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1840" windowHeight="11385" tabRatio="737" firstSheet="3" activeTab="7"/>
  </bookViews>
  <sheets>
    <sheet name="Collectivités" sheetId="8" state="hidden" r:id="rId1"/>
    <sheet name="Cdisation" sheetId="5" state="hidden" r:id="rId2"/>
    <sheet name="CDI-Cas de recrutement" sheetId="9" state="hidden" r:id="rId3"/>
    <sheet name="Présentation" sheetId="15" r:id="rId4"/>
    <sheet name="Annexe 1-liste filières-grades" sheetId="14" r:id="rId5"/>
    <sheet name="eligibilité" sheetId="2" r:id="rId6"/>
    <sheet name="Eligibilité ultérieure" sheetId="3" r:id="rId7"/>
    <sheet name="Edition" sheetId="4" r:id="rId8"/>
    <sheet name="Paramètre" sheetId="13" state="hidden" r:id="rId9"/>
    <sheet name="Rapport sur la compatibilité" sheetId="11" state="hidden" r:id="rId10"/>
  </sheets>
  <definedNames>
    <definedName name="_xlnm._FilterDatabase" localSheetId="1" hidden="1">Cdisation!$A$15:$K$15</definedName>
    <definedName name="_xlnm._FilterDatabase" localSheetId="0" hidden="1">Collectivités!$A$1:$G$263</definedName>
    <definedName name="_xlnm._FilterDatabase" localSheetId="7" hidden="1">Edition!$A$226:$K$727</definedName>
    <definedName name="_xlnm._FilterDatabase" localSheetId="5" hidden="1">eligibilité!$A$14:$J$515</definedName>
    <definedName name="_xlnm._FilterDatabase" localSheetId="6" hidden="1">'Eligibilité ultérieure'!$A$12:$B$513</definedName>
    <definedName name="Arr.">#REF!</definedName>
    <definedName name="Arrondissement">#REF!</definedName>
    <definedName name="Catégorie">Paramètre!$C$3:$C$5</definedName>
    <definedName name="Civilité">Paramètre!$D$3:$D$4</definedName>
    <definedName name="Collectivité">#REF!</definedName>
    <definedName name="Collectivités">Collectivités!$A$2:$A$263</definedName>
    <definedName name="Filière">Paramètre!$E$3:$E$11</definedName>
    <definedName name="GRADE">Paramètre!$A$2:$A$48</definedName>
    <definedName name="GRADES">eligibilité!#REF!</definedName>
    <definedName name="_xlnm.Print_Titles" localSheetId="1">Cdisation!$1:$15</definedName>
    <definedName name="_xlnm.Print_Titles" localSheetId="5">eligibilité!$9:$14</definedName>
    <definedName name="_xlnm.Print_Titles" localSheetId="6">'Eligibilité ultérieure'!$1:$12</definedName>
    <definedName name="_xlnm.Print_Area" localSheetId="4">'Annexe 1-liste filières-grades'!$A$1:$E$42</definedName>
    <definedName name="_xlnm.Print_Area" localSheetId="2">'CDI-Cas de recrutement'!$A$1:$E$28</definedName>
    <definedName name="_xlnm.Print_Area" localSheetId="1">Cdisation!$A$1:$O$515</definedName>
    <definedName name="_xlnm.Print_Area" localSheetId="7">Edition!$A$1:$K$239</definedName>
    <definedName name="_xlnm.Print_Area" localSheetId="5">eligibilité!$A$1:$AO$515</definedName>
    <definedName name="_xlnm.Print_Area" localSheetId="6">'Eligibilité ultérieure'!$A$1:$AA$513</definedName>
    <definedName name="_xlnm.Print_Area" localSheetId="3">Présentation!$A$1:$K$32</definedName>
  </definedNames>
  <calcPr calcId="125725"/>
  <customWorkbookViews>
    <customWorkbookView name="1" guid="{789E6728-0362-41BE-AA5B-1EEBEE381552}" includePrintSettings="0" includeHiddenRowCol="0" maximized="1" xWindow="1" yWindow="1" windowWidth="1676" windowHeight="830" activeSheetId="10"/>
  </customWorkbookViews>
</workbook>
</file>

<file path=xl/calcChain.xml><?xml version="1.0" encoding="utf-8"?>
<calcChain xmlns="http://schemas.openxmlformats.org/spreadsheetml/2006/main">
  <c r="G16" i="2"/>
  <c r="G17"/>
  <c r="G18"/>
  <c r="G19"/>
  <c r="H733" i="4"/>
  <c r="H732"/>
  <c r="H731"/>
  <c r="H730"/>
  <c r="H729"/>
  <c r="H728"/>
  <c r="K733"/>
  <c r="K732"/>
  <c r="K731"/>
  <c r="K730"/>
  <c r="K729"/>
  <c r="K728"/>
  <c r="R226" l="1"/>
  <c r="S15" i="3"/>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499"/>
  <c r="S500"/>
  <c r="S501"/>
  <c r="S502"/>
  <c r="S503"/>
  <c r="S504"/>
  <c r="S505"/>
  <c r="S506"/>
  <c r="S507"/>
  <c r="S508"/>
  <c r="S509"/>
  <c r="S510"/>
  <c r="S511"/>
  <c r="S512"/>
  <c r="S513"/>
  <c r="S14"/>
  <c r="S13"/>
  <c r="A16" i="5" l="1"/>
  <c r="J16"/>
  <c r="K16"/>
  <c r="P16"/>
  <c r="Q16"/>
  <c r="T16" s="1"/>
  <c r="R16"/>
  <c r="S16"/>
  <c r="U16" s="1"/>
  <c r="A17"/>
  <c r="J17"/>
  <c r="K17"/>
  <c r="O17" s="1"/>
  <c r="P17"/>
  <c r="Q17"/>
  <c r="T17" s="1"/>
  <c r="R17"/>
  <c r="S17"/>
  <c r="U17" s="1"/>
  <c r="V17"/>
  <c r="A18"/>
  <c r="J18"/>
  <c r="K18"/>
  <c r="O18" s="1"/>
  <c r="P18"/>
  <c r="Q18"/>
  <c r="T18" s="1"/>
  <c r="R18"/>
  <c r="S18"/>
  <c r="U18"/>
  <c r="A19"/>
  <c r="J19"/>
  <c r="K19"/>
  <c r="O19" s="1"/>
  <c r="P19"/>
  <c r="Q19"/>
  <c r="T19" s="1"/>
  <c r="R19"/>
  <c r="S19"/>
  <c r="U19" s="1"/>
  <c r="V19"/>
  <c r="A20"/>
  <c r="J20"/>
  <c r="K20"/>
  <c r="O20"/>
  <c r="P20"/>
  <c r="Q20"/>
  <c r="T20" s="1"/>
  <c r="R20"/>
  <c r="S20"/>
  <c r="U20" s="1"/>
  <c r="V20"/>
  <c r="A21"/>
  <c r="J21"/>
  <c r="K21"/>
  <c r="P21"/>
  <c r="Q21"/>
  <c r="T21" s="1"/>
  <c r="R21"/>
  <c r="S21"/>
  <c r="U21" s="1"/>
  <c r="A22"/>
  <c r="J22"/>
  <c r="K22"/>
  <c r="O22" s="1"/>
  <c r="P22"/>
  <c r="Q22"/>
  <c r="T22" s="1"/>
  <c r="R22"/>
  <c r="S22"/>
  <c r="U22"/>
  <c r="A23"/>
  <c r="J23"/>
  <c r="K23"/>
  <c r="O23" s="1"/>
  <c r="P23"/>
  <c r="Q23"/>
  <c r="T23" s="1"/>
  <c r="R23"/>
  <c r="S23"/>
  <c r="U23" s="1"/>
  <c r="V23"/>
  <c r="A24"/>
  <c r="J24"/>
  <c r="K24"/>
  <c r="O24"/>
  <c r="P24"/>
  <c r="Q24"/>
  <c r="T24" s="1"/>
  <c r="R24"/>
  <c r="S24"/>
  <c r="U24" s="1"/>
  <c r="V24"/>
  <c r="A25"/>
  <c r="J25"/>
  <c r="K25"/>
  <c r="O25" s="1"/>
  <c r="P25"/>
  <c r="Q25"/>
  <c r="T25" s="1"/>
  <c r="R25"/>
  <c r="S25"/>
  <c r="U25" s="1"/>
  <c r="V25"/>
  <c r="A26"/>
  <c r="J26"/>
  <c r="K26"/>
  <c r="O26" s="1"/>
  <c r="P26"/>
  <c r="Q26"/>
  <c r="T26" s="1"/>
  <c r="R26"/>
  <c r="S26"/>
  <c r="U26"/>
  <c r="A27"/>
  <c r="J27"/>
  <c r="K27"/>
  <c r="O27" s="1"/>
  <c r="P27"/>
  <c r="Q27"/>
  <c r="T27" s="1"/>
  <c r="R27"/>
  <c r="S27"/>
  <c r="U27" s="1"/>
  <c r="V27"/>
  <c r="A28"/>
  <c r="J28"/>
  <c r="K28"/>
  <c r="O28"/>
  <c r="P28"/>
  <c r="Q28"/>
  <c r="T28" s="1"/>
  <c r="R28"/>
  <c r="S28"/>
  <c r="U28" s="1"/>
  <c r="V28"/>
  <c r="A29"/>
  <c r="J29"/>
  <c r="K29"/>
  <c r="P29"/>
  <c r="Q29"/>
  <c r="T29" s="1"/>
  <c r="R29"/>
  <c r="S29"/>
  <c r="U29" s="1"/>
  <c r="A30"/>
  <c r="J30"/>
  <c r="K30"/>
  <c r="O30" s="1"/>
  <c r="P30"/>
  <c r="Q30"/>
  <c r="T30" s="1"/>
  <c r="R30"/>
  <c r="S30"/>
  <c r="U30"/>
  <c r="A31"/>
  <c r="J31"/>
  <c r="K31"/>
  <c r="O31" s="1"/>
  <c r="P31"/>
  <c r="Q31"/>
  <c r="T31" s="1"/>
  <c r="R31"/>
  <c r="S31"/>
  <c r="U31" s="1"/>
  <c r="V31"/>
  <c r="A32"/>
  <c r="J32"/>
  <c r="K32"/>
  <c r="O32"/>
  <c r="P32"/>
  <c r="Q32"/>
  <c r="T32" s="1"/>
  <c r="R32"/>
  <c r="S32"/>
  <c r="U32" s="1"/>
  <c r="V32"/>
  <c r="A33"/>
  <c r="J33"/>
  <c r="K33"/>
  <c r="O33" s="1"/>
  <c r="P33"/>
  <c r="Q33"/>
  <c r="T33" s="1"/>
  <c r="R33"/>
  <c r="S33"/>
  <c r="U33" s="1"/>
  <c r="V33"/>
  <c r="A34"/>
  <c r="J34"/>
  <c r="K34"/>
  <c r="O34" s="1"/>
  <c r="P34"/>
  <c r="Q34"/>
  <c r="T34" s="1"/>
  <c r="R34"/>
  <c r="S34"/>
  <c r="U34"/>
  <c r="A35"/>
  <c r="J35"/>
  <c r="K35"/>
  <c r="O35" s="1"/>
  <c r="P35"/>
  <c r="Q35"/>
  <c r="T35" s="1"/>
  <c r="R35"/>
  <c r="S35"/>
  <c r="U35" s="1"/>
  <c r="V35"/>
  <c r="A36"/>
  <c r="J36"/>
  <c r="K36"/>
  <c r="O36"/>
  <c r="P36"/>
  <c r="Q36"/>
  <c r="T36" s="1"/>
  <c r="R36"/>
  <c r="S36"/>
  <c r="U36" s="1"/>
  <c r="V36"/>
  <c r="A37"/>
  <c r="J37"/>
  <c r="K37"/>
  <c r="P37"/>
  <c r="Q37"/>
  <c r="T37" s="1"/>
  <c r="R37"/>
  <c r="S37"/>
  <c r="U37" s="1"/>
  <c r="A38"/>
  <c r="J38"/>
  <c r="K38"/>
  <c r="O38" s="1"/>
  <c r="P38"/>
  <c r="Q38"/>
  <c r="T38" s="1"/>
  <c r="R38"/>
  <c r="S38"/>
  <c r="U38"/>
  <c r="A39"/>
  <c r="J39"/>
  <c r="K39"/>
  <c r="O39" s="1"/>
  <c r="P39"/>
  <c r="Q39"/>
  <c r="T39" s="1"/>
  <c r="R39"/>
  <c r="S39"/>
  <c r="U39" s="1"/>
  <c r="V39"/>
  <c r="A40"/>
  <c r="J40"/>
  <c r="K40"/>
  <c r="O40"/>
  <c r="P40"/>
  <c r="Q40"/>
  <c r="T40" s="1"/>
  <c r="R40"/>
  <c r="S40"/>
  <c r="U40" s="1"/>
  <c r="V40"/>
  <c r="A41"/>
  <c r="J41"/>
  <c r="K41"/>
  <c r="O41" s="1"/>
  <c r="P41"/>
  <c r="Q41"/>
  <c r="T41" s="1"/>
  <c r="R41"/>
  <c r="S41"/>
  <c r="U41" s="1"/>
  <c r="V41"/>
  <c r="A42"/>
  <c r="J42"/>
  <c r="K42"/>
  <c r="O42" s="1"/>
  <c r="P42"/>
  <c r="Q42"/>
  <c r="T42" s="1"/>
  <c r="R42"/>
  <c r="S42"/>
  <c r="U42"/>
  <c r="A43"/>
  <c r="J43"/>
  <c r="K43"/>
  <c r="O43" s="1"/>
  <c r="P43"/>
  <c r="Q43"/>
  <c r="T43" s="1"/>
  <c r="R43"/>
  <c r="S43"/>
  <c r="U43" s="1"/>
  <c r="V43"/>
  <c r="A44"/>
  <c r="J44"/>
  <c r="K44"/>
  <c r="O44"/>
  <c r="P44"/>
  <c r="Q44"/>
  <c r="T44" s="1"/>
  <c r="R44"/>
  <c r="S44"/>
  <c r="U44" s="1"/>
  <c r="V44"/>
  <c r="A45"/>
  <c r="J45"/>
  <c r="K45"/>
  <c r="P45"/>
  <c r="Q45"/>
  <c r="T45" s="1"/>
  <c r="R45"/>
  <c r="S45"/>
  <c r="U45" s="1"/>
  <c r="A46"/>
  <c r="J46"/>
  <c r="K46"/>
  <c r="O46" s="1"/>
  <c r="P46"/>
  <c r="Q46"/>
  <c r="T46" s="1"/>
  <c r="R46"/>
  <c r="S46"/>
  <c r="U46"/>
  <c r="A47"/>
  <c r="J47"/>
  <c r="K47"/>
  <c r="O47" s="1"/>
  <c r="P47"/>
  <c r="Q47"/>
  <c r="T47" s="1"/>
  <c r="R47"/>
  <c r="S47"/>
  <c r="U47" s="1"/>
  <c r="V47"/>
  <c r="A48"/>
  <c r="J48"/>
  <c r="K48"/>
  <c r="O48"/>
  <c r="P48"/>
  <c r="Q48"/>
  <c r="T48" s="1"/>
  <c r="R48"/>
  <c r="S48"/>
  <c r="U48" s="1"/>
  <c r="V48"/>
  <c r="A49"/>
  <c r="J49"/>
  <c r="K49"/>
  <c r="O49" s="1"/>
  <c r="P49"/>
  <c r="Q49"/>
  <c r="T49" s="1"/>
  <c r="R49"/>
  <c r="S49"/>
  <c r="U49" s="1"/>
  <c r="V49"/>
  <c r="A50"/>
  <c r="J50"/>
  <c r="K50"/>
  <c r="O50" s="1"/>
  <c r="P50"/>
  <c r="Q50"/>
  <c r="T50" s="1"/>
  <c r="R50"/>
  <c r="S50"/>
  <c r="U50"/>
  <c r="A51"/>
  <c r="J51"/>
  <c r="K51"/>
  <c r="O51" s="1"/>
  <c r="P51"/>
  <c r="Q51"/>
  <c r="T51" s="1"/>
  <c r="R51"/>
  <c r="S51"/>
  <c r="U51" s="1"/>
  <c r="V51"/>
  <c r="A52"/>
  <c r="J52"/>
  <c r="K52"/>
  <c r="O52"/>
  <c r="P52"/>
  <c r="Q52"/>
  <c r="T52" s="1"/>
  <c r="R52"/>
  <c r="S52"/>
  <c r="U52" s="1"/>
  <c r="V52"/>
  <c r="A53"/>
  <c r="J53"/>
  <c r="K53"/>
  <c r="P53"/>
  <c r="Q53"/>
  <c r="T53" s="1"/>
  <c r="R53"/>
  <c r="S53"/>
  <c r="U53" s="1"/>
  <c r="A54"/>
  <c r="J54"/>
  <c r="K54"/>
  <c r="O54" s="1"/>
  <c r="P54"/>
  <c r="Q54"/>
  <c r="T54" s="1"/>
  <c r="R54"/>
  <c r="S54"/>
  <c r="U54"/>
  <c r="A55"/>
  <c r="J55"/>
  <c r="K55"/>
  <c r="O55" s="1"/>
  <c r="P55"/>
  <c r="Q55"/>
  <c r="T55" s="1"/>
  <c r="R55"/>
  <c r="S55"/>
  <c r="U55" s="1"/>
  <c r="V55"/>
  <c r="A56"/>
  <c r="J56"/>
  <c r="K56"/>
  <c r="O56"/>
  <c r="P56"/>
  <c r="Q56"/>
  <c r="T56" s="1"/>
  <c r="R56"/>
  <c r="S56"/>
  <c r="U56" s="1"/>
  <c r="V56"/>
  <c r="A57"/>
  <c r="J57"/>
  <c r="K57"/>
  <c r="O57" s="1"/>
  <c r="P57"/>
  <c r="Q57"/>
  <c r="T57" s="1"/>
  <c r="R57"/>
  <c r="S57"/>
  <c r="U57" s="1"/>
  <c r="V57"/>
  <c r="A58"/>
  <c r="J58"/>
  <c r="K58"/>
  <c r="O58" s="1"/>
  <c r="P58"/>
  <c r="Q58"/>
  <c r="T58" s="1"/>
  <c r="R58"/>
  <c r="S58"/>
  <c r="U58"/>
  <c r="A59"/>
  <c r="J59"/>
  <c r="K59"/>
  <c r="O59" s="1"/>
  <c r="P59"/>
  <c r="Q59"/>
  <c r="T59" s="1"/>
  <c r="R59"/>
  <c r="S59"/>
  <c r="U59" s="1"/>
  <c r="V59"/>
  <c r="A60"/>
  <c r="J60"/>
  <c r="K60"/>
  <c r="O60"/>
  <c r="P60"/>
  <c r="Q60"/>
  <c r="T60" s="1"/>
  <c r="R60"/>
  <c r="S60"/>
  <c r="U60" s="1"/>
  <c r="V60"/>
  <c r="A61"/>
  <c r="J61"/>
  <c r="K61"/>
  <c r="P61"/>
  <c r="Q61"/>
  <c r="T61" s="1"/>
  <c r="R61"/>
  <c r="S61"/>
  <c r="U61" s="1"/>
  <c r="A62"/>
  <c r="J62"/>
  <c r="K62"/>
  <c r="O62" s="1"/>
  <c r="P62"/>
  <c r="Q62"/>
  <c r="T62" s="1"/>
  <c r="R62"/>
  <c r="S62"/>
  <c r="U62"/>
  <c r="A63"/>
  <c r="J63"/>
  <c r="K63"/>
  <c r="O63" s="1"/>
  <c r="P63"/>
  <c r="Q63"/>
  <c r="T63" s="1"/>
  <c r="R63"/>
  <c r="S63"/>
  <c r="U63" s="1"/>
  <c r="V63"/>
  <c r="A64"/>
  <c r="J64"/>
  <c r="K64"/>
  <c r="O64"/>
  <c r="P64"/>
  <c r="Q64"/>
  <c r="T64" s="1"/>
  <c r="R64"/>
  <c r="S64"/>
  <c r="U64" s="1"/>
  <c r="V64"/>
  <c r="A65"/>
  <c r="J65"/>
  <c r="K65"/>
  <c r="O65" s="1"/>
  <c r="P65"/>
  <c r="Q65"/>
  <c r="T65" s="1"/>
  <c r="R65"/>
  <c r="S65"/>
  <c r="U65" s="1"/>
  <c r="V65"/>
  <c r="A66"/>
  <c r="J66"/>
  <c r="K66"/>
  <c r="O66" s="1"/>
  <c r="P66"/>
  <c r="Q66"/>
  <c r="T66" s="1"/>
  <c r="R66"/>
  <c r="S66"/>
  <c r="U66"/>
  <c r="A67"/>
  <c r="J67"/>
  <c r="K67"/>
  <c r="O67" s="1"/>
  <c r="P67"/>
  <c r="Q67"/>
  <c r="T67" s="1"/>
  <c r="R67"/>
  <c r="S67"/>
  <c r="U67" s="1"/>
  <c r="V67"/>
  <c r="A68"/>
  <c r="J68"/>
  <c r="K68"/>
  <c r="O68"/>
  <c r="P68"/>
  <c r="Q68"/>
  <c r="T68" s="1"/>
  <c r="R68"/>
  <c r="S68"/>
  <c r="U68" s="1"/>
  <c r="V68"/>
  <c r="A69"/>
  <c r="J69"/>
  <c r="K69"/>
  <c r="P69"/>
  <c r="Q69"/>
  <c r="T69" s="1"/>
  <c r="R69"/>
  <c r="S69"/>
  <c r="U69" s="1"/>
  <c r="A70"/>
  <c r="J70"/>
  <c r="K70"/>
  <c r="O70" s="1"/>
  <c r="P70"/>
  <c r="Q70"/>
  <c r="T70" s="1"/>
  <c r="R70"/>
  <c r="S70"/>
  <c r="U70"/>
  <c r="A71"/>
  <c r="J71"/>
  <c r="K71"/>
  <c r="O71" s="1"/>
  <c r="P71"/>
  <c r="Q71"/>
  <c r="T71" s="1"/>
  <c r="R71"/>
  <c r="S71"/>
  <c r="U71" s="1"/>
  <c r="V71"/>
  <c r="A72"/>
  <c r="J72"/>
  <c r="K72"/>
  <c r="O72"/>
  <c r="P72"/>
  <c r="Q72"/>
  <c r="T72" s="1"/>
  <c r="R72"/>
  <c r="S72"/>
  <c r="U72" s="1"/>
  <c r="V72"/>
  <c r="A73"/>
  <c r="J73"/>
  <c r="K73"/>
  <c r="O73" s="1"/>
  <c r="P73"/>
  <c r="Q73"/>
  <c r="T73" s="1"/>
  <c r="R73"/>
  <c r="S73"/>
  <c r="U73" s="1"/>
  <c r="V73"/>
  <c r="A74"/>
  <c r="J74"/>
  <c r="K74"/>
  <c r="O74" s="1"/>
  <c r="P74"/>
  <c r="Q74"/>
  <c r="T74" s="1"/>
  <c r="R74"/>
  <c r="S74"/>
  <c r="U74"/>
  <c r="A75"/>
  <c r="J75"/>
  <c r="K75"/>
  <c r="O75" s="1"/>
  <c r="P75"/>
  <c r="Q75"/>
  <c r="T75" s="1"/>
  <c r="R75"/>
  <c r="S75"/>
  <c r="U75" s="1"/>
  <c r="V75"/>
  <c r="A76"/>
  <c r="J76"/>
  <c r="K76"/>
  <c r="O76"/>
  <c r="P76"/>
  <c r="Q76"/>
  <c r="T76" s="1"/>
  <c r="R76"/>
  <c r="S76"/>
  <c r="U76" s="1"/>
  <c r="V76"/>
  <c r="A77"/>
  <c r="J77"/>
  <c r="K77"/>
  <c r="P77"/>
  <c r="Q77"/>
  <c r="T77" s="1"/>
  <c r="R77"/>
  <c r="S77"/>
  <c r="U77" s="1"/>
  <c r="A78"/>
  <c r="J78"/>
  <c r="K78"/>
  <c r="O78" s="1"/>
  <c r="P78"/>
  <c r="Q78"/>
  <c r="T78" s="1"/>
  <c r="R78"/>
  <c r="S78"/>
  <c r="U78"/>
  <c r="A79"/>
  <c r="J79"/>
  <c r="K79"/>
  <c r="O79" s="1"/>
  <c r="P79"/>
  <c r="Q79"/>
  <c r="T79" s="1"/>
  <c r="R79"/>
  <c r="S79"/>
  <c r="U79" s="1"/>
  <c r="V79"/>
  <c r="A80"/>
  <c r="J80"/>
  <c r="K80"/>
  <c r="O80"/>
  <c r="P80"/>
  <c r="Q80"/>
  <c r="T80" s="1"/>
  <c r="R80"/>
  <c r="S80"/>
  <c r="U80" s="1"/>
  <c r="V80"/>
  <c r="A81"/>
  <c r="J81"/>
  <c r="K81"/>
  <c r="O81" s="1"/>
  <c r="P81"/>
  <c r="Q81"/>
  <c r="T81" s="1"/>
  <c r="R81"/>
  <c r="S81"/>
  <c r="U81" s="1"/>
  <c r="V81"/>
  <c r="A82"/>
  <c r="J82"/>
  <c r="K82"/>
  <c r="O82" s="1"/>
  <c r="P82"/>
  <c r="Q82"/>
  <c r="T82" s="1"/>
  <c r="R82"/>
  <c r="S82"/>
  <c r="U82"/>
  <c r="A83"/>
  <c r="J83"/>
  <c r="K83"/>
  <c r="O83" s="1"/>
  <c r="P83"/>
  <c r="Q83"/>
  <c r="T83" s="1"/>
  <c r="R83"/>
  <c r="S83"/>
  <c r="U83" s="1"/>
  <c r="V83"/>
  <c r="A84"/>
  <c r="J84"/>
  <c r="K84"/>
  <c r="O84"/>
  <c r="P84"/>
  <c r="Q84"/>
  <c r="T84" s="1"/>
  <c r="R84"/>
  <c r="S84"/>
  <c r="U84" s="1"/>
  <c r="V84"/>
  <c r="A85"/>
  <c r="J85"/>
  <c r="K85"/>
  <c r="P85"/>
  <c r="Q85"/>
  <c r="T85" s="1"/>
  <c r="R85"/>
  <c r="S85"/>
  <c r="U85" s="1"/>
  <c r="A86"/>
  <c r="J86"/>
  <c r="K86"/>
  <c r="O86" s="1"/>
  <c r="P86"/>
  <c r="Q86"/>
  <c r="T86" s="1"/>
  <c r="R86"/>
  <c r="S86"/>
  <c r="U86"/>
  <c r="A87"/>
  <c r="J87"/>
  <c r="K87"/>
  <c r="O87" s="1"/>
  <c r="P87"/>
  <c r="Q87"/>
  <c r="T87" s="1"/>
  <c r="R87"/>
  <c r="S87"/>
  <c r="U87" s="1"/>
  <c r="V87"/>
  <c r="A88"/>
  <c r="J88"/>
  <c r="K88"/>
  <c r="O88"/>
  <c r="P88"/>
  <c r="Q88"/>
  <c r="T88" s="1"/>
  <c r="R88"/>
  <c r="S88"/>
  <c r="U88" s="1"/>
  <c r="V88"/>
  <c r="A89"/>
  <c r="J89"/>
  <c r="K89"/>
  <c r="O89" s="1"/>
  <c r="P89"/>
  <c r="Q89"/>
  <c r="T89" s="1"/>
  <c r="R89"/>
  <c r="S89"/>
  <c r="U89" s="1"/>
  <c r="V89"/>
  <c r="A90"/>
  <c r="J90"/>
  <c r="K90"/>
  <c r="O90" s="1"/>
  <c r="P90"/>
  <c r="Q90"/>
  <c r="T90" s="1"/>
  <c r="R90"/>
  <c r="S90"/>
  <c r="U90"/>
  <c r="A91"/>
  <c r="J91"/>
  <c r="K91"/>
  <c r="O91" s="1"/>
  <c r="P91"/>
  <c r="Q91"/>
  <c r="T91" s="1"/>
  <c r="R91"/>
  <c r="S91"/>
  <c r="U91" s="1"/>
  <c r="V91"/>
  <c r="A92"/>
  <c r="J92"/>
  <c r="K92"/>
  <c r="O92"/>
  <c r="P92"/>
  <c r="Q92"/>
  <c r="T92" s="1"/>
  <c r="R92"/>
  <c r="S92"/>
  <c r="U92" s="1"/>
  <c r="V92"/>
  <c r="A93"/>
  <c r="J93"/>
  <c r="K93"/>
  <c r="P93"/>
  <c r="Q93"/>
  <c r="T93" s="1"/>
  <c r="R93"/>
  <c r="S93"/>
  <c r="U93" s="1"/>
  <c r="A94"/>
  <c r="J94"/>
  <c r="K94"/>
  <c r="P94"/>
  <c r="Q94"/>
  <c r="T94" s="1"/>
  <c r="R94"/>
  <c r="S94"/>
  <c r="U94"/>
  <c r="A95"/>
  <c r="J95"/>
  <c r="K95"/>
  <c r="O95" s="1"/>
  <c r="P95"/>
  <c r="Q95"/>
  <c r="T95" s="1"/>
  <c r="R95"/>
  <c r="S95"/>
  <c r="U95" s="1"/>
  <c r="A96"/>
  <c r="J96"/>
  <c r="K96"/>
  <c r="O96" s="1"/>
  <c r="P96"/>
  <c r="Q96"/>
  <c r="T96" s="1"/>
  <c r="R96"/>
  <c r="S96"/>
  <c r="U96" s="1"/>
  <c r="V96"/>
  <c r="A97"/>
  <c r="J97"/>
  <c r="K97"/>
  <c r="O97" s="1"/>
  <c r="P97"/>
  <c r="Q97"/>
  <c r="T97"/>
  <c r="R97"/>
  <c r="S97"/>
  <c r="U97" s="1"/>
  <c r="V97"/>
  <c r="A98"/>
  <c r="J98"/>
  <c r="K98"/>
  <c r="P98"/>
  <c r="Q98"/>
  <c r="T98" s="1"/>
  <c r="R98"/>
  <c r="S98"/>
  <c r="U98" s="1"/>
  <c r="A99"/>
  <c r="J99"/>
  <c r="K99"/>
  <c r="O99" s="1"/>
  <c r="P99"/>
  <c r="Q99"/>
  <c r="T99" s="1"/>
  <c r="R99"/>
  <c r="S99"/>
  <c r="U99" s="1"/>
  <c r="A100"/>
  <c r="J100"/>
  <c r="K100"/>
  <c r="O100"/>
  <c r="P100"/>
  <c r="Q100"/>
  <c r="T100" s="1"/>
  <c r="R100"/>
  <c r="S100"/>
  <c r="U100" s="1"/>
  <c r="V100"/>
  <c r="A101"/>
  <c r="J101"/>
  <c r="K101"/>
  <c r="O101" s="1"/>
  <c r="P101"/>
  <c r="Q101"/>
  <c r="T101" s="1"/>
  <c r="R101"/>
  <c r="S101"/>
  <c r="U101" s="1"/>
  <c r="V101"/>
  <c r="A102"/>
  <c r="J102"/>
  <c r="K102"/>
  <c r="O102" s="1"/>
  <c r="P102"/>
  <c r="Q102"/>
  <c r="T102" s="1"/>
  <c r="R102"/>
  <c r="S102"/>
  <c r="U102"/>
  <c r="V102"/>
  <c r="A103"/>
  <c r="J103"/>
  <c r="K103"/>
  <c r="P103"/>
  <c r="Q103"/>
  <c r="T103" s="1"/>
  <c r="R103"/>
  <c r="S103"/>
  <c r="U103" s="1"/>
  <c r="A104"/>
  <c r="J104"/>
  <c r="K104"/>
  <c r="O104" s="1"/>
  <c r="P104"/>
  <c r="Q104"/>
  <c r="T104" s="1"/>
  <c r="R104"/>
  <c r="S104"/>
  <c r="U104" s="1"/>
  <c r="V104"/>
  <c r="A105"/>
  <c r="J105"/>
  <c r="K105"/>
  <c r="O105" s="1"/>
  <c r="P105"/>
  <c r="Q105"/>
  <c r="T105"/>
  <c r="R105"/>
  <c r="S105"/>
  <c r="U105" s="1"/>
  <c r="V105"/>
  <c r="A106"/>
  <c r="J106"/>
  <c r="K106"/>
  <c r="P106"/>
  <c r="Q106"/>
  <c r="T106" s="1"/>
  <c r="R106"/>
  <c r="S106"/>
  <c r="U106" s="1"/>
  <c r="A107"/>
  <c r="J107"/>
  <c r="K107"/>
  <c r="O107" s="1"/>
  <c r="P107"/>
  <c r="Q107"/>
  <c r="T107" s="1"/>
  <c r="R107"/>
  <c r="S107"/>
  <c r="U107" s="1"/>
  <c r="V107"/>
  <c r="A108"/>
  <c r="J108"/>
  <c r="K108"/>
  <c r="O108"/>
  <c r="P108"/>
  <c r="Q108"/>
  <c r="T108" s="1"/>
  <c r="R108"/>
  <c r="S108"/>
  <c r="U108" s="1"/>
  <c r="V108"/>
  <c r="A109"/>
  <c r="J109"/>
  <c r="K109"/>
  <c r="O109" s="1"/>
  <c r="P109"/>
  <c r="Q109"/>
  <c r="T109" s="1"/>
  <c r="R109"/>
  <c r="S109"/>
  <c r="U109" s="1"/>
  <c r="V109"/>
  <c r="A110"/>
  <c r="J110"/>
  <c r="K110"/>
  <c r="O110" s="1"/>
  <c r="P110"/>
  <c r="Q110"/>
  <c r="T110" s="1"/>
  <c r="R110"/>
  <c r="S110"/>
  <c r="U110"/>
  <c r="A111"/>
  <c r="J111"/>
  <c r="K111"/>
  <c r="O111" s="1"/>
  <c r="P111"/>
  <c r="Q111"/>
  <c r="T111" s="1"/>
  <c r="R111"/>
  <c r="S111"/>
  <c r="U111" s="1"/>
  <c r="V111"/>
  <c r="A112"/>
  <c r="J112"/>
  <c r="K112"/>
  <c r="O112"/>
  <c r="P112"/>
  <c r="Q112"/>
  <c r="T112" s="1"/>
  <c r="R112"/>
  <c r="S112"/>
  <c r="U112" s="1"/>
  <c r="V112"/>
  <c r="A113"/>
  <c r="J113"/>
  <c r="K113"/>
  <c r="P113"/>
  <c r="Q113"/>
  <c r="T113" s="1"/>
  <c r="R113"/>
  <c r="S113"/>
  <c r="U113" s="1"/>
  <c r="A114"/>
  <c r="J114"/>
  <c r="K114"/>
  <c r="O114" s="1"/>
  <c r="P114"/>
  <c r="Q114"/>
  <c r="T114" s="1"/>
  <c r="R114"/>
  <c r="S114"/>
  <c r="U114"/>
  <c r="A115"/>
  <c r="J115"/>
  <c r="K115"/>
  <c r="O115" s="1"/>
  <c r="P115"/>
  <c r="Q115"/>
  <c r="T115" s="1"/>
  <c r="R115"/>
  <c r="S115"/>
  <c r="U115" s="1"/>
  <c r="V115"/>
  <c r="A116"/>
  <c r="J116"/>
  <c r="K116"/>
  <c r="O116"/>
  <c r="P116"/>
  <c r="Q116"/>
  <c r="T116" s="1"/>
  <c r="R116"/>
  <c r="S116"/>
  <c r="U116" s="1"/>
  <c r="V116"/>
  <c r="A117"/>
  <c r="J117"/>
  <c r="K117"/>
  <c r="O117" s="1"/>
  <c r="P117"/>
  <c r="Q117"/>
  <c r="T117" s="1"/>
  <c r="R117"/>
  <c r="S117"/>
  <c r="U117" s="1"/>
  <c r="V117"/>
  <c r="A118"/>
  <c r="J118"/>
  <c r="K118"/>
  <c r="O118" s="1"/>
  <c r="P118"/>
  <c r="Q118"/>
  <c r="T118" s="1"/>
  <c r="R118"/>
  <c r="S118"/>
  <c r="U118"/>
  <c r="A119"/>
  <c r="J119"/>
  <c r="K119"/>
  <c r="O119" s="1"/>
  <c r="P119"/>
  <c r="Q119"/>
  <c r="T119" s="1"/>
  <c r="R119"/>
  <c r="S119"/>
  <c r="U119" s="1"/>
  <c r="V119"/>
  <c r="A120"/>
  <c r="J120"/>
  <c r="K120"/>
  <c r="O120"/>
  <c r="P120"/>
  <c r="Q120"/>
  <c r="T120" s="1"/>
  <c r="R120"/>
  <c r="S120"/>
  <c r="U120" s="1"/>
  <c r="V120"/>
  <c r="A121"/>
  <c r="J121"/>
  <c r="K121"/>
  <c r="P121"/>
  <c r="Q121"/>
  <c r="T121" s="1"/>
  <c r="R121"/>
  <c r="S121"/>
  <c r="U121" s="1"/>
  <c r="A122"/>
  <c r="J122"/>
  <c r="K122"/>
  <c r="O122" s="1"/>
  <c r="P122"/>
  <c r="Q122"/>
  <c r="T122" s="1"/>
  <c r="R122"/>
  <c r="S122"/>
  <c r="U122"/>
  <c r="A123"/>
  <c r="J123"/>
  <c r="K123"/>
  <c r="O123" s="1"/>
  <c r="P123"/>
  <c r="Q123"/>
  <c r="T123" s="1"/>
  <c r="R123"/>
  <c r="S123"/>
  <c r="U123" s="1"/>
  <c r="V123"/>
  <c r="A124"/>
  <c r="J124"/>
  <c r="K124"/>
  <c r="O124"/>
  <c r="P124"/>
  <c r="Q124"/>
  <c r="T124" s="1"/>
  <c r="R124"/>
  <c r="S124"/>
  <c r="U124" s="1"/>
  <c r="V124"/>
  <c r="A125"/>
  <c r="J125"/>
  <c r="K125"/>
  <c r="O125" s="1"/>
  <c r="P125"/>
  <c r="Q125"/>
  <c r="T125" s="1"/>
  <c r="R125"/>
  <c r="S125"/>
  <c r="U125" s="1"/>
  <c r="V125"/>
  <c r="A126"/>
  <c r="J126"/>
  <c r="K126"/>
  <c r="O126" s="1"/>
  <c r="P126"/>
  <c r="Q126"/>
  <c r="T126" s="1"/>
  <c r="R126"/>
  <c r="S126"/>
  <c r="U126"/>
  <c r="A127"/>
  <c r="J127"/>
  <c r="K127"/>
  <c r="O127" s="1"/>
  <c r="P127"/>
  <c r="Q127"/>
  <c r="T127" s="1"/>
  <c r="R127"/>
  <c r="S127"/>
  <c r="U127" s="1"/>
  <c r="V127"/>
  <c r="A128"/>
  <c r="J128"/>
  <c r="K128"/>
  <c r="O128"/>
  <c r="P128"/>
  <c r="Q128"/>
  <c r="T128" s="1"/>
  <c r="R128"/>
  <c r="S128"/>
  <c r="U128" s="1"/>
  <c r="V128"/>
  <c r="A129"/>
  <c r="J129"/>
  <c r="K129"/>
  <c r="P129"/>
  <c r="Q129"/>
  <c r="T129" s="1"/>
  <c r="R129"/>
  <c r="S129"/>
  <c r="U129" s="1"/>
  <c r="A130"/>
  <c r="J130"/>
  <c r="K130"/>
  <c r="O130" s="1"/>
  <c r="P130"/>
  <c r="Q130"/>
  <c r="T130" s="1"/>
  <c r="R130"/>
  <c r="S130"/>
  <c r="U130"/>
  <c r="A131"/>
  <c r="J131"/>
  <c r="K131"/>
  <c r="O131" s="1"/>
  <c r="P131"/>
  <c r="Q131"/>
  <c r="T131" s="1"/>
  <c r="R131"/>
  <c r="S131"/>
  <c r="U131" s="1"/>
  <c r="V131"/>
  <c r="A132"/>
  <c r="J132"/>
  <c r="K132"/>
  <c r="O132"/>
  <c r="P132"/>
  <c r="Q132"/>
  <c r="T132" s="1"/>
  <c r="R132"/>
  <c r="S132"/>
  <c r="U132" s="1"/>
  <c r="V132"/>
  <c r="A133"/>
  <c r="J133"/>
  <c r="K133"/>
  <c r="O133" s="1"/>
  <c r="P133"/>
  <c r="Q133"/>
  <c r="T133" s="1"/>
  <c r="R133"/>
  <c r="S133"/>
  <c r="U133" s="1"/>
  <c r="V133"/>
  <c r="A134"/>
  <c r="J134"/>
  <c r="K134"/>
  <c r="O134" s="1"/>
  <c r="P134"/>
  <c r="Q134"/>
  <c r="T134" s="1"/>
  <c r="R134"/>
  <c r="S134"/>
  <c r="U134"/>
  <c r="A135"/>
  <c r="J135"/>
  <c r="K135"/>
  <c r="O135" s="1"/>
  <c r="P135"/>
  <c r="Q135"/>
  <c r="T135" s="1"/>
  <c r="R135"/>
  <c r="S135"/>
  <c r="U135" s="1"/>
  <c r="V135"/>
  <c r="A136"/>
  <c r="J136"/>
  <c r="K136"/>
  <c r="O136"/>
  <c r="P136"/>
  <c r="Q136"/>
  <c r="T136" s="1"/>
  <c r="R136"/>
  <c r="S136"/>
  <c r="U136" s="1"/>
  <c r="V136"/>
  <c r="A137"/>
  <c r="J137"/>
  <c r="K137"/>
  <c r="P137"/>
  <c r="Q137"/>
  <c r="T137" s="1"/>
  <c r="R137"/>
  <c r="S137"/>
  <c r="U137" s="1"/>
  <c r="A138"/>
  <c r="J138"/>
  <c r="K138"/>
  <c r="O138" s="1"/>
  <c r="P138"/>
  <c r="Q138"/>
  <c r="T138" s="1"/>
  <c r="R138"/>
  <c r="S138"/>
  <c r="U138"/>
  <c r="A139"/>
  <c r="J139"/>
  <c r="K139"/>
  <c r="O139" s="1"/>
  <c r="P139"/>
  <c r="Q139"/>
  <c r="T139" s="1"/>
  <c r="R139"/>
  <c r="S139"/>
  <c r="U139" s="1"/>
  <c r="V139"/>
  <c r="A140"/>
  <c r="J140"/>
  <c r="K140"/>
  <c r="O140"/>
  <c r="P140"/>
  <c r="Q140"/>
  <c r="T140" s="1"/>
  <c r="R140"/>
  <c r="S140"/>
  <c r="U140" s="1"/>
  <c r="V140"/>
  <c r="A141"/>
  <c r="J141"/>
  <c r="K141"/>
  <c r="O141" s="1"/>
  <c r="P141"/>
  <c r="Q141"/>
  <c r="T141" s="1"/>
  <c r="R141"/>
  <c r="S141"/>
  <c r="U141" s="1"/>
  <c r="V141"/>
  <c r="A142"/>
  <c r="J142"/>
  <c r="K142"/>
  <c r="O142" s="1"/>
  <c r="P142"/>
  <c r="Q142"/>
  <c r="T142" s="1"/>
  <c r="R142"/>
  <c r="S142"/>
  <c r="U142"/>
  <c r="A143"/>
  <c r="J143"/>
  <c r="K143"/>
  <c r="O143" s="1"/>
  <c r="P143"/>
  <c r="Q143"/>
  <c r="T143" s="1"/>
  <c r="R143"/>
  <c r="S143"/>
  <c r="U143" s="1"/>
  <c r="V143"/>
  <c r="A144"/>
  <c r="J144"/>
  <c r="K144"/>
  <c r="O144"/>
  <c r="P144"/>
  <c r="Q144"/>
  <c r="T144" s="1"/>
  <c r="R144"/>
  <c r="S144"/>
  <c r="U144" s="1"/>
  <c r="V144"/>
  <c r="A145"/>
  <c r="J145"/>
  <c r="K145"/>
  <c r="P145"/>
  <c r="Q145"/>
  <c r="T145" s="1"/>
  <c r="R145"/>
  <c r="S145"/>
  <c r="U145" s="1"/>
  <c r="A146"/>
  <c r="J146"/>
  <c r="K146"/>
  <c r="O146" s="1"/>
  <c r="P146"/>
  <c r="Q146"/>
  <c r="T146" s="1"/>
  <c r="R146"/>
  <c r="S146"/>
  <c r="U146"/>
  <c r="A147"/>
  <c r="J147"/>
  <c r="K147"/>
  <c r="O147" s="1"/>
  <c r="P147"/>
  <c r="Q147"/>
  <c r="T147" s="1"/>
  <c r="R147"/>
  <c r="S147"/>
  <c r="U147" s="1"/>
  <c r="V147"/>
  <c r="A148"/>
  <c r="J148"/>
  <c r="K148"/>
  <c r="O148"/>
  <c r="P148"/>
  <c r="Q148"/>
  <c r="T148" s="1"/>
  <c r="R148"/>
  <c r="S148"/>
  <c r="U148" s="1"/>
  <c r="V148"/>
  <c r="A149"/>
  <c r="J149"/>
  <c r="K149"/>
  <c r="O149" s="1"/>
  <c r="P149"/>
  <c r="Q149"/>
  <c r="T149" s="1"/>
  <c r="R149"/>
  <c r="S149"/>
  <c r="U149" s="1"/>
  <c r="V149"/>
  <c r="A150"/>
  <c r="J150"/>
  <c r="K150"/>
  <c r="O150" s="1"/>
  <c r="P150"/>
  <c r="Q150"/>
  <c r="T150" s="1"/>
  <c r="R150"/>
  <c r="S150"/>
  <c r="U150" s="1"/>
  <c r="V150"/>
  <c r="A151"/>
  <c r="J151"/>
  <c r="K151"/>
  <c r="O151" s="1"/>
  <c r="P151"/>
  <c r="Q151"/>
  <c r="T151"/>
  <c r="R151"/>
  <c r="S151"/>
  <c r="U151" s="1"/>
  <c r="V151"/>
  <c r="A152"/>
  <c r="J152"/>
  <c r="K152"/>
  <c r="P152"/>
  <c r="Q152"/>
  <c r="T152" s="1"/>
  <c r="R152"/>
  <c r="S152"/>
  <c r="U152" s="1"/>
  <c r="A153"/>
  <c r="J153"/>
  <c r="K153"/>
  <c r="O153" s="1"/>
  <c r="P153"/>
  <c r="Q153"/>
  <c r="T153" s="1"/>
  <c r="R153"/>
  <c r="S153"/>
  <c r="U153" s="1"/>
  <c r="V153"/>
  <c r="A154"/>
  <c r="J154"/>
  <c r="K154"/>
  <c r="O154" s="1"/>
  <c r="P154"/>
  <c r="Q154"/>
  <c r="T154" s="1"/>
  <c r="R154"/>
  <c r="S154"/>
  <c r="U154" s="1"/>
  <c r="V154"/>
  <c r="A155"/>
  <c r="J155"/>
  <c r="K155"/>
  <c r="O155" s="1"/>
  <c r="P155"/>
  <c r="Q155"/>
  <c r="T155"/>
  <c r="R155"/>
  <c r="S155"/>
  <c r="U155" s="1"/>
  <c r="V155"/>
  <c r="A156"/>
  <c r="J156"/>
  <c r="K156"/>
  <c r="P156"/>
  <c r="Q156"/>
  <c r="T156" s="1"/>
  <c r="R156"/>
  <c r="S156"/>
  <c r="U156" s="1"/>
  <c r="A157"/>
  <c r="J157"/>
  <c r="K157"/>
  <c r="O157" s="1"/>
  <c r="P157"/>
  <c r="Q157"/>
  <c r="T157" s="1"/>
  <c r="R157"/>
  <c r="S157"/>
  <c r="U157" s="1"/>
  <c r="V157"/>
  <c r="A158"/>
  <c r="J158"/>
  <c r="K158"/>
  <c r="O158" s="1"/>
  <c r="P158"/>
  <c r="Q158"/>
  <c r="T158" s="1"/>
  <c r="R158"/>
  <c r="S158"/>
  <c r="U158"/>
  <c r="A159"/>
  <c r="J159"/>
  <c r="K159"/>
  <c r="O159" s="1"/>
  <c r="P159"/>
  <c r="Q159"/>
  <c r="T159" s="1"/>
  <c r="R159"/>
  <c r="S159"/>
  <c r="U159" s="1"/>
  <c r="V159"/>
  <c r="A160"/>
  <c r="J160"/>
  <c r="K160"/>
  <c r="O160"/>
  <c r="P160"/>
  <c r="Q160"/>
  <c r="T160" s="1"/>
  <c r="R160"/>
  <c r="S160"/>
  <c r="U160" s="1"/>
  <c r="V160"/>
  <c r="A161"/>
  <c r="J161"/>
  <c r="K161"/>
  <c r="P161"/>
  <c r="Q161"/>
  <c r="T161" s="1"/>
  <c r="R161"/>
  <c r="S161"/>
  <c r="U161" s="1"/>
  <c r="A162"/>
  <c r="J162"/>
  <c r="K162"/>
  <c r="O162" s="1"/>
  <c r="P162"/>
  <c r="Q162"/>
  <c r="T162" s="1"/>
  <c r="R162"/>
  <c r="S162"/>
  <c r="U162" s="1"/>
  <c r="V162"/>
  <c r="A163"/>
  <c r="J163"/>
  <c r="K163"/>
  <c r="O163" s="1"/>
  <c r="P163"/>
  <c r="Q163"/>
  <c r="T163"/>
  <c r="R163"/>
  <c r="S163"/>
  <c r="U163" s="1"/>
  <c r="V163"/>
  <c r="A164"/>
  <c r="J164"/>
  <c r="K164"/>
  <c r="P164"/>
  <c r="Q164"/>
  <c r="T164" s="1"/>
  <c r="R164"/>
  <c r="S164"/>
  <c r="U164" s="1"/>
  <c r="A165"/>
  <c r="J165"/>
  <c r="K165"/>
  <c r="O165" s="1"/>
  <c r="P165"/>
  <c r="Q165"/>
  <c r="T165" s="1"/>
  <c r="R165"/>
  <c r="S165"/>
  <c r="U165" s="1"/>
  <c r="V165"/>
  <c r="A166"/>
  <c r="J166"/>
  <c r="K166"/>
  <c r="O166" s="1"/>
  <c r="P166"/>
  <c r="Q166"/>
  <c r="T166" s="1"/>
  <c r="R166"/>
  <c r="S166"/>
  <c r="U166"/>
  <c r="A167"/>
  <c r="J167"/>
  <c r="K167"/>
  <c r="O167" s="1"/>
  <c r="P167"/>
  <c r="Q167"/>
  <c r="T167" s="1"/>
  <c r="R167"/>
  <c r="S167"/>
  <c r="U167" s="1"/>
  <c r="V167"/>
  <c r="A168"/>
  <c r="J168"/>
  <c r="K168"/>
  <c r="O168"/>
  <c r="P168"/>
  <c r="Q168"/>
  <c r="T168" s="1"/>
  <c r="R168"/>
  <c r="S168"/>
  <c r="U168" s="1"/>
  <c r="V168"/>
  <c r="A169"/>
  <c r="J169"/>
  <c r="K169"/>
  <c r="P169"/>
  <c r="Q169"/>
  <c r="T169" s="1"/>
  <c r="R169"/>
  <c r="S169"/>
  <c r="U169" s="1"/>
  <c r="A170"/>
  <c r="J170"/>
  <c r="K170"/>
  <c r="O170" s="1"/>
  <c r="P170"/>
  <c r="Q170"/>
  <c r="T170" s="1"/>
  <c r="R170"/>
  <c r="S170"/>
  <c r="U170" s="1"/>
  <c r="V170"/>
  <c r="A171"/>
  <c r="J171"/>
  <c r="K171"/>
  <c r="O171" s="1"/>
  <c r="P171"/>
  <c r="Q171"/>
  <c r="T171"/>
  <c r="R171"/>
  <c r="S171"/>
  <c r="U171" s="1"/>
  <c r="V171"/>
  <c r="A172"/>
  <c r="J172"/>
  <c r="K172"/>
  <c r="P172"/>
  <c r="Q172"/>
  <c r="T172" s="1"/>
  <c r="R172"/>
  <c r="S172"/>
  <c r="U172" s="1"/>
  <c r="A173"/>
  <c r="J173"/>
  <c r="K173"/>
  <c r="O173" s="1"/>
  <c r="P173"/>
  <c r="Q173"/>
  <c r="T173" s="1"/>
  <c r="R173"/>
  <c r="S173"/>
  <c r="U173" s="1"/>
  <c r="V173"/>
  <c r="A174"/>
  <c r="J174"/>
  <c r="K174"/>
  <c r="O174" s="1"/>
  <c r="P174"/>
  <c r="Q174"/>
  <c r="T174" s="1"/>
  <c r="R174"/>
  <c r="S174"/>
  <c r="U174"/>
  <c r="A175"/>
  <c r="J175"/>
  <c r="K175"/>
  <c r="O175" s="1"/>
  <c r="P175"/>
  <c r="Q175"/>
  <c r="T175" s="1"/>
  <c r="R175"/>
  <c r="S175"/>
  <c r="U175" s="1"/>
  <c r="V175"/>
  <c r="A176"/>
  <c r="J176"/>
  <c r="K176"/>
  <c r="O176"/>
  <c r="P176"/>
  <c r="Q176"/>
  <c r="T176" s="1"/>
  <c r="R176"/>
  <c r="S176"/>
  <c r="U176" s="1"/>
  <c r="V176"/>
  <c r="A177"/>
  <c r="J177"/>
  <c r="K177"/>
  <c r="P177"/>
  <c r="Q177"/>
  <c r="T177" s="1"/>
  <c r="R177"/>
  <c r="S177"/>
  <c r="U177" s="1"/>
  <c r="A178"/>
  <c r="J178"/>
  <c r="K178"/>
  <c r="O178" s="1"/>
  <c r="P178"/>
  <c r="Q178"/>
  <c r="T178" s="1"/>
  <c r="R178"/>
  <c r="S178"/>
  <c r="U178" s="1"/>
  <c r="V178"/>
  <c r="A179"/>
  <c r="J179"/>
  <c r="K179"/>
  <c r="O179" s="1"/>
  <c r="P179"/>
  <c r="Q179"/>
  <c r="T179"/>
  <c r="R179"/>
  <c r="S179"/>
  <c r="U179" s="1"/>
  <c r="V179"/>
  <c r="A180"/>
  <c r="J180"/>
  <c r="K180"/>
  <c r="P180"/>
  <c r="Q180"/>
  <c r="T180" s="1"/>
  <c r="R180"/>
  <c r="S180"/>
  <c r="U180" s="1"/>
  <c r="A181"/>
  <c r="J181"/>
  <c r="K181"/>
  <c r="O181" s="1"/>
  <c r="P181"/>
  <c r="Q181"/>
  <c r="T181" s="1"/>
  <c r="R181"/>
  <c r="S181"/>
  <c r="U181" s="1"/>
  <c r="V181"/>
  <c r="A182"/>
  <c r="J182"/>
  <c r="K182"/>
  <c r="O182" s="1"/>
  <c r="P182"/>
  <c r="Q182"/>
  <c r="T182" s="1"/>
  <c r="R182"/>
  <c r="S182"/>
  <c r="U182"/>
  <c r="A183"/>
  <c r="J183"/>
  <c r="K183"/>
  <c r="O183" s="1"/>
  <c r="P183"/>
  <c r="Q183"/>
  <c r="T183" s="1"/>
  <c r="R183"/>
  <c r="S183"/>
  <c r="U183" s="1"/>
  <c r="V183"/>
  <c r="A184"/>
  <c r="J184"/>
  <c r="K184"/>
  <c r="O184"/>
  <c r="P184"/>
  <c r="Q184"/>
  <c r="T184" s="1"/>
  <c r="R184"/>
  <c r="S184"/>
  <c r="U184" s="1"/>
  <c r="V184"/>
  <c r="A185"/>
  <c r="J185"/>
  <c r="K185"/>
  <c r="P185"/>
  <c r="Q185"/>
  <c r="T185" s="1"/>
  <c r="R185"/>
  <c r="S185"/>
  <c r="U185" s="1"/>
  <c r="A186"/>
  <c r="J186"/>
  <c r="K186"/>
  <c r="O186" s="1"/>
  <c r="P186"/>
  <c r="Q186"/>
  <c r="T186" s="1"/>
  <c r="R186"/>
  <c r="S186"/>
  <c r="U186" s="1"/>
  <c r="V186"/>
  <c r="A187"/>
  <c r="J187"/>
  <c r="K187"/>
  <c r="O187" s="1"/>
  <c r="P187"/>
  <c r="Q187"/>
  <c r="T187"/>
  <c r="R187"/>
  <c r="S187"/>
  <c r="U187" s="1"/>
  <c r="V187"/>
  <c r="A188"/>
  <c r="J188"/>
  <c r="K188"/>
  <c r="O188" s="1"/>
  <c r="P188"/>
  <c r="Q188"/>
  <c r="T188" s="1"/>
  <c r="R188"/>
  <c r="S188"/>
  <c r="U188" s="1"/>
  <c r="A189"/>
  <c r="J189"/>
  <c r="K189"/>
  <c r="P189"/>
  <c r="Q189"/>
  <c r="T189" s="1"/>
  <c r="R189"/>
  <c r="S189"/>
  <c r="U189" s="1"/>
  <c r="A190"/>
  <c r="J190"/>
  <c r="K190"/>
  <c r="P190"/>
  <c r="Q190"/>
  <c r="T190" s="1"/>
  <c r="R190"/>
  <c r="S190"/>
  <c r="U190" s="1"/>
  <c r="A191"/>
  <c r="J191"/>
  <c r="K191"/>
  <c r="O191" s="1"/>
  <c r="P191"/>
  <c r="Q191"/>
  <c r="T191"/>
  <c r="R191"/>
  <c r="S191"/>
  <c r="U191" s="1"/>
  <c r="V191"/>
  <c r="A192"/>
  <c r="J192"/>
  <c r="K192"/>
  <c r="O192" s="1"/>
  <c r="P192"/>
  <c r="Q192"/>
  <c r="T192" s="1"/>
  <c r="R192"/>
  <c r="S192"/>
  <c r="U192" s="1"/>
  <c r="A193"/>
  <c r="J193"/>
  <c r="K193"/>
  <c r="P193"/>
  <c r="Q193"/>
  <c r="T193" s="1"/>
  <c r="R193"/>
  <c r="S193"/>
  <c r="U193" s="1"/>
  <c r="A194"/>
  <c r="J194"/>
  <c r="K194"/>
  <c r="O194" s="1"/>
  <c r="P194"/>
  <c r="Q194"/>
  <c r="T194" s="1"/>
  <c r="R194"/>
  <c r="S194"/>
  <c r="U194" s="1"/>
  <c r="V194"/>
  <c r="A195"/>
  <c r="J195"/>
  <c r="K195"/>
  <c r="O195" s="1"/>
  <c r="P195"/>
  <c r="Q195"/>
  <c r="T195"/>
  <c r="R195"/>
  <c r="S195"/>
  <c r="U195" s="1"/>
  <c r="V195"/>
  <c r="A196"/>
  <c r="J196"/>
  <c r="K196"/>
  <c r="O196" s="1"/>
  <c r="P196"/>
  <c r="Q196"/>
  <c r="T196" s="1"/>
  <c r="R196"/>
  <c r="S196"/>
  <c r="U196" s="1"/>
  <c r="A197"/>
  <c r="J197"/>
  <c r="K197"/>
  <c r="P197"/>
  <c r="Q197"/>
  <c r="T197" s="1"/>
  <c r="R197"/>
  <c r="S197"/>
  <c r="U197" s="1"/>
  <c r="A198"/>
  <c r="J198"/>
  <c r="K198"/>
  <c r="P198"/>
  <c r="Q198"/>
  <c r="T198" s="1"/>
  <c r="R198"/>
  <c r="S198"/>
  <c r="U198" s="1"/>
  <c r="A199"/>
  <c r="J199"/>
  <c r="K199"/>
  <c r="O199" s="1"/>
  <c r="P199"/>
  <c r="Q199"/>
  <c r="T199"/>
  <c r="R199"/>
  <c r="S199"/>
  <c r="U199" s="1"/>
  <c r="V199"/>
  <c r="A200"/>
  <c r="J200"/>
  <c r="K200"/>
  <c r="O200" s="1"/>
  <c r="P200"/>
  <c r="Q200"/>
  <c r="T200" s="1"/>
  <c r="R200"/>
  <c r="S200"/>
  <c r="U200" s="1"/>
  <c r="A201"/>
  <c r="J201"/>
  <c r="K201"/>
  <c r="P201"/>
  <c r="Q201"/>
  <c r="T201" s="1"/>
  <c r="R201"/>
  <c r="S201"/>
  <c r="U201" s="1"/>
  <c r="A202"/>
  <c r="J202"/>
  <c r="K202"/>
  <c r="O202" s="1"/>
  <c r="P202"/>
  <c r="Q202"/>
  <c r="T202" s="1"/>
  <c r="R202"/>
  <c r="S202"/>
  <c r="U202" s="1"/>
  <c r="V202"/>
  <c r="A203"/>
  <c r="J203"/>
  <c r="K203"/>
  <c r="O203" s="1"/>
  <c r="P203"/>
  <c r="Q203"/>
  <c r="T203"/>
  <c r="R203"/>
  <c r="S203"/>
  <c r="U203" s="1"/>
  <c r="V203"/>
  <c r="A204"/>
  <c r="J204"/>
  <c r="K204"/>
  <c r="O204" s="1"/>
  <c r="P204"/>
  <c r="Q204"/>
  <c r="T204" s="1"/>
  <c r="R204"/>
  <c r="S204"/>
  <c r="U204" s="1"/>
  <c r="A205"/>
  <c r="J205"/>
  <c r="K205"/>
  <c r="P205"/>
  <c r="Q205"/>
  <c r="T205" s="1"/>
  <c r="R205"/>
  <c r="S205"/>
  <c r="U205" s="1"/>
  <c r="A206"/>
  <c r="J206"/>
  <c r="K206"/>
  <c r="P206"/>
  <c r="Q206"/>
  <c r="T206" s="1"/>
  <c r="R206"/>
  <c r="S206"/>
  <c r="U206" s="1"/>
  <c r="A207"/>
  <c r="J207"/>
  <c r="K207"/>
  <c r="O207" s="1"/>
  <c r="P207"/>
  <c r="Q207"/>
  <c r="T207"/>
  <c r="R207"/>
  <c r="S207"/>
  <c r="U207" s="1"/>
  <c r="V207"/>
  <c r="A208"/>
  <c r="J208"/>
  <c r="K208"/>
  <c r="O208" s="1"/>
  <c r="P208"/>
  <c r="Q208"/>
  <c r="T208" s="1"/>
  <c r="R208"/>
  <c r="S208"/>
  <c r="U208" s="1"/>
  <c r="A209"/>
  <c r="J209"/>
  <c r="K209"/>
  <c r="P209"/>
  <c r="Q209"/>
  <c r="T209" s="1"/>
  <c r="R209"/>
  <c r="S209"/>
  <c r="U209" s="1"/>
  <c r="A210"/>
  <c r="J210"/>
  <c r="K210"/>
  <c r="O210" s="1"/>
  <c r="P210"/>
  <c r="Q210"/>
  <c r="T210" s="1"/>
  <c r="R210"/>
  <c r="S210"/>
  <c r="U210" s="1"/>
  <c r="V210"/>
  <c r="A211"/>
  <c r="J211"/>
  <c r="K211"/>
  <c r="O211" s="1"/>
  <c r="P211"/>
  <c r="Q211"/>
  <c r="T211"/>
  <c r="R211"/>
  <c r="S211"/>
  <c r="U211" s="1"/>
  <c r="V211"/>
  <c r="A212"/>
  <c r="J212"/>
  <c r="K212"/>
  <c r="O212" s="1"/>
  <c r="P212"/>
  <c r="Q212"/>
  <c r="T212" s="1"/>
  <c r="R212"/>
  <c r="S212"/>
  <c r="U212" s="1"/>
  <c r="A213"/>
  <c r="J213"/>
  <c r="K213"/>
  <c r="P213"/>
  <c r="Q213"/>
  <c r="T213" s="1"/>
  <c r="R213"/>
  <c r="S213"/>
  <c r="U213" s="1"/>
  <c r="A214"/>
  <c r="J214"/>
  <c r="K214"/>
  <c r="P214"/>
  <c r="Q214"/>
  <c r="T214" s="1"/>
  <c r="R214"/>
  <c r="S214"/>
  <c r="U214" s="1"/>
  <c r="A215"/>
  <c r="J215"/>
  <c r="K215"/>
  <c r="O215" s="1"/>
  <c r="P215"/>
  <c r="Q215"/>
  <c r="T215"/>
  <c r="R215"/>
  <c r="S215"/>
  <c r="U215" s="1"/>
  <c r="V215"/>
  <c r="A216"/>
  <c r="J216"/>
  <c r="K216"/>
  <c r="O216" s="1"/>
  <c r="P216"/>
  <c r="Q216"/>
  <c r="T216" s="1"/>
  <c r="R216"/>
  <c r="S216"/>
  <c r="U216" s="1"/>
  <c r="A217"/>
  <c r="J217"/>
  <c r="K217"/>
  <c r="P217"/>
  <c r="Q217"/>
  <c r="T217" s="1"/>
  <c r="R217"/>
  <c r="S217"/>
  <c r="U217" s="1"/>
  <c r="A218"/>
  <c r="J218"/>
  <c r="K218"/>
  <c r="O218" s="1"/>
  <c r="P218"/>
  <c r="Q218"/>
  <c r="T218" s="1"/>
  <c r="R218"/>
  <c r="S218"/>
  <c r="U218" s="1"/>
  <c r="V218"/>
  <c r="A219"/>
  <c r="J219"/>
  <c r="K219"/>
  <c r="O219" s="1"/>
  <c r="P219"/>
  <c r="Q219"/>
  <c r="T219"/>
  <c r="R219"/>
  <c r="S219"/>
  <c r="U219" s="1"/>
  <c r="V219"/>
  <c r="A220"/>
  <c r="J220"/>
  <c r="K220"/>
  <c r="O220" s="1"/>
  <c r="P220"/>
  <c r="Q220"/>
  <c r="T220" s="1"/>
  <c r="R220"/>
  <c r="S220"/>
  <c r="U220" s="1"/>
  <c r="A221"/>
  <c r="J221"/>
  <c r="K221"/>
  <c r="P221"/>
  <c r="Q221"/>
  <c r="T221" s="1"/>
  <c r="R221"/>
  <c r="S221"/>
  <c r="U221" s="1"/>
  <c r="A222"/>
  <c r="J222"/>
  <c r="K222"/>
  <c r="P222"/>
  <c r="Q222"/>
  <c r="T222" s="1"/>
  <c r="R222"/>
  <c r="S222"/>
  <c r="U222" s="1"/>
  <c r="A223"/>
  <c r="J223"/>
  <c r="K223"/>
  <c r="O223" s="1"/>
  <c r="P223"/>
  <c r="Q223"/>
  <c r="T223"/>
  <c r="R223"/>
  <c r="S223"/>
  <c r="U223" s="1"/>
  <c r="V223"/>
  <c r="A224"/>
  <c r="J224"/>
  <c r="K224"/>
  <c r="O224" s="1"/>
  <c r="P224"/>
  <c r="Q224"/>
  <c r="T224" s="1"/>
  <c r="R224"/>
  <c r="S224"/>
  <c r="U224" s="1"/>
  <c r="A225"/>
  <c r="J225"/>
  <c r="K225"/>
  <c r="P225"/>
  <c r="Q225"/>
  <c r="T225" s="1"/>
  <c r="R225"/>
  <c r="S225"/>
  <c r="U225" s="1"/>
  <c r="A226"/>
  <c r="J226"/>
  <c r="K226"/>
  <c r="O226"/>
  <c r="P226"/>
  <c r="Q226"/>
  <c r="T226" s="1"/>
  <c r="R226"/>
  <c r="S226"/>
  <c r="U226" s="1"/>
  <c r="V226"/>
  <c r="A227"/>
  <c r="J227"/>
  <c r="K227"/>
  <c r="O227" s="1"/>
  <c r="P227"/>
  <c r="Q227"/>
  <c r="T227" s="1"/>
  <c r="R227"/>
  <c r="S227"/>
  <c r="U227" s="1"/>
  <c r="V227"/>
  <c r="A228"/>
  <c r="J228"/>
  <c r="K228"/>
  <c r="O228" s="1"/>
  <c r="P228"/>
  <c r="Q228"/>
  <c r="T228" s="1"/>
  <c r="R228"/>
  <c r="S228"/>
  <c r="U228"/>
  <c r="A229"/>
  <c r="J229"/>
  <c r="K229"/>
  <c r="O229" s="1"/>
  <c r="P229"/>
  <c r="Q229"/>
  <c r="T229" s="1"/>
  <c r="R229"/>
  <c r="S229"/>
  <c r="U229" s="1"/>
  <c r="V229"/>
  <c r="A230"/>
  <c r="J230"/>
  <c r="K230"/>
  <c r="O230"/>
  <c r="P230"/>
  <c r="Q230"/>
  <c r="T230" s="1"/>
  <c r="R230"/>
  <c r="S230"/>
  <c r="U230" s="1"/>
  <c r="V230"/>
  <c r="A231"/>
  <c r="J231"/>
  <c r="K231"/>
  <c r="O231" s="1"/>
  <c r="P231"/>
  <c r="Q231"/>
  <c r="T231" s="1"/>
  <c r="R231"/>
  <c r="S231"/>
  <c r="U231" s="1"/>
  <c r="A232"/>
  <c r="J232"/>
  <c r="K232"/>
  <c r="O232" s="1"/>
  <c r="P232"/>
  <c r="Q232"/>
  <c r="T232" s="1"/>
  <c r="R232"/>
  <c r="S232"/>
  <c r="U232"/>
  <c r="A233"/>
  <c r="J233"/>
  <c r="K233"/>
  <c r="O233" s="1"/>
  <c r="P233"/>
  <c r="Q233"/>
  <c r="T233" s="1"/>
  <c r="R233"/>
  <c r="S233"/>
  <c r="U233" s="1"/>
  <c r="V233"/>
  <c r="A234"/>
  <c r="J234"/>
  <c r="K234"/>
  <c r="O234"/>
  <c r="P234"/>
  <c r="Q234"/>
  <c r="T234" s="1"/>
  <c r="R234"/>
  <c r="S234"/>
  <c r="U234" s="1"/>
  <c r="V234"/>
  <c r="A235"/>
  <c r="J235"/>
  <c r="K235"/>
  <c r="O235" s="1"/>
  <c r="P235"/>
  <c r="Q235"/>
  <c r="T235" s="1"/>
  <c r="R235"/>
  <c r="S235"/>
  <c r="U235" s="1"/>
  <c r="V235"/>
  <c r="A236"/>
  <c r="J236"/>
  <c r="K236"/>
  <c r="O236" s="1"/>
  <c r="P236"/>
  <c r="Q236"/>
  <c r="T236" s="1"/>
  <c r="R236"/>
  <c r="S236"/>
  <c r="U236"/>
  <c r="A237"/>
  <c r="J237"/>
  <c r="K237"/>
  <c r="O237" s="1"/>
  <c r="P237"/>
  <c r="Q237"/>
  <c r="T237" s="1"/>
  <c r="R237"/>
  <c r="S237"/>
  <c r="U237" s="1"/>
  <c r="V237"/>
  <c r="A238"/>
  <c r="J238"/>
  <c r="K238"/>
  <c r="O238"/>
  <c r="P238"/>
  <c r="Q238"/>
  <c r="T238" s="1"/>
  <c r="R238"/>
  <c r="S238"/>
  <c r="U238" s="1"/>
  <c r="V238"/>
  <c r="A239"/>
  <c r="J239"/>
  <c r="K239"/>
  <c r="O239" s="1"/>
  <c r="P239"/>
  <c r="Q239"/>
  <c r="T239" s="1"/>
  <c r="R239"/>
  <c r="S239"/>
  <c r="U239" s="1"/>
  <c r="A240"/>
  <c r="J240"/>
  <c r="K240"/>
  <c r="O240" s="1"/>
  <c r="P240"/>
  <c r="Q240"/>
  <c r="T240" s="1"/>
  <c r="R240"/>
  <c r="S240"/>
  <c r="U240"/>
  <c r="A241"/>
  <c r="J241"/>
  <c r="K241"/>
  <c r="O241" s="1"/>
  <c r="P241"/>
  <c r="Q241"/>
  <c r="T241" s="1"/>
  <c r="R241"/>
  <c r="S241"/>
  <c r="U241" s="1"/>
  <c r="V241"/>
  <c r="A242"/>
  <c r="J242"/>
  <c r="K242"/>
  <c r="O242"/>
  <c r="P242"/>
  <c r="Q242"/>
  <c r="T242" s="1"/>
  <c r="R242"/>
  <c r="S242"/>
  <c r="U242" s="1"/>
  <c r="V242"/>
  <c r="A243"/>
  <c r="J243"/>
  <c r="K243"/>
  <c r="O243" s="1"/>
  <c r="P243"/>
  <c r="Q243"/>
  <c r="T243" s="1"/>
  <c r="R243"/>
  <c r="S243"/>
  <c r="U243" s="1"/>
  <c r="V243"/>
  <c r="A244"/>
  <c r="J244"/>
  <c r="K244"/>
  <c r="O244" s="1"/>
  <c r="P244"/>
  <c r="Q244"/>
  <c r="T244" s="1"/>
  <c r="R244"/>
  <c r="S244"/>
  <c r="U244"/>
  <c r="A245"/>
  <c r="J245"/>
  <c r="K245"/>
  <c r="O245" s="1"/>
  <c r="P245"/>
  <c r="Q245"/>
  <c r="T245" s="1"/>
  <c r="R245"/>
  <c r="S245"/>
  <c r="U245" s="1"/>
  <c r="V245"/>
  <c r="A246"/>
  <c r="J246"/>
  <c r="K246"/>
  <c r="O246"/>
  <c r="P246"/>
  <c r="Q246"/>
  <c r="T246" s="1"/>
  <c r="R246"/>
  <c r="S246"/>
  <c r="U246" s="1"/>
  <c r="V246"/>
  <c r="A247"/>
  <c r="J247"/>
  <c r="K247"/>
  <c r="O247" s="1"/>
  <c r="P247"/>
  <c r="Q247"/>
  <c r="T247" s="1"/>
  <c r="R247"/>
  <c r="S247"/>
  <c r="U247" s="1"/>
  <c r="A248"/>
  <c r="J248"/>
  <c r="K248"/>
  <c r="O248" s="1"/>
  <c r="P248"/>
  <c r="Q248"/>
  <c r="T248" s="1"/>
  <c r="R248"/>
  <c r="S248"/>
  <c r="U248"/>
  <c r="A249"/>
  <c r="J249"/>
  <c r="K249"/>
  <c r="O249" s="1"/>
  <c r="P249"/>
  <c r="Q249"/>
  <c r="T249" s="1"/>
  <c r="R249"/>
  <c r="S249"/>
  <c r="U249" s="1"/>
  <c r="V249"/>
  <c r="A250"/>
  <c r="J250"/>
  <c r="K250"/>
  <c r="O250"/>
  <c r="P250"/>
  <c r="Q250"/>
  <c r="T250" s="1"/>
  <c r="R250"/>
  <c r="S250"/>
  <c r="U250" s="1"/>
  <c r="V250"/>
  <c r="A251"/>
  <c r="J251"/>
  <c r="K251"/>
  <c r="O251" s="1"/>
  <c r="P251"/>
  <c r="Q251"/>
  <c r="T251" s="1"/>
  <c r="R251"/>
  <c r="S251"/>
  <c r="U251" s="1"/>
  <c r="V251"/>
  <c r="A252"/>
  <c r="J252"/>
  <c r="K252"/>
  <c r="O252" s="1"/>
  <c r="P252"/>
  <c r="Q252"/>
  <c r="T252" s="1"/>
  <c r="R252"/>
  <c r="S252"/>
  <c r="U252"/>
  <c r="A253"/>
  <c r="J253"/>
  <c r="K253"/>
  <c r="O253" s="1"/>
  <c r="P253"/>
  <c r="Q253"/>
  <c r="T253" s="1"/>
  <c r="R253"/>
  <c r="S253"/>
  <c r="U253" s="1"/>
  <c r="V253"/>
  <c r="A254"/>
  <c r="J254"/>
  <c r="K254"/>
  <c r="O254"/>
  <c r="P254"/>
  <c r="Q254"/>
  <c r="T254" s="1"/>
  <c r="R254"/>
  <c r="S254"/>
  <c r="U254" s="1"/>
  <c r="V254"/>
  <c r="A255"/>
  <c r="J255"/>
  <c r="K255"/>
  <c r="O255" s="1"/>
  <c r="P255"/>
  <c r="Q255"/>
  <c r="T255" s="1"/>
  <c r="R255"/>
  <c r="S255"/>
  <c r="U255" s="1"/>
  <c r="A256"/>
  <c r="J256"/>
  <c r="K256"/>
  <c r="O256" s="1"/>
  <c r="P256"/>
  <c r="Q256"/>
  <c r="T256" s="1"/>
  <c r="R256"/>
  <c r="S256"/>
  <c r="U256"/>
  <c r="A257"/>
  <c r="J257"/>
  <c r="K257"/>
  <c r="O257" s="1"/>
  <c r="P257"/>
  <c r="Q257"/>
  <c r="T257" s="1"/>
  <c r="R257"/>
  <c r="S257"/>
  <c r="U257" s="1"/>
  <c r="V257"/>
  <c r="A258"/>
  <c r="J258"/>
  <c r="K258"/>
  <c r="O258"/>
  <c r="P258"/>
  <c r="Q258"/>
  <c r="T258" s="1"/>
  <c r="R258"/>
  <c r="S258"/>
  <c r="U258" s="1"/>
  <c r="V258"/>
  <c r="A259"/>
  <c r="J259"/>
  <c r="K259"/>
  <c r="O259" s="1"/>
  <c r="P259"/>
  <c r="Q259"/>
  <c r="T259" s="1"/>
  <c r="R259"/>
  <c r="S259"/>
  <c r="U259" s="1"/>
  <c r="V259"/>
  <c r="A260"/>
  <c r="J260"/>
  <c r="K260"/>
  <c r="O260" s="1"/>
  <c r="P260"/>
  <c r="Q260"/>
  <c r="T260" s="1"/>
  <c r="R260"/>
  <c r="S260"/>
  <c r="U260"/>
  <c r="A261"/>
  <c r="J261"/>
  <c r="K261"/>
  <c r="O261" s="1"/>
  <c r="P261"/>
  <c r="Q261"/>
  <c r="T261" s="1"/>
  <c r="R261"/>
  <c r="S261"/>
  <c r="U261" s="1"/>
  <c r="V261"/>
  <c r="A262"/>
  <c r="J262"/>
  <c r="K262"/>
  <c r="O262"/>
  <c r="P262"/>
  <c r="Q262"/>
  <c r="T262" s="1"/>
  <c r="R262"/>
  <c r="S262"/>
  <c r="U262" s="1"/>
  <c r="V262"/>
  <c r="A263"/>
  <c r="J263"/>
  <c r="K263"/>
  <c r="O263" s="1"/>
  <c r="P263"/>
  <c r="Q263"/>
  <c r="T263" s="1"/>
  <c r="R263"/>
  <c r="S263"/>
  <c r="U263" s="1"/>
  <c r="A264"/>
  <c r="J264"/>
  <c r="K264"/>
  <c r="O264" s="1"/>
  <c r="P264"/>
  <c r="Q264"/>
  <c r="T264" s="1"/>
  <c r="R264"/>
  <c r="S264"/>
  <c r="U264"/>
  <c r="A265"/>
  <c r="J265"/>
  <c r="K265"/>
  <c r="O265" s="1"/>
  <c r="P265"/>
  <c r="Q265"/>
  <c r="T265" s="1"/>
  <c r="R265"/>
  <c r="S265"/>
  <c r="U265" s="1"/>
  <c r="V265"/>
  <c r="A266"/>
  <c r="J266"/>
  <c r="K266"/>
  <c r="O266"/>
  <c r="P266"/>
  <c r="Q266"/>
  <c r="T266" s="1"/>
  <c r="R266"/>
  <c r="S266"/>
  <c r="U266" s="1"/>
  <c r="V266"/>
  <c r="A267"/>
  <c r="J267"/>
  <c r="K267"/>
  <c r="O267" s="1"/>
  <c r="P267"/>
  <c r="Q267"/>
  <c r="T267" s="1"/>
  <c r="R267"/>
  <c r="S267"/>
  <c r="U267" s="1"/>
  <c r="V267"/>
  <c r="A268"/>
  <c r="J268"/>
  <c r="K268"/>
  <c r="O268" s="1"/>
  <c r="P268"/>
  <c r="Q268"/>
  <c r="T268" s="1"/>
  <c r="R268"/>
  <c r="S268"/>
  <c r="U268"/>
  <c r="A269"/>
  <c r="J269"/>
  <c r="K269"/>
  <c r="O269" s="1"/>
  <c r="P269"/>
  <c r="Q269"/>
  <c r="T269" s="1"/>
  <c r="R269"/>
  <c r="S269"/>
  <c r="U269" s="1"/>
  <c r="V269"/>
  <c r="A270"/>
  <c r="J270"/>
  <c r="K270"/>
  <c r="O270"/>
  <c r="P270"/>
  <c r="Q270"/>
  <c r="T270" s="1"/>
  <c r="R270"/>
  <c r="S270"/>
  <c r="U270" s="1"/>
  <c r="V270"/>
  <c r="A271"/>
  <c r="J271"/>
  <c r="K271"/>
  <c r="O271" s="1"/>
  <c r="P271"/>
  <c r="Q271"/>
  <c r="T271" s="1"/>
  <c r="R271"/>
  <c r="S271"/>
  <c r="U271" s="1"/>
  <c r="A272"/>
  <c r="J272"/>
  <c r="K272"/>
  <c r="O272" s="1"/>
  <c r="P272"/>
  <c r="Q272"/>
  <c r="T272" s="1"/>
  <c r="R272"/>
  <c r="S272"/>
  <c r="U272" s="1"/>
  <c r="A273"/>
  <c r="J273"/>
  <c r="K273"/>
  <c r="O273" s="1"/>
  <c r="P273"/>
  <c r="Q273"/>
  <c r="T273" s="1"/>
  <c r="R273"/>
  <c r="S273"/>
  <c r="U273" s="1"/>
  <c r="V273"/>
  <c r="A274"/>
  <c r="J274"/>
  <c r="K274"/>
  <c r="P274"/>
  <c r="Q274"/>
  <c r="T274" s="1"/>
  <c r="R274"/>
  <c r="S274"/>
  <c r="U274"/>
  <c r="A275"/>
  <c r="J275"/>
  <c r="K275"/>
  <c r="O275" s="1"/>
  <c r="P275"/>
  <c r="Q275"/>
  <c r="T275" s="1"/>
  <c r="R275"/>
  <c r="S275"/>
  <c r="U275" s="1"/>
  <c r="V275"/>
  <c r="A276"/>
  <c r="J276"/>
  <c r="K276"/>
  <c r="O276"/>
  <c r="P276"/>
  <c r="Q276"/>
  <c r="T276" s="1"/>
  <c r="R276"/>
  <c r="S276"/>
  <c r="U276" s="1"/>
  <c r="V276"/>
  <c r="A277"/>
  <c r="J277"/>
  <c r="K277"/>
  <c r="O277" s="1"/>
  <c r="P277"/>
  <c r="Q277"/>
  <c r="T277" s="1"/>
  <c r="R277"/>
  <c r="S277"/>
  <c r="U277" s="1"/>
  <c r="A278"/>
  <c r="J278"/>
  <c r="K278"/>
  <c r="O278"/>
  <c r="P278"/>
  <c r="Q278"/>
  <c r="T278" s="1"/>
  <c r="R278"/>
  <c r="S278"/>
  <c r="U278" s="1"/>
  <c r="V278"/>
  <c r="A279"/>
  <c r="J279"/>
  <c r="K279"/>
  <c r="O279" s="1"/>
  <c r="P279"/>
  <c r="Q279"/>
  <c r="T279" s="1"/>
  <c r="R279"/>
  <c r="S279"/>
  <c r="U279" s="1"/>
  <c r="A280"/>
  <c r="J280"/>
  <c r="K280"/>
  <c r="O280" s="1"/>
  <c r="P280"/>
  <c r="Q280"/>
  <c r="T280" s="1"/>
  <c r="R280"/>
  <c r="S280"/>
  <c r="U280" s="1"/>
  <c r="A281"/>
  <c r="J281"/>
  <c r="K281"/>
  <c r="O281" s="1"/>
  <c r="P281"/>
  <c r="Q281"/>
  <c r="T281" s="1"/>
  <c r="R281"/>
  <c r="S281"/>
  <c r="U281" s="1"/>
  <c r="V281"/>
  <c r="A282"/>
  <c r="J282"/>
  <c r="K282"/>
  <c r="P282"/>
  <c r="Q282"/>
  <c r="T282" s="1"/>
  <c r="R282"/>
  <c r="S282"/>
  <c r="U282"/>
  <c r="A283"/>
  <c r="J283"/>
  <c r="K283"/>
  <c r="O283" s="1"/>
  <c r="P283"/>
  <c r="Q283"/>
  <c r="T283" s="1"/>
  <c r="R283"/>
  <c r="S283"/>
  <c r="U283" s="1"/>
  <c r="V283"/>
  <c r="A284"/>
  <c r="J284"/>
  <c r="K284"/>
  <c r="O284"/>
  <c r="P284"/>
  <c r="Q284"/>
  <c r="T284" s="1"/>
  <c r="R284"/>
  <c r="S284"/>
  <c r="U284" s="1"/>
  <c r="V284"/>
  <c r="A285"/>
  <c r="J285"/>
  <c r="K285"/>
  <c r="O285" s="1"/>
  <c r="P285"/>
  <c r="Q285"/>
  <c r="T285" s="1"/>
  <c r="R285"/>
  <c r="S285"/>
  <c r="U285" s="1"/>
  <c r="A286"/>
  <c r="J286"/>
  <c r="K286"/>
  <c r="O286" s="1"/>
  <c r="P286"/>
  <c r="Q286"/>
  <c r="T286" s="1"/>
  <c r="R286"/>
  <c r="S286"/>
  <c r="U286"/>
  <c r="A287"/>
  <c r="J287"/>
  <c r="K287"/>
  <c r="O287" s="1"/>
  <c r="P287"/>
  <c r="Q287"/>
  <c r="T287" s="1"/>
  <c r="R287"/>
  <c r="S287"/>
  <c r="U287" s="1"/>
  <c r="V287"/>
  <c r="A288"/>
  <c r="J288"/>
  <c r="K288"/>
  <c r="O288"/>
  <c r="P288"/>
  <c r="Q288"/>
  <c r="T288" s="1"/>
  <c r="R288"/>
  <c r="S288"/>
  <c r="U288" s="1"/>
  <c r="V288"/>
  <c r="A289"/>
  <c r="J289"/>
  <c r="K289"/>
  <c r="P289"/>
  <c r="Q289"/>
  <c r="T289" s="1"/>
  <c r="R289"/>
  <c r="S289"/>
  <c r="U289" s="1"/>
  <c r="A290"/>
  <c r="J290"/>
  <c r="K290"/>
  <c r="O290" s="1"/>
  <c r="P290"/>
  <c r="Q290"/>
  <c r="T290" s="1"/>
  <c r="R290"/>
  <c r="S290"/>
  <c r="U290" s="1"/>
  <c r="V290"/>
  <c r="A291"/>
  <c r="J291"/>
  <c r="K291"/>
  <c r="O291" s="1"/>
  <c r="P291"/>
  <c r="Q291"/>
  <c r="T291"/>
  <c r="R291"/>
  <c r="S291"/>
  <c r="U291" s="1"/>
  <c r="V291"/>
  <c r="A292"/>
  <c r="J292"/>
  <c r="K292"/>
  <c r="P292"/>
  <c r="Q292"/>
  <c r="T292" s="1"/>
  <c r="R292"/>
  <c r="S292"/>
  <c r="U292" s="1"/>
  <c r="A293"/>
  <c r="J293"/>
  <c r="K293"/>
  <c r="O293" s="1"/>
  <c r="P293"/>
  <c r="Q293"/>
  <c r="T293" s="1"/>
  <c r="R293"/>
  <c r="S293"/>
  <c r="U293" s="1"/>
  <c r="V293"/>
  <c r="A294"/>
  <c r="J294"/>
  <c r="K294"/>
  <c r="O294" s="1"/>
  <c r="P294"/>
  <c r="Q294"/>
  <c r="T294" s="1"/>
  <c r="R294"/>
  <c r="S294"/>
  <c r="U294"/>
  <c r="A295"/>
  <c r="J295"/>
  <c r="K295"/>
  <c r="O295" s="1"/>
  <c r="P295"/>
  <c r="Q295"/>
  <c r="T295" s="1"/>
  <c r="R295"/>
  <c r="S295"/>
  <c r="U295" s="1"/>
  <c r="V295"/>
  <c r="A296"/>
  <c r="J296"/>
  <c r="K296"/>
  <c r="O296"/>
  <c r="P296"/>
  <c r="Q296"/>
  <c r="T296" s="1"/>
  <c r="R296"/>
  <c r="S296"/>
  <c r="U296" s="1"/>
  <c r="V296"/>
  <c r="A297"/>
  <c r="J297"/>
  <c r="K297"/>
  <c r="P297"/>
  <c r="Q297"/>
  <c r="T297" s="1"/>
  <c r="R297"/>
  <c r="S297"/>
  <c r="U297" s="1"/>
  <c r="A298"/>
  <c r="J298"/>
  <c r="K298"/>
  <c r="O298" s="1"/>
  <c r="P298"/>
  <c r="Q298"/>
  <c r="T298" s="1"/>
  <c r="R298"/>
  <c r="S298"/>
  <c r="U298" s="1"/>
  <c r="V298"/>
  <c r="A299"/>
  <c r="J299"/>
  <c r="K299"/>
  <c r="O299" s="1"/>
  <c r="P299"/>
  <c r="Q299"/>
  <c r="T299"/>
  <c r="R299"/>
  <c r="S299"/>
  <c r="U299" s="1"/>
  <c r="V299"/>
  <c r="A300"/>
  <c r="J300"/>
  <c r="K300"/>
  <c r="P300"/>
  <c r="Q300"/>
  <c r="T300" s="1"/>
  <c r="R300"/>
  <c r="S300"/>
  <c r="U300" s="1"/>
  <c r="A301"/>
  <c r="J301"/>
  <c r="K301"/>
  <c r="O301" s="1"/>
  <c r="P301"/>
  <c r="Q301"/>
  <c r="T301" s="1"/>
  <c r="R301"/>
  <c r="S301"/>
  <c r="U301" s="1"/>
  <c r="V301"/>
  <c r="A302"/>
  <c r="J302"/>
  <c r="K302"/>
  <c r="O302" s="1"/>
  <c r="P302"/>
  <c r="Q302"/>
  <c r="T302" s="1"/>
  <c r="R302"/>
  <c r="S302"/>
  <c r="U302"/>
  <c r="A303"/>
  <c r="J303"/>
  <c r="K303"/>
  <c r="O303" s="1"/>
  <c r="P303"/>
  <c r="Q303"/>
  <c r="T303" s="1"/>
  <c r="R303"/>
  <c r="S303"/>
  <c r="U303" s="1"/>
  <c r="V303"/>
  <c r="A304"/>
  <c r="J304"/>
  <c r="K304"/>
  <c r="O304"/>
  <c r="P304"/>
  <c r="Q304"/>
  <c r="T304" s="1"/>
  <c r="R304"/>
  <c r="S304"/>
  <c r="U304" s="1"/>
  <c r="V304"/>
  <c r="A305"/>
  <c r="J305"/>
  <c r="K305"/>
  <c r="P305"/>
  <c r="Q305"/>
  <c r="T305" s="1"/>
  <c r="R305"/>
  <c r="S305"/>
  <c r="U305" s="1"/>
  <c r="A306"/>
  <c r="J306"/>
  <c r="K306"/>
  <c r="O306" s="1"/>
  <c r="P306"/>
  <c r="Q306"/>
  <c r="T306" s="1"/>
  <c r="R306"/>
  <c r="S306"/>
  <c r="U306" s="1"/>
  <c r="V306"/>
  <c r="A307"/>
  <c r="J307"/>
  <c r="K307"/>
  <c r="O307" s="1"/>
  <c r="P307"/>
  <c r="Q307"/>
  <c r="T307"/>
  <c r="R307"/>
  <c r="S307"/>
  <c r="U307" s="1"/>
  <c r="V307"/>
  <c r="A308"/>
  <c r="J308"/>
  <c r="K308"/>
  <c r="P308"/>
  <c r="Q308"/>
  <c r="T308" s="1"/>
  <c r="R308"/>
  <c r="S308"/>
  <c r="U308" s="1"/>
  <c r="A309"/>
  <c r="J309"/>
  <c r="K309"/>
  <c r="O309" s="1"/>
  <c r="P309"/>
  <c r="Q309"/>
  <c r="T309" s="1"/>
  <c r="R309"/>
  <c r="S309"/>
  <c r="U309" s="1"/>
  <c r="V309"/>
  <c r="A310"/>
  <c r="J310"/>
  <c r="K310"/>
  <c r="O310" s="1"/>
  <c r="P310"/>
  <c r="Q310"/>
  <c r="T310" s="1"/>
  <c r="R310"/>
  <c r="S310"/>
  <c r="U310"/>
  <c r="A311"/>
  <c r="J311"/>
  <c r="K311"/>
  <c r="O311" s="1"/>
  <c r="P311"/>
  <c r="Q311"/>
  <c r="T311" s="1"/>
  <c r="R311"/>
  <c r="S311"/>
  <c r="U311" s="1"/>
  <c r="V311"/>
  <c r="A312"/>
  <c r="J312"/>
  <c r="K312"/>
  <c r="O312"/>
  <c r="P312"/>
  <c r="Q312"/>
  <c r="T312" s="1"/>
  <c r="R312"/>
  <c r="S312"/>
  <c r="U312" s="1"/>
  <c r="V312"/>
  <c r="A313"/>
  <c r="J313"/>
  <c r="K313"/>
  <c r="P313"/>
  <c r="Q313"/>
  <c r="T313" s="1"/>
  <c r="R313"/>
  <c r="S313"/>
  <c r="U313" s="1"/>
  <c r="A314"/>
  <c r="J314"/>
  <c r="K314"/>
  <c r="O314" s="1"/>
  <c r="P314"/>
  <c r="Q314"/>
  <c r="T314" s="1"/>
  <c r="R314"/>
  <c r="S314"/>
  <c r="U314" s="1"/>
  <c r="V314"/>
  <c r="A315"/>
  <c r="J315"/>
  <c r="K315"/>
  <c r="O315" s="1"/>
  <c r="P315"/>
  <c r="Q315"/>
  <c r="T315"/>
  <c r="R315"/>
  <c r="S315"/>
  <c r="U315" s="1"/>
  <c r="V315"/>
  <c r="A316"/>
  <c r="J316"/>
  <c r="K316"/>
  <c r="P316"/>
  <c r="Q316"/>
  <c r="T316" s="1"/>
  <c r="R316"/>
  <c r="S316"/>
  <c r="U316" s="1"/>
  <c r="A317"/>
  <c r="J317"/>
  <c r="K317"/>
  <c r="O317" s="1"/>
  <c r="P317"/>
  <c r="Q317"/>
  <c r="T317" s="1"/>
  <c r="R317"/>
  <c r="S317"/>
  <c r="U317" s="1"/>
  <c r="V317"/>
  <c r="A318"/>
  <c r="J318"/>
  <c r="K318"/>
  <c r="O318" s="1"/>
  <c r="P318"/>
  <c r="Q318"/>
  <c r="T318" s="1"/>
  <c r="R318"/>
  <c r="S318"/>
  <c r="U318"/>
  <c r="A319"/>
  <c r="J319"/>
  <c r="K319"/>
  <c r="O319" s="1"/>
  <c r="P319"/>
  <c r="Q319"/>
  <c r="T319" s="1"/>
  <c r="R319"/>
  <c r="S319"/>
  <c r="U319" s="1"/>
  <c r="V319"/>
  <c r="A320"/>
  <c r="J320"/>
  <c r="K320"/>
  <c r="O320"/>
  <c r="P320"/>
  <c r="Q320"/>
  <c r="T320" s="1"/>
  <c r="R320"/>
  <c r="S320"/>
  <c r="U320" s="1"/>
  <c r="V320"/>
  <c r="A321"/>
  <c r="J321"/>
  <c r="K321"/>
  <c r="P321"/>
  <c r="Q321"/>
  <c r="T321" s="1"/>
  <c r="R321"/>
  <c r="S321"/>
  <c r="U321" s="1"/>
  <c r="A322"/>
  <c r="J322"/>
  <c r="K322"/>
  <c r="O322" s="1"/>
  <c r="P322"/>
  <c r="Q322"/>
  <c r="T322" s="1"/>
  <c r="R322"/>
  <c r="S322"/>
  <c r="U322" s="1"/>
  <c r="V322"/>
  <c r="A323"/>
  <c r="J323"/>
  <c r="K323"/>
  <c r="O323" s="1"/>
  <c r="P323"/>
  <c r="Q323"/>
  <c r="T323"/>
  <c r="R323"/>
  <c r="S323"/>
  <c r="U323" s="1"/>
  <c r="V323"/>
  <c r="A324"/>
  <c r="J324"/>
  <c r="K324"/>
  <c r="P324"/>
  <c r="Q324"/>
  <c r="T324" s="1"/>
  <c r="R324"/>
  <c r="S324"/>
  <c r="U324" s="1"/>
  <c r="A325"/>
  <c r="J325"/>
  <c r="K325"/>
  <c r="O325" s="1"/>
  <c r="P325"/>
  <c r="Q325"/>
  <c r="T325" s="1"/>
  <c r="R325"/>
  <c r="S325"/>
  <c r="U325" s="1"/>
  <c r="V325"/>
  <c r="A326"/>
  <c r="J326"/>
  <c r="K326"/>
  <c r="O326" s="1"/>
  <c r="P326"/>
  <c r="Q326"/>
  <c r="T326" s="1"/>
  <c r="R326"/>
  <c r="S326"/>
  <c r="U326"/>
  <c r="A327"/>
  <c r="J327"/>
  <c r="K327"/>
  <c r="O327" s="1"/>
  <c r="P327"/>
  <c r="Q327"/>
  <c r="T327" s="1"/>
  <c r="R327"/>
  <c r="S327"/>
  <c r="U327" s="1"/>
  <c r="V327"/>
  <c r="A328"/>
  <c r="J328"/>
  <c r="K328"/>
  <c r="O328"/>
  <c r="P328"/>
  <c r="Q328"/>
  <c r="T328" s="1"/>
  <c r="R328"/>
  <c r="S328"/>
  <c r="U328" s="1"/>
  <c r="V328"/>
  <c r="A329"/>
  <c r="J329"/>
  <c r="K329"/>
  <c r="P329"/>
  <c r="Q329"/>
  <c r="T329" s="1"/>
  <c r="R329"/>
  <c r="S329"/>
  <c r="U329" s="1"/>
  <c r="A330"/>
  <c r="J330"/>
  <c r="K330"/>
  <c r="O330" s="1"/>
  <c r="P330"/>
  <c r="Q330"/>
  <c r="T330" s="1"/>
  <c r="R330"/>
  <c r="S330"/>
  <c r="U330" s="1"/>
  <c r="V330"/>
  <c r="A331"/>
  <c r="J331"/>
  <c r="K331"/>
  <c r="O331" s="1"/>
  <c r="P331"/>
  <c r="Q331"/>
  <c r="T331"/>
  <c r="R331"/>
  <c r="S331"/>
  <c r="U331" s="1"/>
  <c r="V331"/>
  <c r="A332"/>
  <c r="J332"/>
  <c r="K332"/>
  <c r="P332"/>
  <c r="Q332"/>
  <c r="T332" s="1"/>
  <c r="R332"/>
  <c r="S332"/>
  <c r="U332" s="1"/>
  <c r="A333"/>
  <c r="J333"/>
  <c r="K333"/>
  <c r="O333" s="1"/>
  <c r="P333"/>
  <c r="Q333"/>
  <c r="T333" s="1"/>
  <c r="R333"/>
  <c r="S333"/>
  <c r="U333" s="1"/>
  <c r="V333"/>
  <c r="A334"/>
  <c r="J334"/>
  <c r="K334"/>
  <c r="O334" s="1"/>
  <c r="P334"/>
  <c r="Q334"/>
  <c r="T334" s="1"/>
  <c r="R334"/>
  <c r="S334"/>
  <c r="U334"/>
  <c r="A335"/>
  <c r="J335"/>
  <c r="K335"/>
  <c r="O335" s="1"/>
  <c r="P335"/>
  <c r="Q335"/>
  <c r="T335" s="1"/>
  <c r="R335"/>
  <c r="S335"/>
  <c r="U335" s="1"/>
  <c r="V335"/>
  <c r="A336"/>
  <c r="J336"/>
  <c r="K336"/>
  <c r="O336"/>
  <c r="P336"/>
  <c r="Q336"/>
  <c r="T336" s="1"/>
  <c r="R336"/>
  <c r="S336"/>
  <c r="U336" s="1"/>
  <c r="V336"/>
  <c r="A337"/>
  <c r="J337"/>
  <c r="K337"/>
  <c r="P337"/>
  <c r="Q337"/>
  <c r="T337" s="1"/>
  <c r="R337"/>
  <c r="S337"/>
  <c r="U337" s="1"/>
  <c r="A338"/>
  <c r="J338"/>
  <c r="K338"/>
  <c r="O338" s="1"/>
  <c r="P338"/>
  <c r="Q338"/>
  <c r="T338" s="1"/>
  <c r="R338"/>
  <c r="S338"/>
  <c r="U338" s="1"/>
  <c r="V338"/>
  <c r="A339"/>
  <c r="J339"/>
  <c r="K339"/>
  <c r="O339" s="1"/>
  <c r="P339"/>
  <c r="Q339"/>
  <c r="T339"/>
  <c r="R339"/>
  <c r="S339"/>
  <c r="U339" s="1"/>
  <c r="V339"/>
  <c r="A340"/>
  <c r="J340"/>
  <c r="K340"/>
  <c r="P340"/>
  <c r="Q340"/>
  <c r="T340" s="1"/>
  <c r="R340"/>
  <c r="S340"/>
  <c r="U340" s="1"/>
  <c r="A341"/>
  <c r="J341"/>
  <c r="K341"/>
  <c r="O341" s="1"/>
  <c r="P341"/>
  <c r="Q341"/>
  <c r="T341" s="1"/>
  <c r="R341"/>
  <c r="S341"/>
  <c r="U341" s="1"/>
  <c r="V341"/>
  <c r="A342"/>
  <c r="J342"/>
  <c r="K342"/>
  <c r="O342" s="1"/>
  <c r="P342"/>
  <c r="Q342"/>
  <c r="T342" s="1"/>
  <c r="R342"/>
  <c r="S342"/>
  <c r="U342"/>
  <c r="A343"/>
  <c r="J343"/>
  <c r="K343"/>
  <c r="O343" s="1"/>
  <c r="P343"/>
  <c r="Q343"/>
  <c r="T343" s="1"/>
  <c r="R343"/>
  <c r="S343"/>
  <c r="U343" s="1"/>
  <c r="V343"/>
  <c r="A344"/>
  <c r="J344"/>
  <c r="K344"/>
  <c r="O344"/>
  <c r="P344"/>
  <c r="Q344"/>
  <c r="T344" s="1"/>
  <c r="R344"/>
  <c r="S344"/>
  <c r="U344" s="1"/>
  <c r="V344"/>
  <c r="A345"/>
  <c r="J345"/>
  <c r="K345"/>
  <c r="P345"/>
  <c r="Q345"/>
  <c r="T345" s="1"/>
  <c r="R345"/>
  <c r="S345"/>
  <c r="U345" s="1"/>
  <c r="A346"/>
  <c r="J346"/>
  <c r="K346"/>
  <c r="O346" s="1"/>
  <c r="P346"/>
  <c r="Q346"/>
  <c r="T346" s="1"/>
  <c r="R346"/>
  <c r="S346"/>
  <c r="U346" s="1"/>
  <c r="V346"/>
  <c r="A347"/>
  <c r="J347"/>
  <c r="K347"/>
  <c r="O347" s="1"/>
  <c r="P347"/>
  <c r="Q347"/>
  <c r="T347"/>
  <c r="R347"/>
  <c r="S347"/>
  <c r="U347" s="1"/>
  <c r="V347"/>
  <c r="A348"/>
  <c r="J348"/>
  <c r="K348"/>
  <c r="P348"/>
  <c r="Q348"/>
  <c r="T348" s="1"/>
  <c r="R348"/>
  <c r="S348"/>
  <c r="U348" s="1"/>
  <c r="A349"/>
  <c r="J349"/>
  <c r="K349"/>
  <c r="O349" s="1"/>
  <c r="P349"/>
  <c r="Q349"/>
  <c r="T349" s="1"/>
  <c r="R349"/>
  <c r="S349"/>
  <c r="U349" s="1"/>
  <c r="V349"/>
  <c r="A350"/>
  <c r="J350"/>
  <c r="K350"/>
  <c r="O350" s="1"/>
  <c r="P350"/>
  <c r="Q350"/>
  <c r="T350" s="1"/>
  <c r="R350"/>
  <c r="S350"/>
  <c r="U350"/>
  <c r="A351"/>
  <c r="J351"/>
  <c r="K351"/>
  <c r="O351" s="1"/>
  <c r="P351"/>
  <c r="Q351"/>
  <c r="T351" s="1"/>
  <c r="R351"/>
  <c r="S351"/>
  <c r="U351" s="1"/>
  <c r="V351"/>
  <c r="A352"/>
  <c r="J352"/>
  <c r="K352"/>
  <c r="O352"/>
  <c r="P352"/>
  <c r="Q352"/>
  <c r="T352" s="1"/>
  <c r="R352"/>
  <c r="S352"/>
  <c r="U352" s="1"/>
  <c r="V352"/>
  <c r="A353"/>
  <c r="J353"/>
  <c r="K353"/>
  <c r="P353"/>
  <c r="Q353"/>
  <c r="T353" s="1"/>
  <c r="R353"/>
  <c r="S353"/>
  <c r="U353" s="1"/>
  <c r="A354"/>
  <c r="J354"/>
  <c r="K354"/>
  <c r="O354" s="1"/>
  <c r="P354"/>
  <c r="Q354"/>
  <c r="T354" s="1"/>
  <c r="R354"/>
  <c r="S354"/>
  <c r="U354" s="1"/>
  <c r="V354"/>
  <c r="A355"/>
  <c r="J355"/>
  <c r="K355"/>
  <c r="O355" s="1"/>
  <c r="P355"/>
  <c r="Q355"/>
  <c r="T355"/>
  <c r="R355"/>
  <c r="S355"/>
  <c r="U355" s="1"/>
  <c r="V355"/>
  <c r="A356"/>
  <c r="J356"/>
  <c r="K356"/>
  <c r="P356"/>
  <c r="Q356"/>
  <c r="T356" s="1"/>
  <c r="R356"/>
  <c r="S356"/>
  <c r="U356" s="1"/>
  <c r="A357"/>
  <c r="J357"/>
  <c r="K357"/>
  <c r="O357" s="1"/>
  <c r="P357"/>
  <c r="Q357"/>
  <c r="T357" s="1"/>
  <c r="R357"/>
  <c r="S357"/>
  <c r="U357" s="1"/>
  <c r="V357"/>
  <c r="A358"/>
  <c r="J358"/>
  <c r="K358"/>
  <c r="O358" s="1"/>
  <c r="P358"/>
  <c r="Q358"/>
  <c r="T358" s="1"/>
  <c r="R358"/>
  <c r="S358"/>
  <c r="U358"/>
  <c r="A359"/>
  <c r="J359"/>
  <c r="K359"/>
  <c r="O359" s="1"/>
  <c r="P359"/>
  <c r="Q359"/>
  <c r="T359" s="1"/>
  <c r="R359"/>
  <c r="S359"/>
  <c r="U359" s="1"/>
  <c r="V359"/>
  <c r="A360"/>
  <c r="J360"/>
  <c r="K360"/>
  <c r="O360"/>
  <c r="P360"/>
  <c r="Q360"/>
  <c r="T360" s="1"/>
  <c r="R360"/>
  <c r="S360"/>
  <c r="U360" s="1"/>
  <c r="V360"/>
  <c r="A361"/>
  <c r="J361"/>
  <c r="K361"/>
  <c r="P361"/>
  <c r="Q361"/>
  <c r="T361" s="1"/>
  <c r="R361"/>
  <c r="S361"/>
  <c r="U361" s="1"/>
  <c r="A362"/>
  <c r="J362"/>
  <c r="K362"/>
  <c r="O362" s="1"/>
  <c r="P362"/>
  <c r="Q362"/>
  <c r="T362" s="1"/>
  <c r="R362"/>
  <c r="S362"/>
  <c r="U362" s="1"/>
  <c r="V362"/>
  <c r="A363"/>
  <c r="J363"/>
  <c r="K363"/>
  <c r="O363" s="1"/>
  <c r="P363"/>
  <c r="Q363"/>
  <c r="T363"/>
  <c r="R363"/>
  <c r="S363"/>
  <c r="U363" s="1"/>
  <c r="V363"/>
  <c r="A364"/>
  <c r="J364"/>
  <c r="K364"/>
  <c r="P364"/>
  <c r="Q364"/>
  <c r="T364" s="1"/>
  <c r="R364"/>
  <c r="S364"/>
  <c r="U364" s="1"/>
  <c r="A365"/>
  <c r="J365"/>
  <c r="K365"/>
  <c r="O365" s="1"/>
  <c r="P365"/>
  <c r="Q365"/>
  <c r="T365" s="1"/>
  <c r="R365"/>
  <c r="S365"/>
  <c r="U365" s="1"/>
  <c r="V365"/>
  <c r="A366"/>
  <c r="J366"/>
  <c r="K366"/>
  <c r="O366" s="1"/>
  <c r="P366"/>
  <c r="Q366"/>
  <c r="T366" s="1"/>
  <c r="R366"/>
  <c r="S366"/>
  <c r="U366"/>
  <c r="A367"/>
  <c r="J367"/>
  <c r="K367"/>
  <c r="O367" s="1"/>
  <c r="P367"/>
  <c r="Q367"/>
  <c r="T367" s="1"/>
  <c r="R367"/>
  <c r="S367"/>
  <c r="U367" s="1"/>
  <c r="V367"/>
  <c r="A368"/>
  <c r="J368"/>
  <c r="K368"/>
  <c r="O368"/>
  <c r="P368"/>
  <c r="Q368"/>
  <c r="T368" s="1"/>
  <c r="R368"/>
  <c r="S368"/>
  <c r="U368" s="1"/>
  <c r="V368"/>
  <c r="A369"/>
  <c r="J369"/>
  <c r="K369"/>
  <c r="P369"/>
  <c r="Q369"/>
  <c r="T369" s="1"/>
  <c r="R369"/>
  <c r="S369"/>
  <c r="U369" s="1"/>
  <c r="A370"/>
  <c r="J370"/>
  <c r="K370"/>
  <c r="O370" s="1"/>
  <c r="P370"/>
  <c r="Q370"/>
  <c r="T370" s="1"/>
  <c r="R370"/>
  <c r="S370"/>
  <c r="U370" s="1"/>
  <c r="V370"/>
  <c r="A371"/>
  <c r="J371"/>
  <c r="K371"/>
  <c r="O371" s="1"/>
  <c r="P371"/>
  <c r="Q371"/>
  <c r="T371"/>
  <c r="R371"/>
  <c r="S371"/>
  <c r="U371" s="1"/>
  <c r="V371"/>
  <c r="A372"/>
  <c r="J372"/>
  <c r="K372"/>
  <c r="P372"/>
  <c r="Q372"/>
  <c r="T372" s="1"/>
  <c r="R372"/>
  <c r="S372"/>
  <c r="U372" s="1"/>
  <c r="A373"/>
  <c r="J373"/>
  <c r="K373"/>
  <c r="O373" s="1"/>
  <c r="P373"/>
  <c r="Q373"/>
  <c r="T373" s="1"/>
  <c r="R373"/>
  <c r="S373"/>
  <c r="U373" s="1"/>
  <c r="V373"/>
  <c r="A374"/>
  <c r="J374"/>
  <c r="K374"/>
  <c r="O374" s="1"/>
  <c r="P374"/>
  <c r="Q374"/>
  <c r="T374" s="1"/>
  <c r="R374"/>
  <c r="S374"/>
  <c r="U374"/>
  <c r="A375"/>
  <c r="J375"/>
  <c r="K375"/>
  <c r="O375" s="1"/>
  <c r="P375"/>
  <c r="Q375"/>
  <c r="T375" s="1"/>
  <c r="R375"/>
  <c r="S375"/>
  <c r="U375" s="1"/>
  <c r="A376"/>
  <c r="J376"/>
  <c r="K376"/>
  <c r="O376" s="1"/>
  <c r="P376"/>
  <c r="Q376"/>
  <c r="T376" s="1"/>
  <c r="R376"/>
  <c r="S376"/>
  <c r="U376" s="1"/>
  <c r="A377"/>
  <c r="J377"/>
  <c r="K377"/>
  <c r="O377" s="1"/>
  <c r="P377"/>
  <c r="Q377"/>
  <c r="T377" s="1"/>
  <c r="R377"/>
  <c r="S377"/>
  <c r="U377" s="1"/>
  <c r="V377"/>
  <c r="A378"/>
  <c r="J378"/>
  <c r="K378"/>
  <c r="O378"/>
  <c r="P378"/>
  <c r="Q378"/>
  <c r="T378" s="1"/>
  <c r="R378"/>
  <c r="S378"/>
  <c r="U378" s="1"/>
  <c r="V378"/>
  <c r="A379"/>
  <c r="J379"/>
  <c r="K379"/>
  <c r="O379" s="1"/>
  <c r="P379"/>
  <c r="Q379"/>
  <c r="T379" s="1"/>
  <c r="R379"/>
  <c r="S379"/>
  <c r="U379" s="1"/>
  <c r="V379"/>
  <c r="A380"/>
  <c r="J380"/>
  <c r="K380"/>
  <c r="O380" s="1"/>
  <c r="P380"/>
  <c r="Q380"/>
  <c r="T380" s="1"/>
  <c r="R380"/>
  <c r="S380"/>
  <c r="U380" s="1"/>
  <c r="V380"/>
  <c r="A381"/>
  <c r="J381"/>
  <c r="K381"/>
  <c r="O381" s="1"/>
  <c r="P381"/>
  <c r="Q381"/>
  <c r="T381"/>
  <c r="R381"/>
  <c r="S381"/>
  <c r="U381" s="1"/>
  <c r="V381"/>
  <c r="A382"/>
  <c r="J382"/>
  <c r="K382"/>
  <c r="P382"/>
  <c r="Q382"/>
  <c r="T382" s="1"/>
  <c r="R382"/>
  <c r="S382"/>
  <c r="U382" s="1"/>
  <c r="A383"/>
  <c r="J383"/>
  <c r="K383"/>
  <c r="O383" s="1"/>
  <c r="P383"/>
  <c r="Q383"/>
  <c r="T383" s="1"/>
  <c r="R383"/>
  <c r="S383"/>
  <c r="U383" s="1"/>
  <c r="A384"/>
  <c r="J384"/>
  <c r="K384"/>
  <c r="O384"/>
  <c r="P384"/>
  <c r="Q384"/>
  <c r="T384" s="1"/>
  <c r="R384"/>
  <c r="S384"/>
  <c r="U384" s="1"/>
  <c r="V384"/>
  <c r="A385"/>
  <c r="J385"/>
  <c r="K385"/>
  <c r="P385"/>
  <c r="Q385"/>
  <c r="T385" s="1"/>
  <c r="R385"/>
  <c r="S385"/>
  <c r="U385" s="1"/>
  <c r="A386"/>
  <c r="J386"/>
  <c r="K386"/>
  <c r="O386" s="1"/>
  <c r="P386"/>
  <c r="Q386"/>
  <c r="T386" s="1"/>
  <c r="R386"/>
  <c r="S386"/>
  <c r="U386" s="1"/>
  <c r="A387"/>
  <c r="J387"/>
  <c r="K387"/>
  <c r="O387" s="1"/>
  <c r="P387"/>
  <c r="Q387"/>
  <c r="T387"/>
  <c r="R387"/>
  <c r="S387"/>
  <c r="U387" s="1"/>
  <c r="V387"/>
  <c r="A388"/>
  <c r="J388"/>
  <c r="K388"/>
  <c r="P388"/>
  <c r="Q388"/>
  <c r="T388" s="1"/>
  <c r="R388"/>
  <c r="S388"/>
  <c r="U388" s="1"/>
  <c r="A389"/>
  <c r="J389"/>
  <c r="K389"/>
  <c r="O389" s="1"/>
  <c r="P389"/>
  <c r="Q389"/>
  <c r="T389" s="1"/>
  <c r="R389"/>
  <c r="S389"/>
  <c r="U389" s="1"/>
  <c r="A390"/>
  <c r="J390"/>
  <c r="K390"/>
  <c r="P390"/>
  <c r="Q390"/>
  <c r="T390" s="1"/>
  <c r="R390"/>
  <c r="S390"/>
  <c r="U390"/>
  <c r="A391"/>
  <c r="J391"/>
  <c r="K391"/>
  <c r="O391" s="1"/>
  <c r="P391"/>
  <c r="Q391"/>
  <c r="T391" s="1"/>
  <c r="R391"/>
  <c r="S391"/>
  <c r="U391" s="1"/>
  <c r="V391"/>
  <c r="A392"/>
  <c r="J392"/>
  <c r="K392"/>
  <c r="O392"/>
  <c r="P392"/>
  <c r="Q392"/>
  <c r="T392" s="1"/>
  <c r="R392"/>
  <c r="S392"/>
  <c r="U392" s="1"/>
  <c r="V392"/>
  <c r="A393"/>
  <c r="J393"/>
  <c r="K393"/>
  <c r="O393" s="1"/>
  <c r="P393"/>
  <c r="Q393"/>
  <c r="T393" s="1"/>
  <c r="R393"/>
  <c r="S393"/>
  <c r="U393" s="1"/>
  <c r="V393"/>
  <c r="A394"/>
  <c r="J394"/>
  <c r="K394"/>
  <c r="O394" s="1"/>
  <c r="P394"/>
  <c r="Q394"/>
  <c r="T394" s="1"/>
  <c r="R394"/>
  <c r="S394"/>
  <c r="U394"/>
  <c r="A395"/>
  <c r="J395"/>
  <c r="K395"/>
  <c r="O395" s="1"/>
  <c r="P395"/>
  <c r="Q395"/>
  <c r="T395" s="1"/>
  <c r="R395"/>
  <c r="S395"/>
  <c r="U395" s="1"/>
  <c r="V395"/>
  <c r="A396"/>
  <c r="J396"/>
  <c r="K396"/>
  <c r="O396"/>
  <c r="P396"/>
  <c r="Q396"/>
  <c r="T396" s="1"/>
  <c r="R396"/>
  <c r="S396"/>
  <c r="U396" s="1"/>
  <c r="V396"/>
  <c r="A397"/>
  <c r="J397"/>
  <c r="K397"/>
  <c r="P397"/>
  <c r="Q397"/>
  <c r="T397" s="1"/>
  <c r="R397"/>
  <c r="S397"/>
  <c r="U397" s="1"/>
  <c r="A398"/>
  <c r="J398"/>
  <c r="K398"/>
  <c r="O398" s="1"/>
  <c r="P398"/>
  <c r="Q398"/>
  <c r="T398" s="1"/>
  <c r="R398"/>
  <c r="S398"/>
  <c r="U398" s="1"/>
  <c r="V398"/>
  <c r="A399"/>
  <c r="J399"/>
  <c r="K399"/>
  <c r="O399" s="1"/>
  <c r="P399"/>
  <c r="Q399"/>
  <c r="T399" s="1"/>
  <c r="R399"/>
  <c r="S399"/>
  <c r="U399" s="1"/>
  <c r="V399"/>
  <c r="A400"/>
  <c r="J400"/>
  <c r="K400"/>
  <c r="O400"/>
  <c r="P400"/>
  <c r="Q400"/>
  <c r="T400" s="1"/>
  <c r="R400"/>
  <c r="S400"/>
  <c r="U400" s="1"/>
  <c r="V400"/>
  <c r="A401"/>
  <c r="J401"/>
  <c r="K401"/>
  <c r="P401"/>
  <c r="Q401"/>
  <c r="T401" s="1"/>
  <c r="R401"/>
  <c r="S401"/>
  <c r="U401" s="1"/>
  <c r="A402"/>
  <c r="J402"/>
  <c r="K402"/>
  <c r="O402" s="1"/>
  <c r="P402"/>
  <c r="Q402"/>
  <c r="T402" s="1"/>
  <c r="R402"/>
  <c r="S402"/>
  <c r="U402" s="1"/>
  <c r="V402"/>
  <c r="A403"/>
  <c r="J403"/>
  <c r="K403"/>
  <c r="O403" s="1"/>
  <c r="P403"/>
  <c r="Q403"/>
  <c r="T403"/>
  <c r="R403"/>
  <c r="S403"/>
  <c r="U403" s="1"/>
  <c r="V403"/>
  <c r="A404"/>
  <c r="J404"/>
  <c r="K404"/>
  <c r="P404"/>
  <c r="Q404"/>
  <c r="T404" s="1"/>
  <c r="R404"/>
  <c r="S404"/>
  <c r="U404" s="1"/>
  <c r="A405"/>
  <c r="J405"/>
  <c r="K405"/>
  <c r="P405"/>
  <c r="Q405"/>
  <c r="T405" s="1"/>
  <c r="R405"/>
  <c r="S405"/>
  <c r="U405" s="1"/>
  <c r="A406"/>
  <c r="J406"/>
  <c r="K406"/>
  <c r="O406" s="1"/>
  <c r="P406"/>
  <c r="Q406"/>
  <c r="T406" s="1"/>
  <c r="R406"/>
  <c r="S406"/>
  <c r="U406" s="1"/>
  <c r="A407"/>
  <c r="J407"/>
  <c r="K407"/>
  <c r="O407" s="1"/>
  <c r="P407"/>
  <c r="Q407"/>
  <c r="T407"/>
  <c r="R407"/>
  <c r="S407"/>
  <c r="U407" s="1"/>
  <c r="V407"/>
  <c r="A408"/>
  <c r="J408"/>
  <c r="K408"/>
  <c r="P408"/>
  <c r="Q408"/>
  <c r="T408" s="1"/>
  <c r="R408"/>
  <c r="S408"/>
  <c r="U408" s="1"/>
  <c r="A409"/>
  <c r="J409"/>
  <c r="K409"/>
  <c r="O409" s="1"/>
  <c r="P409"/>
  <c r="Q409"/>
  <c r="T409" s="1"/>
  <c r="R409"/>
  <c r="S409"/>
  <c r="U409" s="1"/>
  <c r="A410"/>
  <c r="J410"/>
  <c r="K410"/>
  <c r="O410" s="1"/>
  <c r="P410"/>
  <c r="Q410"/>
  <c r="T410" s="1"/>
  <c r="R410"/>
  <c r="S410"/>
  <c r="U410"/>
  <c r="A411"/>
  <c r="J411"/>
  <c r="K411"/>
  <c r="O411" s="1"/>
  <c r="P411"/>
  <c r="Q411"/>
  <c r="T411" s="1"/>
  <c r="R411"/>
  <c r="S411"/>
  <c r="U411" s="1"/>
  <c r="V411"/>
  <c r="A412"/>
  <c r="J412"/>
  <c r="K412"/>
  <c r="O412"/>
  <c r="P412"/>
  <c r="Q412"/>
  <c r="T412" s="1"/>
  <c r="R412"/>
  <c r="S412"/>
  <c r="U412" s="1"/>
  <c r="V412"/>
  <c r="A413"/>
  <c r="J413"/>
  <c r="K413"/>
  <c r="P413"/>
  <c r="Q413"/>
  <c r="T413" s="1"/>
  <c r="R413"/>
  <c r="S413"/>
  <c r="U413" s="1"/>
  <c r="A414"/>
  <c r="J414"/>
  <c r="K414"/>
  <c r="O414" s="1"/>
  <c r="P414"/>
  <c r="Q414"/>
  <c r="T414" s="1"/>
  <c r="R414"/>
  <c r="S414"/>
  <c r="U414" s="1"/>
  <c r="A415"/>
  <c r="J415"/>
  <c r="K415"/>
  <c r="O415" s="1"/>
  <c r="P415"/>
  <c r="Q415"/>
  <c r="T415"/>
  <c r="R415"/>
  <c r="S415"/>
  <c r="U415" s="1"/>
  <c r="V415"/>
  <c r="A416"/>
  <c r="J416"/>
  <c r="K416"/>
  <c r="P416"/>
  <c r="Q416"/>
  <c r="T416" s="1"/>
  <c r="R416"/>
  <c r="S416"/>
  <c r="U416" s="1"/>
  <c r="A417"/>
  <c r="J417"/>
  <c r="K417"/>
  <c r="O417" s="1"/>
  <c r="P417"/>
  <c r="Q417"/>
  <c r="T417" s="1"/>
  <c r="R417"/>
  <c r="S417"/>
  <c r="U417" s="1"/>
  <c r="A418"/>
  <c r="J418"/>
  <c r="K418"/>
  <c r="O418" s="1"/>
  <c r="P418"/>
  <c r="Q418"/>
  <c r="T418" s="1"/>
  <c r="R418"/>
  <c r="S418"/>
  <c r="U418"/>
  <c r="A419"/>
  <c r="J419"/>
  <c r="K419"/>
  <c r="O419" s="1"/>
  <c r="P419"/>
  <c r="Q419"/>
  <c r="T419" s="1"/>
  <c r="R419"/>
  <c r="S419"/>
  <c r="U419" s="1"/>
  <c r="V419"/>
  <c r="A420"/>
  <c r="J420"/>
  <c r="K420"/>
  <c r="O420"/>
  <c r="P420"/>
  <c r="Q420"/>
  <c r="T420" s="1"/>
  <c r="R420"/>
  <c r="S420"/>
  <c r="U420" s="1"/>
  <c r="V420"/>
  <c r="A421"/>
  <c r="J421"/>
  <c r="K421"/>
  <c r="P421"/>
  <c r="Q421"/>
  <c r="T421" s="1"/>
  <c r="R421"/>
  <c r="S421"/>
  <c r="U421" s="1"/>
  <c r="A422"/>
  <c r="J422"/>
  <c r="K422"/>
  <c r="O422" s="1"/>
  <c r="P422"/>
  <c r="Q422"/>
  <c r="T422" s="1"/>
  <c r="R422"/>
  <c r="S422"/>
  <c r="U422" s="1"/>
  <c r="A423"/>
  <c r="J423"/>
  <c r="K423"/>
  <c r="O423" s="1"/>
  <c r="P423"/>
  <c r="Q423"/>
  <c r="T423"/>
  <c r="R423"/>
  <c r="S423"/>
  <c r="U423" s="1"/>
  <c r="V423"/>
  <c r="A424"/>
  <c r="J424"/>
  <c r="K424"/>
  <c r="P424"/>
  <c r="Q424"/>
  <c r="T424" s="1"/>
  <c r="R424"/>
  <c r="S424"/>
  <c r="U424" s="1"/>
  <c r="A425"/>
  <c r="J425"/>
  <c r="K425"/>
  <c r="O425" s="1"/>
  <c r="P425"/>
  <c r="Q425"/>
  <c r="T425" s="1"/>
  <c r="R425"/>
  <c r="S425"/>
  <c r="U425" s="1"/>
  <c r="A426"/>
  <c r="J426"/>
  <c r="K426"/>
  <c r="O426" s="1"/>
  <c r="P426"/>
  <c r="Q426"/>
  <c r="T426" s="1"/>
  <c r="R426"/>
  <c r="S426"/>
  <c r="U426"/>
  <c r="A427"/>
  <c r="J427"/>
  <c r="K427"/>
  <c r="O427" s="1"/>
  <c r="P427"/>
  <c r="Q427"/>
  <c r="T427" s="1"/>
  <c r="R427"/>
  <c r="S427"/>
  <c r="U427" s="1"/>
  <c r="V427"/>
  <c r="A428"/>
  <c r="J428"/>
  <c r="K428"/>
  <c r="O428"/>
  <c r="P428"/>
  <c r="Q428"/>
  <c r="T428" s="1"/>
  <c r="R428"/>
  <c r="S428"/>
  <c r="U428" s="1"/>
  <c r="V428"/>
  <c r="A429"/>
  <c r="J429"/>
  <c r="K429"/>
  <c r="P429"/>
  <c r="Q429"/>
  <c r="T429" s="1"/>
  <c r="R429"/>
  <c r="S429"/>
  <c r="U429" s="1"/>
  <c r="A430"/>
  <c r="J430"/>
  <c r="K430"/>
  <c r="O430" s="1"/>
  <c r="P430"/>
  <c r="Q430"/>
  <c r="T430" s="1"/>
  <c r="R430"/>
  <c r="S430"/>
  <c r="U430" s="1"/>
  <c r="A431"/>
  <c r="J431"/>
  <c r="K431"/>
  <c r="O431" s="1"/>
  <c r="P431"/>
  <c r="Q431"/>
  <c r="T431"/>
  <c r="R431"/>
  <c r="S431"/>
  <c r="U431" s="1"/>
  <c r="V431"/>
  <c r="A432"/>
  <c r="J432"/>
  <c r="K432"/>
  <c r="P432"/>
  <c r="Q432"/>
  <c r="T432" s="1"/>
  <c r="R432"/>
  <c r="S432"/>
  <c r="U432" s="1"/>
  <c r="A433"/>
  <c r="J433"/>
  <c r="K433"/>
  <c r="O433" s="1"/>
  <c r="P433"/>
  <c r="Q433"/>
  <c r="T433" s="1"/>
  <c r="R433"/>
  <c r="S433"/>
  <c r="U433" s="1"/>
  <c r="A434"/>
  <c r="J434"/>
  <c r="K434"/>
  <c r="O434" s="1"/>
  <c r="P434"/>
  <c r="Q434"/>
  <c r="T434" s="1"/>
  <c r="R434"/>
  <c r="S434"/>
  <c r="U434"/>
  <c r="A435"/>
  <c r="J435"/>
  <c r="K435"/>
  <c r="O435" s="1"/>
  <c r="P435"/>
  <c r="Q435"/>
  <c r="T435" s="1"/>
  <c r="R435"/>
  <c r="S435"/>
  <c r="U435" s="1"/>
  <c r="V435"/>
  <c r="A436"/>
  <c r="J436"/>
  <c r="K436"/>
  <c r="O436"/>
  <c r="P436"/>
  <c r="Q436"/>
  <c r="T436" s="1"/>
  <c r="R436"/>
  <c r="S436"/>
  <c r="U436" s="1"/>
  <c r="V436"/>
  <c r="A437"/>
  <c r="J437"/>
  <c r="K437"/>
  <c r="O437" s="1"/>
  <c r="P437"/>
  <c r="Q437"/>
  <c r="T437" s="1"/>
  <c r="R437"/>
  <c r="S437"/>
  <c r="U437" s="1"/>
  <c r="V437"/>
  <c r="A438"/>
  <c r="J438"/>
  <c r="K438"/>
  <c r="O438" s="1"/>
  <c r="P438"/>
  <c r="Q438"/>
  <c r="T438" s="1"/>
  <c r="R438"/>
  <c r="S438"/>
  <c r="U438"/>
  <c r="A439"/>
  <c r="J439"/>
  <c r="K439"/>
  <c r="O439" s="1"/>
  <c r="P439"/>
  <c r="Q439"/>
  <c r="T439" s="1"/>
  <c r="R439"/>
  <c r="S439"/>
  <c r="U439" s="1"/>
  <c r="V439"/>
  <c r="A440"/>
  <c r="J440"/>
  <c r="K440"/>
  <c r="O440"/>
  <c r="P440"/>
  <c r="Q440"/>
  <c r="T440" s="1"/>
  <c r="R440"/>
  <c r="S440"/>
  <c r="U440" s="1"/>
  <c r="V440"/>
  <c r="A441"/>
  <c r="J441"/>
  <c r="K441"/>
  <c r="O441" s="1"/>
  <c r="P441"/>
  <c r="Q441"/>
  <c r="T441" s="1"/>
  <c r="R441"/>
  <c r="S441"/>
  <c r="U441" s="1"/>
  <c r="A442"/>
  <c r="J442"/>
  <c r="K442"/>
  <c r="O442" s="1"/>
  <c r="P442"/>
  <c r="Q442"/>
  <c r="T442" s="1"/>
  <c r="R442"/>
  <c r="S442"/>
  <c r="U442"/>
  <c r="A443"/>
  <c r="J443"/>
  <c r="K443"/>
  <c r="O443" s="1"/>
  <c r="P443"/>
  <c r="Q443"/>
  <c r="T443" s="1"/>
  <c r="R443"/>
  <c r="S443"/>
  <c r="U443" s="1"/>
  <c r="V443"/>
  <c r="A444"/>
  <c r="J444"/>
  <c r="K444"/>
  <c r="O444"/>
  <c r="P444"/>
  <c r="Q444"/>
  <c r="T444" s="1"/>
  <c r="R444"/>
  <c r="S444"/>
  <c r="U444" s="1"/>
  <c r="V444"/>
  <c r="A445"/>
  <c r="J445"/>
  <c r="K445"/>
  <c r="O445" s="1"/>
  <c r="P445"/>
  <c r="Q445"/>
  <c r="T445" s="1"/>
  <c r="R445"/>
  <c r="S445"/>
  <c r="U445" s="1"/>
  <c r="V445"/>
  <c r="A446"/>
  <c r="J446"/>
  <c r="K446"/>
  <c r="O446" s="1"/>
  <c r="P446"/>
  <c r="Q446"/>
  <c r="T446" s="1"/>
  <c r="R446"/>
  <c r="S446"/>
  <c r="U446"/>
  <c r="A447"/>
  <c r="J447"/>
  <c r="K447"/>
  <c r="O447" s="1"/>
  <c r="P447"/>
  <c r="Q447"/>
  <c r="T447" s="1"/>
  <c r="R447"/>
  <c r="S447"/>
  <c r="U447" s="1"/>
  <c r="V447"/>
  <c r="A448"/>
  <c r="J448"/>
  <c r="K448"/>
  <c r="O448"/>
  <c r="P448"/>
  <c r="Q448"/>
  <c r="T448" s="1"/>
  <c r="R448"/>
  <c r="S448"/>
  <c r="U448" s="1"/>
  <c r="V448"/>
  <c r="A449"/>
  <c r="J449"/>
  <c r="K449"/>
  <c r="O449" s="1"/>
  <c r="P449"/>
  <c r="Q449"/>
  <c r="T449" s="1"/>
  <c r="R449"/>
  <c r="S449"/>
  <c r="U449" s="1"/>
  <c r="A450"/>
  <c r="J450"/>
  <c r="K450"/>
  <c r="O450" s="1"/>
  <c r="P450"/>
  <c r="Q450"/>
  <c r="T450" s="1"/>
  <c r="R450"/>
  <c r="S450"/>
  <c r="U450"/>
  <c r="A451"/>
  <c r="J451"/>
  <c r="K451"/>
  <c r="O451" s="1"/>
  <c r="P451"/>
  <c r="Q451"/>
  <c r="T451" s="1"/>
  <c r="R451"/>
  <c r="S451"/>
  <c r="U451" s="1"/>
  <c r="V451"/>
  <c r="A452"/>
  <c r="J452"/>
  <c r="K452"/>
  <c r="O452"/>
  <c r="P452"/>
  <c r="Q452"/>
  <c r="T452" s="1"/>
  <c r="R452"/>
  <c r="S452"/>
  <c r="U452" s="1"/>
  <c r="V452"/>
  <c r="A453"/>
  <c r="J453"/>
  <c r="K453"/>
  <c r="O453" s="1"/>
  <c r="P453"/>
  <c r="Q453"/>
  <c r="T453" s="1"/>
  <c r="R453"/>
  <c r="S453"/>
  <c r="U453" s="1"/>
  <c r="V453"/>
  <c r="A454"/>
  <c r="J454"/>
  <c r="K454"/>
  <c r="O454" s="1"/>
  <c r="P454"/>
  <c r="Q454"/>
  <c r="T454" s="1"/>
  <c r="R454"/>
  <c r="S454"/>
  <c r="U454"/>
  <c r="A455"/>
  <c r="J455"/>
  <c r="K455"/>
  <c r="O455" s="1"/>
  <c r="P455"/>
  <c r="Q455"/>
  <c r="T455" s="1"/>
  <c r="R455"/>
  <c r="S455"/>
  <c r="U455" s="1"/>
  <c r="V455"/>
  <c r="A456"/>
  <c r="J456"/>
  <c r="K456"/>
  <c r="O456"/>
  <c r="P456"/>
  <c r="Q456"/>
  <c r="T456" s="1"/>
  <c r="R456"/>
  <c r="S456"/>
  <c r="U456" s="1"/>
  <c r="V456"/>
  <c r="A457"/>
  <c r="J457"/>
  <c r="K457"/>
  <c r="O457" s="1"/>
  <c r="P457"/>
  <c r="Q457"/>
  <c r="T457" s="1"/>
  <c r="R457"/>
  <c r="S457"/>
  <c r="U457" s="1"/>
  <c r="A458"/>
  <c r="J458"/>
  <c r="K458"/>
  <c r="O458" s="1"/>
  <c r="P458"/>
  <c r="Q458"/>
  <c r="T458" s="1"/>
  <c r="R458"/>
  <c r="S458"/>
  <c r="U458"/>
  <c r="A459"/>
  <c r="J459"/>
  <c r="K459"/>
  <c r="O459" s="1"/>
  <c r="P459"/>
  <c r="Q459"/>
  <c r="T459" s="1"/>
  <c r="R459"/>
  <c r="S459"/>
  <c r="U459" s="1"/>
  <c r="V459"/>
  <c r="A460"/>
  <c r="J460"/>
  <c r="K460"/>
  <c r="O460"/>
  <c r="P460"/>
  <c r="Q460"/>
  <c r="T460" s="1"/>
  <c r="R460"/>
  <c r="S460"/>
  <c r="U460" s="1"/>
  <c r="V460"/>
  <c r="A461"/>
  <c r="J461"/>
  <c r="K461"/>
  <c r="O461" s="1"/>
  <c r="P461"/>
  <c r="Q461"/>
  <c r="T461" s="1"/>
  <c r="R461"/>
  <c r="S461"/>
  <c r="U461" s="1"/>
  <c r="V461"/>
  <c r="A462"/>
  <c r="J462"/>
  <c r="K462"/>
  <c r="O462" s="1"/>
  <c r="P462"/>
  <c r="Q462"/>
  <c r="T462" s="1"/>
  <c r="R462"/>
  <c r="S462"/>
  <c r="U462"/>
  <c r="A463"/>
  <c r="J463"/>
  <c r="K463"/>
  <c r="O463" s="1"/>
  <c r="P463"/>
  <c r="Q463"/>
  <c r="T463" s="1"/>
  <c r="R463"/>
  <c r="S463"/>
  <c r="U463" s="1"/>
  <c r="V463"/>
  <c r="A464"/>
  <c r="J464"/>
  <c r="K464"/>
  <c r="O464"/>
  <c r="P464"/>
  <c r="Q464"/>
  <c r="T464" s="1"/>
  <c r="R464"/>
  <c r="S464"/>
  <c r="U464" s="1"/>
  <c r="V464"/>
  <c r="A465"/>
  <c r="J465"/>
  <c r="K465"/>
  <c r="O465" s="1"/>
  <c r="P465"/>
  <c r="Q465"/>
  <c r="T465" s="1"/>
  <c r="R465"/>
  <c r="S465"/>
  <c r="U465" s="1"/>
  <c r="A466"/>
  <c r="J466"/>
  <c r="K466"/>
  <c r="O466" s="1"/>
  <c r="P466"/>
  <c r="Q466"/>
  <c r="T466" s="1"/>
  <c r="R466"/>
  <c r="S466"/>
  <c r="U466"/>
  <c r="A467"/>
  <c r="J467"/>
  <c r="K467"/>
  <c r="O467" s="1"/>
  <c r="P467"/>
  <c r="Q467"/>
  <c r="T467" s="1"/>
  <c r="R467"/>
  <c r="S467"/>
  <c r="U467" s="1"/>
  <c r="V467"/>
  <c r="A468"/>
  <c r="J468"/>
  <c r="K468"/>
  <c r="O468"/>
  <c r="P468"/>
  <c r="Q468"/>
  <c r="T468" s="1"/>
  <c r="R468"/>
  <c r="S468"/>
  <c r="U468" s="1"/>
  <c r="V468"/>
  <c r="A469"/>
  <c r="J469"/>
  <c r="K469"/>
  <c r="O469" s="1"/>
  <c r="P469"/>
  <c r="Q469"/>
  <c r="T469" s="1"/>
  <c r="R469"/>
  <c r="S469"/>
  <c r="U469" s="1"/>
  <c r="V469"/>
  <c r="A470"/>
  <c r="J470"/>
  <c r="K470"/>
  <c r="O470" s="1"/>
  <c r="P470"/>
  <c r="Q470"/>
  <c r="T470" s="1"/>
  <c r="R470"/>
  <c r="S470"/>
  <c r="U470"/>
  <c r="A471"/>
  <c r="J471"/>
  <c r="K471"/>
  <c r="O471" s="1"/>
  <c r="P471"/>
  <c r="Q471"/>
  <c r="T471" s="1"/>
  <c r="R471"/>
  <c r="S471"/>
  <c r="U471" s="1"/>
  <c r="V471"/>
  <c r="A472"/>
  <c r="J472"/>
  <c r="K472"/>
  <c r="O472"/>
  <c r="P472"/>
  <c r="Q472"/>
  <c r="T472" s="1"/>
  <c r="R472"/>
  <c r="S472"/>
  <c r="U472" s="1"/>
  <c r="V472"/>
  <c r="A473"/>
  <c r="J473"/>
  <c r="K473"/>
  <c r="O473" s="1"/>
  <c r="P473"/>
  <c r="Q473"/>
  <c r="T473" s="1"/>
  <c r="R473"/>
  <c r="S473"/>
  <c r="U473" s="1"/>
  <c r="A474"/>
  <c r="J474"/>
  <c r="K474"/>
  <c r="O474" s="1"/>
  <c r="P474"/>
  <c r="Q474"/>
  <c r="T474" s="1"/>
  <c r="R474"/>
  <c r="S474"/>
  <c r="U474"/>
  <c r="A475"/>
  <c r="J475"/>
  <c r="K475"/>
  <c r="O475" s="1"/>
  <c r="P475"/>
  <c r="Q475"/>
  <c r="T475" s="1"/>
  <c r="R475"/>
  <c r="S475"/>
  <c r="U475" s="1"/>
  <c r="V475"/>
  <c r="A476"/>
  <c r="J476"/>
  <c r="K476"/>
  <c r="O476"/>
  <c r="P476"/>
  <c r="Q476"/>
  <c r="T476" s="1"/>
  <c r="R476"/>
  <c r="S476"/>
  <c r="U476" s="1"/>
  <c r="V476"/>
  <c r="A477"/>
  <c r="J477"/>
  <c r="K477"/>
  <c r="O477" s="1"/>
  <c r="P477"/>
  <c r="Q477"/>
  <c r="T477" s="1"/>
  <c r="R477"/>
  <c r="S477"/>
  <c r="U477" s="1"/>
  <c r="V477"/>
  <c r="A478"/>
  <c r="J478"/>
  <c r="K478"/>
  <c r="O478" s="1"/>
  <c r="P478"/>
  <c r="Q478"/>
  <c r="T478" s="1"/>
  <c r="R478"/>
  <c r="S478"/>
  <c r="U478"/>
  <c r="A479"/>
  <c r="J479"/>
  <c r="K479"/>
  <c r="O479" s="1"/>
  <c r="P479"/>
  <c r="Q479"/>
  <c r="T479" s="1"/>
  <c r="R479"/>
  <c r="S479"/>
  <c r="U479" s="1"/>
  <c r="V479"/>
  <c r="A480"/>
  <c r="J480"/>
  <c r="K480"/>
  <c r="O480"/>
  <c r="P480"/>
  <c r="Q480"/>
  <c r="T480" s="1"/>
  <c r="R480"/>
  <c r="S480"/>
  <c r="U480" s="1"/>
  <c r="V480"/>
  <c r="A481"/>
  <c r="J481"/>
  <c r="K481"/>
  <c r="O481" s="1"/>
  <c r="P481"/>
  <c r="Q481"/>
  <c r="T481" s="1"/>
  <c r="R481"/>
  <c r="S481"/>
  <c r="U481" s="1"/>
  <c r="A482"/>
  <c r="J482"/>
  <c r="K482"/>
  <c r="O482" s="1"/>
  <c r="P482"/>
  <c r="Q482"/>
  <c r="T482" s="1"/>
  <c r="R482"/>
  <c r="S482"/>
  <c r="U482"/>
  <c r="A483"/>
  <c r="J483"/>
  <c r="K483"/>
  <c r="O483" s="1"/>
  <c r="P483"/>
  <c r="Q483"/>
  <c r="T483" s="1"/>
  <c r="R483"/>
  <c r="S483"/>
  <c r="U483" s="1"/>
  <c r="V483"/>
  <c r="A484"/>
  <c r="J484"/>
  <c r="K484"/>
  <c r="O484"/>
  <c r="P484"/>
  <c r="Q484"/>
  <c r="T484" s="1"/>
  <c r="R484"/>
  <c r="S484"/>
  <c r="U484" s="1"/>
  <c r="V484"/>
  <c r="A485"/>
  <c r="J485"/>
  <c r="K485"/>
  <c r="O485" s="1"/>
  <c r="P485"/>
  <c r="Q485"/>
  <c r="T485" s="1"/>
  <c r="R485"/>
  <c r="S485"/>
  <c r="U485" s="1"/>
  <c r="V485"/>
  <c r="A486"/>
  <c r="J486"/>
  <c r="K486"/>
  <c r="O486" s="1"/>
  <c r="P486"/>
  <c r="Q486"/>
  <c r="T486" s="1"/>
  <c r="R486"/>
  <c r="S486"/>
  <c r="U486"/>
  <c r="A487"/>
  <c r="J487"/>
  <c r="K487"/>
  <c r="O487" s="1"/>
  <c r="P487"/>
  <c r="Q487"/>
  <c r="T487" s="1"/>
  <c r="R487"/>
  <c r="S487"/>
  <c r="U487" s="1"/>
  <c r="V487"/>
  <c r="A488"/>
  <c r="J488"/>
  <c r="K488"/>
  <c r="O488"/>
  <c r="P488"/>
  <c r="Q488"/>
  <c r="T488" s="1"/>
  <c r="R488"/>
  <c r="S488"/>
  <c r="U488" s="1"/>
  <c r="V488"/>
  <c r="A489"/>
  <c r="J489"/>
  <c r="K489"/>
  <c r="O489" s="1"/>
  <c r="P489"/>
  <c r="Q489"/>
  <c r="T489" s="1"/>
  <c r="R489"/>
  <c r="S489"/>
  <c r="U489" s="1"/>
  <c r="A490"/>
  <c r="J490"/>
  <c r="K490"/>
  <c r="O490" s="1"/>
  <c r="P490"/>
  <c r="Q490"/>
  <c r="T490" s="1"/>
  <c r="R490"/>
  <c r="S490"/>
  <c r="U490"/>
  <c r="A491"/>
  <c r="J491"/>
  <c r="K491"/>
  <c r="O491" s="1"/>
  <c r="P491"/>
  <c r="Q491"/>
  <c r="T491" s="1"/>
  <c r="R491"/>
  <c r="S491"/>
  <c r="U491" s="1"/>
  <c r="V491"/>
  <c r="A492"/>
  <c r="J492"/>
  <c r="K492"/>
  <c r="O492"/>
  <c r="P492"/>
  <c r="Q492"/>
  <c r="T492" s="1"/>
  <c r="R492"/>
  <c r="S492"/>
  <c r="U492" s="1"/>
  <c r="V492"/>
  <c r="A493"/>
  <c r="J493"/>
  <c r="K493"/>
  <c r="O493" s="1"/>
  <c r="P493"/>
  <c r="Q493"/>
  <c r="T493" s="1"/>
  <c r="R493"/>
  <c r="S493"/>
  <c r="U493" s="1"/>
  <c r="V493"/>
  <c r="A494"/>
  <c r="J494"/>
  <c r="K494"/>
  <c r="O494" s="1"/>
  <c r="P494"/>
  <c r="Q494"/>
  <c r="T494" s="1"/>
  <c r="R494"/>
  <c r="S494"/>
  <c r="U494"/>
  <c r="A495"/>
  <c r="J495"/>
  <c r="K495"/>
  <c r="O495" s="1"/>
  <c r="P495"/>
  <c r="Q495"/>
  <c r="T495" s="1"/>
  <c r="R495"/>
  <c r="S495"/>
  <c r="U495" s="1"/>
  <c r="V495"/>
  <c r="A496"/>
  <c r="J496"/>
  <c r="K496"/>
  <c r="O496"/>
  <c r="P496"/>
  <c r="Q496"/>
  <c r="T496" s="1"/>
  <c r="R496"/>
  <c r="S496"/>
  <c r="U496" s="1"/>
  <c r="V496"/>
  <c r="A497"/>
  <c r="J497"/>
  <c r="K497"/>
  <c r="O497" s="1"/>
  <c r="P497"/>
  <c r="Q497"/>
  <c r="T497" s="1"/>
  <c r="R497"/>
  <c r="S497"/>
  <c r="U497" s="1"/>
  <c r="A498"/>
  <c r="J498"/>
  <c r="K498"/>
  <c r="O498" s="1"/>
  <c r="P498"/>
  <c r="Q498"/>
  <c r="T498" s="1"/>
  <c r="R498"/>
  <c r="S498"/>
  <c r="U498"/>
  <c r="A499"/>
  <c r="J499"/>
  <c r="K499"/>
  <c r="O499" s="1"/>
  <c r="P499"/>
  <c r="Q499"/>
  <c r="T499" s="1"/>
  <c r="R499"/>
  <c r="S499"/>
  <c r="U499" s="1"/>
  <c r="V499"/>
  <c r="A500"/>
  <c r="J500"/>
  <c r="K500"/>
  <c r="O500"/>
  <c r="P500"/>
  <c r="Q500"/>
  <c r="T500" s="1"/>
  <c r="R500"/>
  <c r="S500"/>
  <c r="U500" s="1"/>
  <c r="V500"/>
  <c r="A501"/>
  <c r="J501"/>
  <c r="K501"/>
  <c r="O501" s="1"/>
  <c r="P501"/>
  <c r="Q501"/>
  <c r="T501" s="1"/>
  <c r="R501"/>
  <c r="S501"/>
  <c r="U501" s="1"/>
  <c r="V501"/>
  <c r="A502"/>
  <c r="J502"/>
  <c r="K502"/>
  <c r="O502" s="1"/>
  <c r="P502"/>
  <c r="Q502"/>
  <c r="T502" s="1"/>
  <c r="R502"/>
  <c r="S502"/>
  <c r="U502"/>
  <c r="A503"/>
  <c r="J503"/>
  <c r="K503"/>
  <c r="O503" s="1"/>
  <c r="P503"/>
  <c r="Q503"/>
  <c r="T503" s="1"/>
  <c r="R503"/>
  <c r="S503"/>
  <c r="U503" s="1"/>
  <c r="V503"/>
  <c r="A504"/>
  <c r="J504"/>
  <c r="K504"/>
  <c r="O504"/>
  <c r="P504"/>
  <c r="Q504"/>
  <c r="T504" s="1"/>
  <c r="R504"/>
  <c r="S504"/>
  <c r="U504" s="1"/>
  <c r="V504"/>
  <c r="A505"/>
  <c r="J505"/>
  <c r="K505"/>
  <c r="O505" s="1"/>
  <c r="P505"/>
  <c r="Q505"/>
  <c r="T505" s="1"/>
  <c r="R505"/>
  <c r="S505"/>
  <c r="U505" s="1"/>
  <c r="A506"/>
  <c r="J506"/>
  <c r="K506"/>
  <c r="O506" s="1"/>
  <c r="P506"/>
  <c r="Q506"/>
  <c r="T506" s="1"/>
  <c r="R506"/>
  <c r="S506"/>
  <c r="U506"/>
  <c r="A507"/>
  <c r="J507"/>
  <c r="K507"/>
  <c r="O507" s="1"/>
  <c r="P507"/>
  <c r="Q507"/>
  <c r="T507" s="1"/>
  <c r="R507"/>
  <c r="S507"/>
  <c r="U507" s="1"/>
  <c r="V507"/>
  <c r="A508"/>
  <c r="J508"/>
  <c r="K508"/>
  <c r="O508"/>
  <c r="P508"/>
  <c r="Q508"/>
  <c r="T508" s="1"/>
  <c r="R508"/>
  <c r="S508"/>
  <c r="U508" s="1"/>
  <c r="V508"/>
  <c r="A509"/>
  <c r="J509"/>
  <c r="K509"/>
  <c r="O509" s="1"/>
  <c r="P509"/>
  <c r="Q509"/>
  <c r="T509" s="1"/>
  <c r="R509"/>
  <c r="S509"/>
  <c r="U509" s="1"/>
  <c r="V509"/>
  <c r="A510"/>
  <c r="J510"/>
  <c r="K510"/>
  <c r="O510" s="1"/>
  <c r="P510"/>
  <c r="Q510"/>
  <c r="T510" s="1"/>
  <c r="R510"/>
  <c r="S510"/>
  <c r="U510"/>
  <c r="A511"/>
  <c r="J511"/>
  <c r="K511"/>
  <c r="O511" s="1"/>
  <c r="P511"/>
  <c r="Q511"/>
  <c r="T511" s="1"/>
  <c r="R511"/>
  <c r="S511"/>
  <c r="U511" s="1"/>
  <c r="V511"/>
  <c r="A512"/>
  <c r="J512"/>
  <c r="K512"/>
  <c r="O512"/>
  <c r="P512"/>
  <c r="Q512"/>
  <c r="T512" s="1"/>
  <c r="R512"/>
  <c r="S512"/>
  <c r="U512" s="1"/>
  <c r="V512"/>
  <c r="A513"/>
  <c r="J513"/>
  <c r="K513"/>
  <c r="O513" s="1"/>
  <c r="P513"/>
  <c r="Q513"/>
  <c r="T513" s="1"/>
  <c r="R513"/>
  <c r="S513"/>
  <c r="U513" s="1"/>
  <c r="A514"/>
  <c r="J514"/>
  <c r="K514"/>
  <c r="O514" s="1"/>
  <c r="P514"/>
  <c r="Q514"/>
  <c r="T514" s="1"/>
  <c r="R514"/>
  <c r="S514"/>
  <c r="U514"/>
  <c r="A515"/>
  <c r="J515"/>
  <c r="K515"/>
  <c r="O515" s="1"/>
  <c r="P515"/>
  <c r="Q515"/>
  <c r="T515" s="1"/>
  <c r="R515"/>
  <c r="S515"/>
  <c r="U515" s="1"/>
  <c r="V515"/>
  <c r="E13" i="4"/>
  <c r="E15"/>
  <c r="G204"/>
  <c r="S226"/>
  <c r="A15" i="2"/>
  <c r="A227" i="4" s="1"/>
  <c r="G15" i="2"/>
  <c r="N15"/>
  <c r="P15"/>
  <c r="Q15"/>
  <c r="U15"/>
  <c r="Y15"/>
  <c r="AC15"/>
  <c r="AJ15"/>
  <c r="AK15"/>
  <c r="AL15" s="1"/>
  <c r="AN15"/>
  <c r="AO15" s="1"/>
  <c r="AP15"/>
  <c r="AQ15" s="1"/>
  <c r="A16"/>
  <c r="N16"/>
  <c r="P16"/>
  <c r="Q16"/>
  <c r="U16"/>
  <c r="Y16"/>
  <c r="AC16"/>
  <c r="AI16" s="1"/>
  <c r="AJ16"/>
  <c r="AK16"/>
  <c r="AL16" s="1"/>
  <c r="AN16"/>
  <c r="AO16" s="1"/>
  <c r="AP16"/>
  <c r="AQ16" s="1"/>
  <c r="P17"/>
  <c r="Q17"/>
  <c r="U17"/>
  <c r="Y17"/>
  <c r="AC17"/>
  <c r="AI17" s="1"/>
  <c r="AJ17"/>
  <c r="AK17"/>
  <c r="AL17" s="1"/>
  <c r="AN17"/>
  <c r="AO17" s="1"/>
  <c r="AP17"/>
  <c r="AQ17" s="1"/>
  <c r="N18"/>
  <c r="P18"/>
  <c r="Q18"/>
  <c r="U18"/>
  <c r="Y18"/>
  <c r="AC18"/>
  <c r="AD18"/>
  <c r="AJ18"/>
  <c r="AK18"/>
  <c r="AL18" s="1"/>
  <c r="AN18"/>
  <c r="AO18" s="1"/>
  <c r="AP18"/>
  <c r="AQ18" s="1"/>
  <c r="N19"/>
  <c r="P19"/>
  <c r="Q19"/>
  <c r="U19"/>
  <c r="Y19"/>
  <c r="AC19"/>
  <c r="AJ19"/>
  <c r="AK19"/>
  <c r="AL19" s="1"/>
  <c r="AN19"/>
  <c r="AO19" s="1"/>
  <c r="AP19"/>
  <c r="AQ19" s="1"/>
  <c r="G20"/>
  <c r="N20"/>
  <c r="P20"/>
  <c r="Q20"/>
  <c r="U20"/>
  <c r="Y20"/>
  <c r="AC20"/>
  <c r="AD20"/>
  <c r="AJ20"/>
  <c r="AK20"/>
  <c r="AL20" s="1"/>
  <c r="AN20"/>
  <c r="AO20" s="1"/>
  <c r="AP20"/>
  <c r="AQ20" s="1"/>
  <c r="A21"/>
  <c r="A233" i="4" s="1"/>
  <c r="B233" s="1"/>
  <c r="G21" i="2"/>
  <c r="N21"/>
  <c r="P21"/>
  <c r="Q21"/>
  <c r="U21"/>
  <c r="Y21"/>
  <c r="AC21"/>
  <c r="AD21"/>
  <c r="AJ21"/>
  <c r="AK21"/>
  <c r="AL21" s="1"/>
  <c r="AN21"/>
  <c r="AO21" s="1"/>
  <c r="AP21"/>
  <c r="AQ21" s="1"/>
  <c r="A22"/>
  <c r="A234" i="4" s="1"/>
  <c r="G22" i="2"/>
  <c r="N22"/>
  <c r="P22"/>
  <c r="AN22" s="1"/>
  <c r="AO22" s="1"/>
  <c r="Q22"/>
  <c r="U22"/>
  <c r="Y22"/>
  <c r="AC22"/>
  <c r="AD22" s="1"/>
  <c r="AJ22"/>
  <c r="AK22"/>
  <c r="AL22" s="1"/>
  <c r="AP22"/>
  <c r="AQ22" s="1"/>
  <c r="A23"/>
  <c r="A235" i="4" s="1"/>
  <c r="B235" s="1"/>
  <c r="G23" i="2"/>
  <c r="N23"/>
  <c r="P23"/>
  <c r="Q23"/>
  <c r="U23"/>
  <c r="Y23"/>
  <c r="AC23"/>
  <c r="AI23" s="1"/>
  <c r="AD23"/>
  <c r="AG23"/>
  <c r="A21" i="3" s="1"/>
  <c r="G21" s="1"/>
  <c r="AJ23" i="2"/>
  <c r="AK23"/>
  <c r="AL23" s="1"/>
  <c r="AN23"/>
  <c r="AO23" s="1"/>
  <c r="AP23"/>
  <c r="AQ23" s="1"/>
  <c r="A24"/>
  <c r="A236" i="4" s="1"/>
  <c r="B236" s="1"/>
  <c r="G24" i="2"/>
  <c r="N24"/>
  <c r="P24"/>
  <c r="Q24"/>
  <c r="U24"/>
  <c r="Y24"/>
  <c r="AC24"/>
  <c r="AI24" s="1"/>
  <c r="AD24"/>
  <c r="AG24"/>
  <c r="A22" i="3" s="1"/>
  <c r="D22" s="1"/>
  <c r="AJ24" i="2"/>
  <c r="AK24"/>
  <c r="AL24" s="1"/>
  <c r="AN24"/>
  <c r="AO24" s="1"/>
  <c r="AP24"/>
  <c r="AQ24" s="1"/>
  <c r="AR24" s="1"/>
  <c r="A25"/>
  <c r="A237" i="4" s="1"/>
  <c r="B237" s="1"/>
  <c r="G25" i="2"/>
  <c r="N25"/>
  <c r="P25"/>
  <c r="Q25"/>
  <c r="U25"/>
  <c r="Y25"/>
  <c r="AC25"/>
  <c r="AI25" s="1"/>
  <c r="AD25"/>
  <c r="AG25"/>
  <c r="A23" i="3" s="1"/>
  <c r="C23" s="1"/>
  <c r="AJ25" i="2"/>
  <c r="AK25"/>
  <c r="AL25" s="1"/>
  <c r="AN25"/>
  <c r="AO25" s="1"/>
  <c r="AP25"/>
  <c r="AQ25" s="1"/>
  <c r="A26"/>
  <c r="A238" i="4" s="1"/>
  <c r="B238" s="1"/>
  <c r="G26" i="2"/>
  <c r="N26"/>
  <c r="P26"/>
  <c r="Q26"/>
  <c r="U26"/>
  <c r="Y26"/>
  <c r="AC26"/>
  <c r="AD26"/>
  <c r="L238" i="4" s="1"/>
  <c r="AJ26" i="2"/>
  <c r="AK26"/>
  <c r="AL26" s="1"/>
  <c r="AM26"/>
  <c r="AN26"/>
  <c r="AO26" s="1"/>
  <c r="AP26"/>
  <c r="AQ26" s="1"/>
  <c r="A27"/>
  <c r="A239" i="4" s="1"/>
  <c r="B239" s="1"/>
  <c r="G27" i="2"/>
  <c r="N27"/>
  <c r="P27"/>
  <c r="Q27"/>
  <c r="U27"/>
  <c r="Y27"/>
  <c r="AC27"/>
  <c r="AI27" s="1"/>
  <c r="AD27"/>
  <c r="AG27"/>
  <c r="A25" i="3" s="1"/>
  <c r="F25" s="1"/>
  <c r="AJ27" i="2"/>
  <c r="AK27"/>
  <c r="AL27" s="1"/>
  <c r="AN27"/>
  <c r="AO27" s="1"/>
  <c r="AP27"/>
  <c r="AQ27" s="1"/>
  <c r="A28"/>
  <c r="A240" i="4" s="1"/>
  <c r="B240" s="1"/>
  <c r="G28" i="2"/>
  <c r="N28"/>
  <c r="P28"/>
  <c r="Q28"/>
  <c r="U28"/>
  <c r="Y28"/>
  <c r="AC28"/>
  <c r="AI28" s="1"/>
  <c r="AD28"/>
  <c r="AG28"/>
  <c r="A26" i="3" s="1"/>
  <c r="AJ28" i="2"/>
  <c r="AK28"/>
  <c r="AL28" s="1"/>
  <c r="AN28"/>
  <c r="AO28" s="1"/>
  <c r="AP28"/>
  <c r="AQ28" s="1"/>
  <c r="A29"/>
  <c r="A241" i="4" s="1"/>
  <c r="B241" s="1"/>
  <c r="G29" i="2"/>
  <c r="N29"/>
  <c r="P29"/>
  <c r="Q29"/>
  <c r="U29"/>
  <c r="Y29"/>
  <c r="AC29"/>
  <c r="AD29"/>
  <c r="AJ29"/>
  <c r="AK29"/>
  <c r="AL29" s="1"/>
  <c r="AN29"/>
  <c r="AO29" s="1"/>
  <c r="AP29"/>
  <c r="AQ29" s="1"/>
  <c r="A30"/>
  <c r="A242" i="4" s="1"/>
  <c r="B242" s="1"/>
  <c r="G30" i="2"/>
  <c r="N30"/>
  <c r="P30"/>
  <c r="Q30"/>
  <c r="U30"/>
  <c r="Y30"/>
  <c r="AC30"/>
  <c r="AD30"/>
  <c r="AJ30"/>
  <c r="AK30"/>
  <c r="AL30" s="1"/>
  <c r="AN30"/>
  <c r="AO30" s="1"/>
  <c r="AP30"/>
  <c r="AQ30" s="1"/>
  <c r="A31"/>
  <c r="A243" i="4" s="1"/>
  <c r="B243" s="1"/>
  <c r="G31" i="2"/>
  <c r="N31"/>
  <c r="P31"/>
  <c r="Q31"/>
  <c r="U31"/>
  <c r="Y31"/>
  <c r="AC31"/>
  <c r="AI31" s="1"/>
  <c r="AD31"/>
  <c r="AG31"/>
  <c r="A29" i="3" s="1"/>
  <c r="K29" s="1"/>
  <c r="AJ31" i="2"/>
  <c r="AK31"/>
  <c r="AL31" s="1"/>
  <c r="AN31"/>
  <c r="AO31" s="1"/>
  <c r="AP31"/>
  <c r="AQ31" s="1"/>
  <c r="A32"/>
  <c r="A244" i="4" s="1"/>
  <c r="B244" s="1"/>
  <c r="G32" i="2"/>
  <c r="N32"/>
  <c r="P32"/>
  <c r="Q32"/>
  <c r="U32"/>
  <c r="Y32"/>
  <c r="AC32"/>
  <c r="AI32" s="1"/>
  <c r="AD32"/>
  <c r="AG32"/>
  <c r="AJ32"/>
  <c r="AK32"/>
  <c r="AL32" s="1"/>
  <c r="AN32"/>
  <c r="AO32" s="1"/>
  <c r="AP32"/>
  <c r="AQ32" s="1"/>
  <c r="A33"/>
  <c r="A245" i="4" s="1"/>
  <c r="B245" s="1"/>
  <c r="G33" i="2"/>
  <c r="N33"/>
  <c r="P33"/>
  <c r="Q33"/>
  <c r="U33"/>
  <c r="Y33"/>
  <c r="AC33"/>
  <c r="AI33" s="1"/>
  <c r="AD33"/>
  <c r="AG33"/>
  <c r="A31" i="3" s="1"/>
  <c r="G31" s="1"/>
  <c r="AJ33" i="2"/>
  <c r="AK33"/>
  <c r="AL33" s="1"/>
  <c r="AN33"/>
  <c r="AO33" s="1"/>
  <c r="AP33"/>
  <c r="AQ33" s="1"/>
  <c r="A34"/>
  <c r="A246" i="4" s="1"/>
  <c r="B246" s="1"/>
  <c r="G34" i="2"/>
  <c r="N34"/>
  <c r="P34"/>
  <c r="Q34"/>
  <c r="U34"/>
  <c r="Y34"/>
  <c r="AC34"/>
  <c r="AD34"/>
  <c r="AJ34"/>
  <c r="AK34"/>
  <c r="AL34" s="1"/>
  <c r="AN34"/>
  <c r="AO34" s="1"/>
  <c r="AP34"/>
  <c r="AQ34" s="1"/>
  <c r="A35"/>
  <c r="A247" i="4" s="1"/>
  <c r="B247" s="1"/>
  <c r="G35" i="2"/>
  <c r="N35"/>
  <c r="P35"/>
  <c r="Q35"/>
  <c r="U35"/>
  <c r="Y35"/>
  <c r="AC35"/>
  <c r="AI35" s="1"/>
  <c r="AD35"/>
  <c r="AG35"/>
  <c r="AJ35"/>
  <c r="AK35"/>
  <c r="AL35" s="1"/>
  <c r="AN35"/>
  <c r="AO35" s="1"/>
  <c r="AP35"/>
  <c r="AQ35" s="1"/>
  <c r="A36"/>
  <c r="A248" i="4" s="1"/>
  <c r="B248" s="1"/>
  <c r="G36" i="2"/>
  <c r="N36"/>
  <c r="P36"/>
  <c r="Q36"/>
  <c r="U36"/>
  <c r="Y36"/>
  <c r="AC36"/>
  <c r="AI36" s="1"/>
  <c r="AD36"/>
  <c r="AG36"/>
  <c r="A34" i="3" s="1"/>
  <c r="F34" s="1"/>
  <c r="AJ36" i="2"/>
  <c r="AK36"/>
  <c r="AL36" s="1"/>
  <c r="AN36"/>
  <c r="AO36" s="1"/>
  <c r="AP36"/>
  <c r="AQ36" s="1"/>
  <c r="A37"/>
  <c r="A249" i="4" s="1"/>
  <c r="B249" s="1"/>
  <c r="G37" i="2"/>
  <c r="N37"/>
  <c r="P37"/>
  <c r="Q37"/>
  <c r="U37"/>
  <c r="Y37"/>
  <c r="AC37"/>
  <c r="AD37"/>
  <c r="AJ37"/>
  <c r="AK37"/>
  <c r="AL37" s="1"/>
  <c r="AN37"/>
  <c r="AO37" s="1"/>
  <c r="AP37"/>
  <c r="AQ37" s="1"/>
  <c r="A38"/>
  <c r="A250" i="4" s="1"/>
  <c r="B250" s="1"/>
  <c r="G38" i="2"/>
  <c r="N38"/>
  <c r="P38"/>
  <c r="Q38"/>
  <c r="U38"/>
  <c r="Y38"/>
  <c r="AC38"/>
  <c r="AD38"/>
  <c r="L250" i="4" s="1"/>
  <c r="AJ38" i="2"/>
  <c r="AK38"/>
  <c r="AL38" s="1"/>
  <c r="AN38"/>
  <c r="AO38" s="1"/>
  <c r="AP38"/>
  <c r="AQ38" s="1"/>
  <c r="A39"/>
  <c r="A251" i="4" s="1"/>
  <c r="B251" s="1"/>
  <c r="G39" i="2"/>
  <c r="N39"/>
  <c r="P39"/>
  <c r="Q39"/>
  <c r="U39"/>
  <c r="Y39"/>
  <c r="AC39"/>
  <c r="AI39" s="1"/>
  <c r="AD39"/>
  <c r="AG39"/>
  <c r="AJ39"/>
  <c r="AK39"/>
  <c r="AL39" s="1"/>
  <c r="AN39"/>
  <c r="AO39" s="1"/>
  <c r="AP39"/>
  <c r="AQ39" s="1"/>
  <c r="A40"/>
  <c r="A252" i="4" s="1"/>
  <c r="B252" s="1"/>
  <c r="G40" i="2"/>
  <c r="N40"/>
  <c r="P40"/>
  <c r="Q40"/>
  <c r="U40"/>
  <c r="Y40"/>
  <c r="AC40"/>
  <c r="AI40" s="1"/>
  <c r="AD40"/>
  <c r="AG40"/>
  <c r="A38" i="3" s="1"/>
  <c r="H38" s="1"/>
  <c r="AJ40" i="2"/>
  <c r="AK40"/>
  <c r="AL40" s="1"/>
  <c r="AN40"/>
  <c r="AO40" s="1"/>
  <c r="AP40"/>
  <c r="AQ40" s="1"/>
  <c r="A41"/>
  <c r="A253" i="4" s="1"/>
  <c r="B253" s="1"/>
  <c r="G41" i="2"/>
  <c r="N41"/>
  <c r="P41"/>
  <c r="Q41"/>
  <c r="U41"/>
  <c r="Y41"/>
  <c r="AC41"/>
  <c r="AI41" s="1"/>
  <c r="AD41"/>
  <c r="AG41"/>
  <c r="AH41" s="1"/>
  <c r="M253" i="4" s="1"/>
  <c r="AJ41" i="2"/>
  <c r="AK41"/>
  <c r="AL41" s="1"/>
  <c r="AN41"/>
  <c r="AO41" s="1"/>
  <c r="AP41"/>
  <c r="AQ41" s="1"/>
  <c r="A42"/>
  <c r="A254" i="4" s="1"/>
  <c r="B254" s="1"/>
  <c r="G42" i="2"/>
  <c r="N42"/>
  <c r="P42"/>
  <c r="Q42"/>
  <c r="U42"/>
  <c r="Y42"/>
  <c r="AC42"/>
  <c r="AD42"/>
  <c r="L254" i="4" s="1"/>
  <c r="R254" s="1"/>
  <c r="S254" s="1"/>
  <c r="AJ42" i="2"/>
  <c r="AK42"/>
  <c r="AL42" s="1"/>
  <c r="AN42"/>
  <c r="AO42" s="1"/>
  <c r="AP42"/>
  <c r="AQ42" s="1"/>
  <c r="A43"/>
  <c r="A255" i="4" s="1"/>
  <c r="B255" s="1"/>
  <c r="G43" i="2"/>
  <c r="N43"/>
  <c r="P43"/>
  <c r="Q43"/>
  <c r="U43"/>
  <c r="Y43"/>
  <c r="AC43"/>
  <c r="AI43" s="1"/>
  <c r="AD43"/>
  <c r="AG43"/>
  <c r="AH43" s="1"/>
  <c r="M255" i="4" s="1"/>
  <c r="AJ43" i="2"/>
  <c r="AK43"/>
  <c r="AL43" s="1"/>
  <c r="AN43"/>
  <c r="AO43" s="1"/>
  <c r="AP43"/>
  <c r="AQ43" s="1"/>
  <c r="A44"/>
  <c r="A256" i="4" s="1"/>
  <c r="B256" s="1"/>
  <c r="G44" i="2"/>
  <c r="N44"/>
  <c r="P44"/>
  <c r="Q44"/>
  <c r="U44"/>
  <c r="Y44"/>
  <c r="AC44"/>
  <c r="AI44" s="1"/>
  <c r="AD44"/>
  <c r="AG44"/>
  <c r="AJ44"/>
  <c r="AK44"/>
  <c r="AL44" s="1"/>
  <c r="AN44"/>
  <c r="AO44" s="1"/>
  <c r="AP44"/>
  <c r="AQ44" s="1"/>
  <c r="A45"/>
  <c r="A257" i="4" s="1"/>
  <c r="B257" s="1"/>
  <c r="G45" i="2"/>
  <c r="N45"/>
  <c r="P45"/>
  <c r="Q45"/>
  <c r="U45"/>
  <c r="Y45"/>
  <c r="AC45"/>
  <c r="AD45"/>
  <c r="AJ45"/>
  <c r="AK45"/>
  <c r="AL45" s="1"/>
  <c r="AN45"/>
  <c r="AO45" s="1"/>
  <c r="AP45"/>
  <c r="AQ45" s="1"/>
  <c r="A46"/>
  <c r="A258" i="4" s="1"/>
  <c r="B258" s="1"/>
  <c r="G46" i="2"/>
  <c r="N46"/>
  <c r="P46"/>
  <c r="Q46"/>
  <c r="U46"/>
  <c r="Y46"/>
  <c r="AC46"/>
  <c r="AD46"/>
  <c r="AJ46"/>
  <c r="AK46"/>
  <c r="AL46" s="1"/>
  <c r="AN46"/>
  <c r="AO46" s="1"/>
  <c r="AP46"/>
  <c r="AQ46" s="1"/>
  <c r="A47"/>
  <c r="A259" i="4" s="1"/>
  <c r="B259" s="1"/>
  <c r="G47" i="2"/>
  <c r="N47"/>
  <c r="P47"/>
  <c r="Q47"/>
  <c r="U47"/>
  <c r="Y47"/>
  <c r="AC47"/>
  <c r="AI47" s="1"/>
  <c r="AD47"/>
  <c r="AG47"/>
  <c r="AH47" s="1"/>
  <c r="M259" i="4" s="1"/>
  <c r="AJ47" i="2"/>
  <c r="AK47"/>
  <c r="AL47" s="1"/>
  <c r="AN47"/>
  <c r="AO47" s="1"/>
  <c r="AP47"/>
  <c r="AQ47" s="1"/>
  <c r="A48"/>
  <c r="A260" i="4" s="1"/>
  <c r="B260" s="1"/>
  <c r="G48" i="2"/>
  <c r="N48"/>
  <c r="P48"/>
  <c r="Q48"/>
  <c r="U48"/>
  <c r="Y48"/>
  <c r="AC48"/>
  <c r="AI48" s="1"/>
  <c r="AD48"/>
  <c r="AG48"/>
  <c r="A46" i="3" s="1"/>
  <c r="K46" s="1"/>
  <c r="L46" s="1"/>
  <c r="P46" s="1"/>
  <c r="AJ48" i="2"/>
  <c r="AK48"/>
  <c r="AL48" s="1"/>
  <c r="AN48"/>
  <c r="AO48" s="1"/>
  <c r="AP48"/>
  <c r="AQ48" s="1"/>
  <c r="A49"/>
  <c r="A261" i="4" s="1"/>
  <c r="B261" s="1"/>
  <c r="G49" i="2"/>
  <c r="N49"/>
  <c r="P49"/>
  <c r="Q49"/>
  <c r="U49"/>
  <c r="Y49"/>
  <c r="AC49"/>
  <c r="AI49" s="1"/>
  <c r="AD49"/>
  <c r="AG49"/>
  <c r="AH49" s="1"/>
  <c r="M261" i="4" s="1"/>
  <c r="AJ49" i="2"/>
  <c r="AK49"/>
  <c r="AL49" s="1"/>
  <c r="AN49"/>
  <c r="AO49" s="1"/>
  <c r="AP49"/>
  <c r="AQ49" s="1"/>
  <c r="A50"/>
  <c r="A262" i="4" s="1"/>
  <c r="B262" s="1"/>
  <c r="G50" i="2"/>
  <c r="N50"/>
  <c r="P50"/>
  <c r="Q50"/>
  <c r="U50"/>
  <c r="Y50"/>
  <c r="AC50"/>
  <c r="AD50"/>
  <c r="AJ50"/>
  <c r="AK50"/>
  <c r="AL50" s="1"/>
  <c r="AN50"/>
  <c r="AO50" s="1"/>
  <c r="AP50"/>
  <c r="AQ50" s="1"/>
  <c r="A51"/>
  <c r="A263" i="4" s="1"/>
  <c r="B263" s="1"/>
  <c r="G51" i="2"/>
  <c r="N51"/>
  <c r="P51"/>
  <c r="Q51"/>
  <c r="U51"/>
  <c r="Y51"/>
  <c r="AC51"/>
  <c r="AI51" s="1"/>
  <c r="AD51"/>
  <c r="AG51"/>
  <c r="AH51" s="1"/>
  <c r="M263" i="4" s="1"/>
  <c r="AJ51" i="2"/>
  <c r="AK51"/>
  <c r="AL51" s="1"/>
  <c r="AN51"/>
  <c r="AO51" s="1"/>
  <c r="AP51"/>
  <c r="AQ51" s="1"/>
  <c r="A52"/>
  <c r="A264" i="4" s="1"/>
  <c r="B264" s="1"/>
  <c r="G52" i="2"/>
  <c r="N52"/>
  <c r="P52"/>
  <c r="Q52"/>
  <c r="U52"/>
  <c r="Y52"/>
  <c r="AC52"/>
  <c r="AI52" s="1"/>
  <c r="AD52"/>
  <c r="AG52"/>
  <c r="AJ52"/>
  <c r="AK52"/>
  <c r="AL52" s="1"/>
  <c r="AN52"/>
  <c r="AO52" s="1"/>
  <c r="AP52"/>
  <c r="AQ52" s="1"/>
  <c r="A53"/>
  <c r="A265" i="4" s="1"/>
  <c r="B265" s="1"/>
  <c r="G53" i="2"/>
  <c r="N53"/>
  <c r="P53"/>
  <c r="Q53"/>
  <c r="U53"/>
  <c r="Y53"/>
  <c r="AC53"/>
  <c r="AD53"/>
  <c r="AJ53"/>
  <c r="AK53"/>
  <c r="AL53" s="1"/>
  <c r="AN53"/>
  <c r="AO53" s="1"/>
  <c r="AP53"/>
  <c r="AQ53" s="1"/>
  <c r="A54"/>
  <c r="A266" i="4" s="1"/>
  <c r="B266" s="1"/>
  <c r="G54" i="2"/>
  <c r="N54"/>
  <c r="P54"/>
  <c r="Q54"/>
  <c r="U54"/>
  <c r="Y54"/>
  <c r="AC54"/>
  <c r="AD54"/>
  <c r="L266" i="4" s="1"/>
  <c r="N266" s="1"/>
  <c r="AJ54" i="2"/>
  <c r="AK54"/>
  <c r="AL54" s="1"/>
  <c r="AN54"/>
  <c r="AO54" s="1"/>
  <c r="AP54"/>
  <c r="AQ54" s="1"/>
  <c r="A55"/>
  <c r="A267" i="4" s="1"/>
  <c r="B267" s="1"/>
  <c r="G55" i="2"/>
  <c r="N55"/>
  <c r="P55"/>
  <c r="Q55"/>
  <c r="U55"/>
  <c r="Y55"/>
  <c r="AC55"/>
  <c r="AI55" s="1"/>
  <c r="AD55"/>
  <c r="AG55"/>
  <c r="AH55" s="1"/>
  <c r="M267" i="4" s="1"/>
  <c r="AJ55" i="2"/>
  <c r="AK55"/>
  <c r="AL55" s="1"/>
  <c r="AN55"/>
  <c r="AO55" s="1"/>
  <c r="AP55"/>
  <c r="AQ55" s="1"/>
  <c r="A56"/>
  <c r="A268" i="4" s="1"/>
  <c r="B268" s="1"/>
  <c r="G56" i="2"/>
  <c r="N56"/>
  <c r="P56"/>
  <c r="Q56"/>
  <c r="U56"/>
  <c r="Y56"/>
  <c r="AC56"/>
  <c r="AI56" s="1"/>
  <c r="AD56"/>
  <c r="AG56"/>
  <c r="AJ56"/>
  <c r="AK56"/>
  <c r="AL56" s="1"/>
  <c r="AN56"/>
  <c r="AO56" s="1"/>
  <c r="AP56"/>
  <c r="AQ56" s="1"/>
  <c r="A57"/>
  <c r="A269" i="4" s="1"/>
  <c r="B269" s="1"/>
  <c r="G57" i="2"/>
  <c r="N57"/>
  <c r="P57"/>
  <c r="Q57"/>
  <c r="U57"/>
  <c r="Y57"/>
  <c r="AC57"/>
  <c r="AD57"/>
  <c r="L269" i="4" s="1"/>
  <c r="N269" s="1"/>
  <c r="AJ57" i="2"/>
  <c r="AK57"/>
  <c r="AL57" s="1"/>
  <c r="AN57"/>
  <c r="AO57" s="1"/>
  <c r="AP57"/>
  <c r="AQ57" s="1"/>
  <c r="A58"/>
  <c r="A270" i="4" s="1"/>
  <c r="B270" s="1"/>
  <c r="G58" i="2"/>
  <c r="N58"/>
  <c r="P58"/>
  <c r="Q58"/>
  <c r="U58"/>
  <c r="Y58"/>
  <c r="AC58"/>
  <c r="AD58"/>
  <c r="AJ58"/>
  <c r="AK58"/>
  <c r="AL58" s="1"/>
  <c r="AN58"/>
  <c r="AO58" s="1"/>
  <c r="AP58"/>
  <c r="AQ58" s="1"/>
  <c r="A59"/>
  <c r="A271" i="4" s="1"/>
  <c r="B271" s="1"/>
  <c r="G59" i="2"/>
  <c r="N59"/>
  <c r="P59"/>
  <c r="Q59"/>
  <c r="U59"/>
  <c r="Y59"/>
  <c r="AC59"/>
  <c r="AI59" s="1"/>
  <c r="AD59"/>
  <c r="AG59"/>
  <c r="AH59" s="1"/>
  <c r="M271" i="4" s="1"/>
  <c r="AJ59" i="2"/>
  <c r="AK59"/>
  <c r="AL59" s="1"/>
  <c r="AN59"/>
  <c r="AO59" s="1"/>
  <c r="AP59"/>
  <c r="AQ59" s="1"/>
  <c r="A60"/>
  <c r="A272" i="4" s="1"/>
  <c r="B272" s="1"/>
  <c r="G60" i="2"/>
  <c r="N60"/>
  <c r="P60"/>
  <c r="Q60"/>
  <c r="U60"/>
  <c r="Y60"/>
  <c r="AC60"/>
  <c r="AI60" s="1"/>
  <c r="AD60"/>
  <c r="AG60"/>
  <c r="AJ60"/>
  <c r="AK60"/>
  <c r="AL60" s="1"/>
  <c r="AN60"/>
  <c r="AO60" s="1"/>
  <c r="AP60"/>
  <c r="AQ60" s="1"/>
  <c r="A61"/>
  <c r="A273" i="4" s="1"/>
  <c r="B273" s="1"/>
  <c r="G61" i="2"/>
  <c r="N61"/>
  <c r="P61"/>
  <c r="Q61"/>
  <c r="U61"/>
  <c r="Y61"/>
  <c r="AC61"/>
  <c r="AD61"/>
  <c r="L273" i="4" s="1"/>
  <c r="AJ61" i="2"/>
  <c r="AK61"/>
  <c r="AL61" s="1"/>
  <c r="AN61"/>
  <c r="AO61" s="1"/>
  <c r="AP61"/>
  <c r="AQ61" s="1"/>
  <c r="A62"/>
  <c r="A274" i="4" s="1"/>
  <c r="B274" s="1"/>
  <c r="G62" i="2"/>
  <c r="N62"/>
  <c r="P62"/>
  <c r="Q62"/>
  <c r="U62"/>
  <c r="Y62"/>
  <c r="AC62"/>
  <c r="AI62" s="1"/>
  <c r="AD62"/>
  <c r="AG62"/>
  <c r="A60" i="3" s="1"/>
  <c r="E60" s="1"/>
  <c r="AJ62" i="2"/>
  <c r="AK62"/>
  <c r="AL62" s="1"/>
  <c r="AN62"/>
  <c r="AO62" s="1"/>
  <c r="AP62"/>
  <c r="AQ62" s="1"/>
  <c r="A63"/>
  <c r="A275" i="4" s="1"/>
  <c r="B275" s="1"/>
  <c r="G63" i="2"/>
  <c r="N63"/>
  <c r="P63"/>
  <c r="Q63"/>
  <c r="U63"/>
  <c r="Y63"/>
  <c r="AC63"/>
  <c r="AI63" s="1"/>
  <c r="AD63"/>
  <c r="AG63"/>
  <c r="A61" i="3" s="1"/>
  <c r="H61" s="1"/>
  <c r="AJ63" i="2"/>
  <c r="AK63"/>
  <c r="AL63" s="1"/>
  <c r="AN63"/>
  <c r="AO63" s="1"/>
  <c r="AP63"/>
  <c r="AQ63" s="1"/>
  <c r="A64"/>
  <c r="A276" i="4" s="1"/>
  <c r="B276" s="1"/>
  <c r="G64" i="2"/>
  <c r="N64"/>
  <c r="P64"/>
  <c r="Q64"/>
  <c r="U64"/>
  <c r="Y64"/>
  <c r="AC64"/>
  <c r="AI64" s="1"/>
  <c r="AD64"/>
  <c r="AG64"/>
  <c r="AJ64"/>
  <c r="AK64"/>
  <c r="AL64" s="1"/>
  <c r="AN64"/>
  <c r="AO64" s="1"/>
  <c r="AP64"/>
  <c r="AQ64" s="1"/>
  <c r="A65"/>
  <c r="A277" i="4" s="1"/>
  <c r="B277" s="1"/>
  <c r="G65" i="2"/>
  <c r="N65"/>
  <c r="P65"/>
  <c r="Q65"/>
  <c r="U65"/>
  <c r="Y65"/>
  <c r="AC65"/>
  <c r="AD65"/>
  <c r="AJ65"/>
  <c r="AK65"/>
  <c r="AL65" s="1"/>
  <c r="AN65"/>
  <c r="AO65" s="1"/>
  <c r="AP65"/>
  <c r="AQ65" s="1"/>
  <c r="A66"/>
  <c r="A278" i="4" s="1"/>
  <c r="B278" s="1"/>
  <c r="G66" i="2"/>
  <c r="N66"/>
  <c r="P66"/>
  <c r="Q66"/>
  <c r="U66"/>
  <c r="Y66"/>
  <c r="AC66"/>
  <c r="AD66"/>
  <c r="L278" i="4" s="1"/>
  <c r="AJ66" i="2"/>
  <c r="AK66"/>
  <c r="AL66" s="1"/>
  <c r="AN66"/>
  <c r="AO66" s="1"/>
  <c r="AP66"/>
  <c r="AQ66" s="1"/>
  <c r="A67"/>
  <c r="A279" i="4" s="1"/>
  <c r="B279" s="1"/>
  <c r="G67" i="2"/>
  <c r="N67"/>
  <c r="P67"/>
  <c r="Q67"/>
  <c r="U67"/>
  <c r="Y67"/>
  <c r="AC67"/>
  <c r="AI67" s="1"/>
  <c r="AD67"/>
  <c r="AG67"/>
  <c r="A65" i="3" s="1"/>
  <c r="K65" s="1"/>
  <c r="AJ67" i="2"/>
  <c r="AK67"/>
  <c r="AL67" s="1"/>
  <c r="AN67"/>
  <c r="AO67" s="1"/>
  <c r="AP67"/>
  <c r="AQ67" s="1"/>
  <c r="A68"/>
  <c r="A280" i="4" s="1"/>
  <c r="B280" s="1"/>
  <c r="G68" i="2"/>
  <c r="N68"/>
  <c r="P68"/>
  <c r="Q68"/>
  <c r="U68"/>
  <c r="Y68"/>
  <c r="AC68"/>
  <c r="AI68" s="1"/>
  <c r="AD68"/>
  <c r="AG68"/>
  <c r="AH68" s="1"/>
  <c r="M280" i="4" s="1"/>
  <c r="AJ68" i="2"/>
  <c r="AK68"/>
  <c r="AL68" s="1"/>
  <c r="AN68"/>
  <c r="AO68" s="1"/>
  <c r="AP68"/>
  <c r="AQ68" s="1"/>
  <c r="A69"/>
  <c r="A281" i="4" s="1"/>
  <c r="B281" s="1"/>
  <c r="G69" i="2"/>
  <c r="N69"/>
  <c r="P69"/>
  <c r="Q69"/>
  <c r="U69"/>
  <c r="Y69"/>
  <c r="AC69"/>
  <c r="AD69"/>
  <c r="L281" i="4" s="1"/>
  <c r="V281" s="1"/>
  <c r="AJ69" i="2"/>
  <c r="AK69"/>
  <c r="AL69" s="1"/>
  <c r="AN69"/>
  <c r="AO69" s="1"/>
  <c r="AP69"/>
  <c r="AQ69" s="1"/>
  <c r="A70"/>
  <c r="A282" i="4" s="1"/>
  <c r="B282" s="1"/>
  <c r="G70" i="2"/>
  <c r="N70"/>
  <c r="P70"/>
  <c r="Q70"/>
  <c r="U70"/>
  <c r="Y70"/>
  <c r="AC70"/>
  <c r="AI70" s="1"/>
  <c r="AD70"/>
  <c r="AG70"/>
  <c r="A68" i="3" s="1"/>
  <c r="G68" s="1"/>
  <c r="AJ70" i="2"/>
  <c r="AK70"/>
  <c r="AL70" s="1"/>
  <c r="AN70"/>
  <c r="AO70" s="1"/>
  <c r="AP70"/>
  <c r="AQ70" s="1"/>
  <c r="A71"/>
  <c r="A283" i="4" s="1"/>
  <c r="B283" s="1"/>
  <c r="G71" i="2"/>
  <c r="N71"/>
  <c r="P71"/>
  <c r="Q71"/>
  <c r="U71"/>
  <c r="Y71"/>
  <c r="AC71"/>
  <c r="AI71" s="1"/>
  <c r="AD71"/>
  <c r="AG71"/>
  <c r="AH71" s="1"/>
  <c r="M283" i="4" s="1"/>
  <c r="AJ71" i="2"/>
  <c r="AK71"/>
  <c r="AL71" s="1"/>
  <c r="AN71"/>
  <c r="AO71" s="1"/>
  <c r="AP71"/>
  <c r="AQ71" s="1"/>
  <c r="A72"/>
  <c r="A284" i="4" s="1"/>
  <c r="B284" s="1"/>
  <c r="G72" i="2"/>
  <c r="N72"/>
  <c r="P72"/>
  <c r="Q72"/>
  <c r="U72"/>
  <c r="Y72"/>
  <c r="AC72"/>
  <c r="AI72" s="1"/>
  <c r="AD72"/>
  <c r="AG72"/>
  <c r="AJ72"/>
  <c r="AK72"/>
  <c r="AL72" s="1"/>
  <c r="AN72"/>
  <c r="AO72" s="1"/>
  <c r="AP72"/>
  <c r="AQ72" s="1"/>
  <c r="A73"/>
  <c r="A285" i="4" s="1"/>
  <c r="B285" s="1"/>
  <c r="G73" i="2"/>
  <c r="N73"/>
  <c r="P73"/>
  <c r="Q73"/>
  <c r="U73"/>
  <c r="Y73"/>
  <c r="AC73"/>
  <c r="AD73"/>
  <c r="L285" i="4" s="1"/>
  <c r="AJ73" i="2"/>
  <c r="AK73"/>
  <c r="AL73" s="1"/>
  <c r="AN73"/>
  <c r="AO73" s="1"/>
  <c r="AP73"/>
  <c r="AQ73" s="1"/>
  <c r="A74"/>
  <c r="A286" i="4" s="1"/>
  <c r="B286" s="1"/>
  <c r="G74" i="2"/>
  <c r="N74"/>
  <c r="P74"/>
  <c r="Q74"/>
  <c r="U74"/>
  <c r="Y74"/>
  <c r="AC74"/>
  <c r="AD74"/>
  <c r="L286" i="4" s="1"/>
  <c r="Q286" s="1"/>
  <c r="AJ74" i="2"/>
  <c r="AK74"/>
  <c r="AL74" s="1"/>
  <c r="AN74"/>
  <c r="AO74" s="1"/>
  <c r="AP74"/>
  <c r="AQ74" s="1"/>
  <c r="A75"/>
  <c r="A287" i="4" s="1"/>
  <c r="B287" s="1"/>
  <c r="G75" i="2"/>
  <c r="N75"/>
  <c r="P75"/>
  <c r="Q75"/>
  <c r="U75"/>
  <c r="Y75"/>
  <c r="AC75"/>
  <c r="AI75" s="1"/>
  <c r="AD75"/>
  <c r="AG75"/>
  <c r="AH75" s="1"/>
  <c r="M287" i="4" s="1"/>
  <c r="AJ75" i="2"/>
  <c r="AK75"/>
  <c r="AL75" s="1"/>
  <c r="AN75"/>
  <c r="AO75" s="1"/>
  <c r="AP75"/>
  <c r="AQ75" s="1"/>
  <c r="A76"/>
  <c r="A288" i="4" s="1"/>
  <c r="B288" s="1"/>
  <c r="G76" i="2"/>
  <c r="N76"/>
  <c r="P76"/>
  <c r="Q76"/>
  <c r="U76"/>
  <c r="Y76"/>
  <c r="AC76"/>
  <c r="AI76" s="1"/>
  <c r="AD76"/>
  <c r="AG76"/>
  <c r="AJ76"/>
  <c r="AK76"/>
  <c r="AL76" s="1"/>
  <c r="AN76"/>
  <c r="AO76" s="1"/>
  <c r="AP76"/>
  <c r="AQ76" s="1"/>
  <c r="A77"/>
  <c r="A289" i="4" s="1"/>
  <c r="B289" s="1"/>
  <c r="G77" i="2"/>
  <c r="N77"/>
  <c r="P77"/>
  <c r="Q77"/>
  <c r="U77"/>
  <c r="Y77"/>
  <c r="AC77"/>
  <c r="AD77"/>
  <c r="L289" i="4" s="1"/>
  <c r="N289" s="1"/>
  <c r="AJ77" i="2"/>
  <c r="AK77"/>
  <c r="AL77" s="1"/>
  <c r="AN77"/>
  <c r="AO77" s="1"/>
  <c r="AP77"/>
  <c r="AQ77" s="1"/>
  <c r="A78"/>
  <c r="A290" i="4" s="1"/>
  <c r="B290" s="1"/>
  <c r="G78" i="2"/>
  <c r="N78"/>
  <c r="P78"/>
  <c r="Q78"/>
  <c r="U78"/>
  <c r="Y78"/>
  <c r="AC78"/>
  <c r="AI78" s="1"/>
  <c r="AD78"/>
  <c r="AG78"/>
  <c r="AJ78"/>
  <c r="AK78"/>
  <c r="AL78" s="1"/>
  <c r="AN78"/>
  <c r="AO78" s="1"/>
  <c r="AP78"/>
  <c r="AQ78" s="1"/>
  <c r="A79"/>
  <c r="A291" i="4" s="1"/>
  <c r="B291" s="1"/>
  <c r="G79" i="2"/>
  <c r="N79"/>
  <c r="P79"/>
  <c r="Q79"/>
  <c r="U79"/>
  <c r="Y79"/>
  <c r="AC79"/>
  <c r="AI79" s="1"/>
  <c r="AD79"/>
  <c r="AG79"/>
  <c r="AJ79"/>
  <c r="AK79"/>
  <c r="AL79" s="1"/>
  <c r="AN79"/>
  <c r="AO79" s="1"/>
  <c r="AP79"/>
  <c r="AQ79" s="1"/>
  <c r="A80"/>
  <c r="A292" i="4" s="1"/>
  <c r="B292" s="1"/>
  <c r="G80" i="2"/>
  <c r="N80"/>
  <c r="P80"/>
  <c r="Q80"/>
  <c r="U80"/>
  <c r="Y80"/>
  <c r="AC80"/>
  <c r="AI80" s="1"/>
  <c r="AD80"/>
  <c r="AG80"/>
  <c r="A78" i="3" s="1"/>
  <c r="J78" s="1"/>
  <c r="AJ80" i="2"/>
  <c r="AK80"/>
  <c r="AL80" s="1"/>
  <c r="AN80"/>
  <c r="AO80" s="1"/>
  <c r="AP80"/>
  <c r="AQ80" s="1"/>
  <c r="A81"/>
  <c r="A293" i="4" s="1"/>
  <c r="B293" s="1"/>
  <c r="G81" i="2"/>
  <c r="N81"/>
  <c r="P81"/>
  <c r="Q81"/>
  <c r="U81"/>
  <c r="Y81"/>
  <c r="AC81"/>
  <c r="AD81"/>
  <c r="L293" i="4" s="1"/>
  <c r="R293" s="1"/>
  <c r="S293" s="1"/>
  <c r="AJ81" i="2"/>
  <c r="AK81"/>
  <c r="AL81" s="1"/>
  <c r="AN81"/>
  <c r="AO81" s="1"/>
  <c r="AP81"/>
  <c r="AQ81" s="1"/>
  <c r="A82"/>
  <c r="A294" i="4" s="1"/>
  <c r="B294" s="1"/>
  <c r="G82" i="2"/>
  <c r="N82"/>
  <c r="P82"/>
  <c r="Q82"/>
  <c r="U82"/>
  <c r="Y82"/>
  <c r="AC82"/>
  <c r="AD82"/>
  <c r="L294" i="4" s="1"/>
  <c r="N294" s="1"/>
  <c r="AJ82" i="2"/>
  <c r="AK82"/>
  <c r="AL82" s="1"/>
  <c r="AN82"/>
  <c r="AO82" s="1"/>
  <c r="AP82"/>
  <c r="AQ82" s="1"/>
  <c r="A83"/>
  <c r="A295" i="4" s="1"/>
  <c r="B295" s="1"/>
  <c r="G83" i="2"/>
  <c r="N83"/>
  <c r="P83"/>
  <c r="Q83"/>
  <c r="U83"/>
  <c r="Y83"/>
  <c r="AC83"/>
  <c r="AI83" s="1"/>
  <c r="AD83"/>
  <c r="AG83"/>
  <c r="AJ83"/>
  <c r="AK83"/>
  <c r="AL83" s="1"/>
  <c r="AN83"/>
  <c r="AO83" s="1"/>
  <c r="AP83"/>
  <c r="AQ83" s="1"/>
  <c r="A84"/>
  <c r="A296" i="4" s="1"/>
  <c r="B296" s="1"/>
  <c r="G84" i="2"/>
  <c r="N84"/>
  <c r="P84"/>
  <c r="Q84"/>
  <c r="U84"/>
  <c r="Y84"/>
  <c r="AC84"/>
  <c r="AI84" s="1"/>
  <c r="AD84"/>
  <c r="AG84"/>
  <c r="A82" i="3" s="1"/>
  <c r="K82" s="1"/>
  <c r="AJ84" i="2"/>
  <c r="AK84"/>
  <c r="AL84" s="1"/>
  <c r="AN84"/>
  <c r="AO84" s="1"/>
  <c r="AP84"/>
  <c r="AQ84" s="1"/>
  <c r="A85"/>
  <c r="A297" i="4" s="1"/>
  <c r="B297" s="1"/>
  <c r="G85" i="2"/>
  <c r="N85"/>
  <c r="P85"/>
  <c r="Q85"/>
  <c r="U85"/>
  <c r="Y85"/>
  <c r="AC85"/>
  <c r="AI85" s="1"/>
  <c r="AD85"/>
  <c r="L297" i="4" s="1"/>
  <c r="AG85" i="2"/>
  <c r="A83" i="3" s="1"/>
  <c r="I83" s="1"/>
  <c r="AJ85" i="2"/>
  <c r="AK85"/>
  <c r="AL85" s="1"/>
  <c r="AN85"/>
  <c r="AO85" s="1"/>
  <c r="AP85"/>
  <c r="AQ85" s="1"/>
  <c r="A86"/>
  <c r="A298" i="4" s="1"/>
  <c r="B298" s="1"/>
  <c r="G86" i="2"/>
  <c r="N86"/>
  <c r="P86"/>
  <c r="Q86"/>
  <c r="U86"/>
  <c r="Y86"/>
  <c r="AC86"/>
  <c r="AI86" s="1"/>
  <c r="AD86"/>
  <c r="L298" i="4" s="1"/>
  <c r="Q298" s="1"/>
  <c r="AG86" i="2"/>
  <c r="AH86" s="1"/>
  <c r="M298" i="4" s="1"/>
  <c r="AJ86" i="2"/>
  <c r="AK86"/>
  <c r="AL86" s="1"/>
  <c r="AN86"/>
  <c r="AO86" s="1"/>
  <c r="AP86"/>
  <c r="AQ86" s="1"/>
  <c r="A87"/>
  <c r="A299" i="4" s="1"/>
  <c r="B299" s="1"/>
  <c r="G87" i="2"/>
  <c r="N87"/>
  <c r="P87"/>
  <c r="Q87"/>
  <c r="U87"/>
  <c r="Y87"/>
  <c r="AC87"/>
  <c r="AD87"/>
  <c r="L299" i="4" s="1"/>
  <c r="AJ87" i="2"/>
  <c r="AK87"/>
  <c r="AL87" s="1"/>
  <c r="AN87"/>
  <c r="AO87" s="1"/>
  <c r="AP87"/>
  <c r="AQ87" s="1"/>
  <c r="A88"/>
  <c r="A300" i="4" s="1"/>
  <c r="B300" s="1"/>
  <c r="G88" i="2"/>
  <c r="N88"/>
  <c r="P88"/>
  <c r="Q88"/>
  <c r="U88"/>
  <c r="Y88"/>
  <c r="AC88"/>
  <c r="AD88"/>
  <c r="L300" i="4" s="1"/>
  <c r="AJ88" i="2"/>
  <c r="AK88"/>
  <c r="AL88" s="1"/>
  <c r="AN88"/>
  <c r="AO88" s="1"/>
  <c r="AP88"/>
  <c r="AQ88" s="1"/>
  <c r="A89"/>
  <c r="A301" i="4" s="1"/>
  <c r="B301" s="1"/>
  <c r="G89" i="2"/>
  <c r="N89"/>
  <c r="P89"/>
  <c r="Q89"/>
  <c r="U89"/>
  <c r="Y89"/>
  <c r="AC89"/>
  <c r="AI89" s="1"/>
  <c r="AD89"/>
  <c r="L301" i="4" s="1"/>
  <c r="Q301" s="1"/>
  <c r="AG89" i="2"/>
  <c r="AJ89"/>
  <c r="AK89"/>
  <c r="AL89" s="1"/>
  <c r="AN89"/>
  <c r="AO89" s="1"/>
  <c r="AP89"/>
  <c r="AQ89" s="1"/>
  <c r="A90"/>
  <c r="A302" i="4" s="1"/>
  <c r="B302" s="1"/>
  <c r="G90" i="2"/>
  <c r="N90"/>
  <c r="P90"/>
  <c r="Q90"/>
  <c r="U90"/>
  <c r="Y90"/>
  <c r="AC90"/>
  <c r="AI90" s="1"/>
  <c r="AD90"/>
  <c r="L302" i="4" s="1"/>
  <c r="AG90" i="2"/>
  <c r="AJ90"/>
  <c r="AK90"/>
  <c r="AL90" s="1"/>
  <c r="AN90"/>
  <c r="AO90" s="1"/>
  <c r="AP90"/>
  <c r="AQ90" s="1"/>
  <c r="A91"/>
  <c r="A303" i="4" s="1"/>
  <c r="B303" s="1"/>
  <c r="G91" i="2"/>
  <c r="N91"/>
  <c r="P91"/>
  <c r="Q91"/>
  <c r="U91"/>
  <c r="Y91"/>
  <c r="AC91"/>
  <c r="AD91"/>
  <c r="L303" i="4" s="1"/>
  <c r="O303" s="1"/>
  <c r="AJ91" i="2"/>
  <c r="AK91"/>
  <c r="AL91" s="1"/>
  <c r="AN91"/>
  <c r="AO91" s="1"/>
  <c r="AP91"/>
  <c r="AQ91" s="1"/>
  <c r="A92"/>
  <c r="A304" i="4" s="1"/>
  <c r="B304" s="1"/>
  <c r="G92" i="2"/>
  <c r="N92"/>
  <c r="P92"/>
  <c r="Q92"/>
  <c r="U92"/>
  <c r="Y92"/>
  <c r="AC92"/>
  <c r="AD92"/>
  <c r="L304" i="4" s="1"/>
  <c r="R304" s="1"/>
  <c r="S304" s="1"/>
  <c r="AJ92" i="2"/>
  <c r="AK92"/>
  <c r="AL92" s="1"/>
  <c r="AN92"/>
  <c r="AO92" s="1"/>
  <c r="AP92"/>
  <c r="AQ92" s="1"/>
  <c r="A93"/>
  <c r="A305" i="4" s="1"/>
  <c r="B305" s="1"/>
  <c r="G93" i="2"/>
  <c r="N93"/>
  <c r="P93"/>
  <c r="Q93"/>
  <c r="U93"/>
  <c r="Y93"/>
  <c r="AC93"/>
  <c r="AI93" s="1"/>
  <c r="AD93"/>
  <c r="L305" i="4" s="1"/>
  <c r="AG93" i="2"/>
  <c r="AJ93"/>
  <c r="AK93"/>
  <c r="AL93" s="1"/>
  <c r="AN93"/>
  <c r="AO93" s="1"/>
  <c r="AP93"/>
  <c r="AQ93" s="1"/>
  <c r="A94"/>
  <c r="A306" i="4" s="1"/>
  <c r="B306" s="1"/>
  <c r="G94" i="2"/>
  <c r="N94"/>
  <c r="P94"/>
  <c r="Q94"/>
  <c r="U94"/>
  <c r="Y94"/>
  <c r="AC94"/>
  <c r="AI94" s="1"/>
  <c r="AD94"/>
  <c r="L306" i="4" s="1"/>
  <c r="O306" s="1"/>
  <c r="AG94" i="2"/>
  <c r="AH94" s="1"/>
  <c r="M306" i="4" s="1"/>
  <c r="AJ94" i="2"/>
  <c r="AK94"/>
  <c r="AL94" s="1"/>
  <c r="AN94"/>
  <c r="AO94" s="1"/>
  <c r="AP94"/>
  <c r="AQ94" s="1"/>
  <c r="A95"/>
  <c r="A307" i="4" s="1"/>
  <c r="B307" s="1"/>
  <c r="G95" i="2"/>
  <c r="N95"/>
  <c r="P95"/>
  <c r="Q95"/>
  <c r="U95"/>
  <c r="Y95"/>
  <c r="AC95"/>
  <c r="AD95"/>
  <c r="L307" i="4" s="1"/>
  <c r="AJ95" i="2"/>
  <c r="AK95"/>
  <c r="AL95" s="1"/>
  <c r="AN95"/>
  <c r="AO95" s="1"/>
  <c r="AP95"/>
  <c r="AQ95" s="1"/>
  <c r="A96"/>
  <c r="A308" i="4" s="1"/>
  <c r="B308" s="1"/>
  <c r="G96" i="2"/>
  <c r="N96"/>
  <c r="P96"/>
  <c r="Q96"/>
  <c r="U96"/>
  <c r="Y96"/>
  <c r="AC96"/>
  <c r="AD96"/>
  <c r="L308" i="4" s="1"/>
  <c r="AJ96" i="2"/>
  <c r="AK96"/>
  <c r="AL96" s="1"/>
  <c r="AN96"/>
  <c r="AO96" s="1"/>
  <c r="AP96"/>
  <c r="AQ96" s="1"/>
  <c r="A97"/>
  <c r="A309" i="4" s="1"/>
  <c r="B309" s="1"/>
  <c r="G97" i="2"/>
  <c r="N97"/>
  <c r="P97"/>
  <c r="Q97"/>
  <c r="U97"/>
  <c r="Y97"/>
  <c r="AC97"/>
  <c r="AI97" s="1"/>
  <c r="AD97"/>
  <c r="L309" i="4" s="1"/>
  <c r="Q309" s="1"/>
  <c r="AG97" i="2"/>
  <c r="AH97" s="1"/>
  <c r="M309" i="4" s="1"/>
  <c r="AJ97" i="2"/>
  <c r="AK97"/>
  <c r="AL97" s="1"/>
  <c r="AN97"/>
  <c r="AO97" s="1"/>
  <c r="AP97"/>
  <c r="AQ97" s="1"/>
  <c r="A98"/>
  <c r="A310" i="4" s="1"/>
  <c r="B310" s="1"/>
  <c r="G98" i="2"/>
  <c r="N98"/>
  <c r="P98"/>
  <c r="Q98"/>
  <c r="U98"/>
  <c r="Y98"/>
  <c r="AC98"/>
  <c r="AI98" s="1"/>
  <c r="AD98"/>
  <c r="L310" i="4" s="1"/>
  <c r="AG98" i="2"/>
  <c r="AJ98"/>
  <c r="AK98"/>
  <c r="AL98" s="1"/>
  <c r="AN98"/>
  <c r="AO98" s="1"/>
  <c r="AP98"/>
  <c r="AQ98" s="1"/>
  <c r="A99"/>
  <c r="A311" i="4" s="1"/>
  <c r="B311" s="1"/>
  <c r="G99" i="2"/>
  <c r="N99"/>
  <c r="P99"/>
  <c r="Q99"/>
  <c r="U99"/>
  <c r="Y99"/>
  <c r="AC99"/>
  <c r="AD99"/>
  <c r="L311" i="4" s="1"/>
  <c r="W311" s="1"/>
  <c r="AJ99" i="2"/>
  <c r="AK99"/>
  <c r="AL99" s="1"/>
  <c r="AN99"/>
  <c r="AO99" s="1"/>
  <c r="AP99"/>
  <c r="AQ99" s="1"/>
  <c r="A100"/>
  <c r="A312" i="4" s="1"/>
  <c r="B312" s="1"/>
  <c r="G100" i="2"/>
  <c r="N100"/>
  <c r="P100"/>
  <c r="Q100"/>
  <c r="U100"/>
  <c r="Y100"/>
  <c r="AC100"/>
  <c r="AD100"/>
  <c r="L312" i="4" s="1"/>
  <c r="U312" s="1"/>
  <c r="AJ100" i="2"/>
  <c r="AK100"/>
  <c r="AL100" s="1"/>
  <c r="AN100"/>
  <c r="AO100" s="1"/>
  <c r="AP100"/>
  <c r="AQ100" s="1"/>
  <c r="A101"/>
  <c r="A313" i="4" s="1"/>
  <c r="B313" s="1"/>
  <c r="G101" i="2"/>
  <c r="N101"/>
  <c r="P101"/>
  <c r="Q101"/>
  <c r="U101"/>
  <c r="Y101"/>
  <c r="AC101"/>
  <c r="AI101" s="1"/>
  <c r="AD101"/>
  <c r="L313" i="4" s="1"/>
  <c r="AG101" i="2"/>
  <c r="AJ101"/>
  <c r="AK101"/>
  <c r="AL101" s="1"/>
  <c r="AN101"/>
  <c r="AO101" s="1"/>
  <c r="AP101"/>
  <c r="AQ101" s="1"/>
  <c r="A102"/>
  <c r="A314" i="4" s="1"/>
  <c r="B314" s="1"/>
  <c r="G102" i="2"/>
  <c r="N102"/>
  <c r="P102"/>
  <c r="Q102"/>
  <c r="U102"/>
  <c r="Y102"/>
  <c r="AC102"/>
  <c r="AI102" s="1"/>
  <c r="AD102"/>
  <c r="L314" i="4" s="1"/>
  <c r="Q314" s="1"/>
  <c r="AG102" i="2"/>
  <c r="AH102" s="1"/>
  <c r="M314" i="4" s="1"/>
  <c r="AJ102" i="2"/>
  <c r="AK102"/>
  <c r="AL102" s="1"/>
  <c r="AN102"/>
  <c r="AO102" s="1"/>
  <c r="AP102"/>
  <c r="AQ102" s="1"/>
  <c r="A103"/>
  <c r="A315" i="4" s="1"/>
  <c r="B315" s="1"/>
  <c r="G103" i="2"/>
  <c r="N103"/>
  <c r="P103"/>
  <c r="Q103"/>
  <c r="U103"/>
  <c r="Y103"/>
  <c r="AC103"/>
  <c r="AD103"/>
  <c r="L315" i="4" s="1"/>
  <c r="AJ103" i="2"/>
  <c r="AK103"/>
  <c r="AL103" s="1"/>
  <c r="AN103"/>
  <c r="AO103" s="1"/>
  <c r="AP103"/>
  <c r="AQ103" s="1"/>
  <c r="A104"/>
  <c r="A316" i="4" s="1"/>
  <c r="B316" s="1"/>
  <c r="G104" i="2"/>
  <c r="N104"/>
  <c r="P104"/>
  <c r="Q104"/>
  <c r="U104"/>
  <c r="Y104"/>
  <c r="AC104"/>
  <c r="AD104"/>
  <c r="L316" i="4" s="1"/>
  <c r="AJ104" i="2"/>
  <c r="AK104"/>
  <c r="AL104" s="1"/>
  <c r="AN104"/>
  <c r="AO104" s="1"/>
  <c r="AP104"/>
  <c r="AQ104" s="1"/>
  <c r="A105"/>
  <c r="A317" i="4" s="1"/>
  <c r="B317" s="1"/>
  <c r="G105" i="2"/>
  <c r="N105"/>
  <c r="P105"/>
  <c r="Q105"/>
  <c r="U105"/>
  <c r="Y105"/>
  <c r="AC105"/>
  <c r="AI105" s="1"/>
  <c r="AD105"/>
  <c r="L317" i="4" s="1"/>
  <c r="P317" s="1"/>
  <c r="AG105" i="2"/>
  <c r="AH105" s="1"/>
  <c r="M317" i="4" s="1"/>
  <c r="AJ105" i="2"/>
  <c r="AK105"/>
  <c r="AL105" s="1"/>
  <c r="AN105"/>
  <c r="AO105" s="1"/>
  <c r="AP105"/>
  <c r="AQ105" s="1"/>
  <c r="A106"/>
  <c r="A318" i="4" s="1"/>
  <c r="B318" s="1"/>
  <c r="G106" i="2"/>
  <c r="N106"/>
  <c r="P106"/>
  <c r="Q106"/>
  <c r="U106"/>
  <c r="Y106"/>
  <c r="AC106"/>
  <c r="AI106" s="1"/>
  <c r="AD106"/>
  <c r="L318" i="4" s="1"/>
  <c r="U318" s="1"/>
  <c r="AG106" i="2"/>
  <c r="A104" i="3" s="1"/>
  <c r="E104" s="1"/>
  <c r="AJ106" i="2"/>
  <c r="AK106"/>
  <c r="AL106" s="1"/>
  <c r="AN106"/>
  <c r="AO106" s="1"/>
  <c r="AP106"/>
  <c r="AQ106" s="1"/>
  <c r="A107"/>
  <c r="A319" i="4" s="1"/>
  <c r="B319" s="1"/>
  <c r="G107" i="2"/>
  <c r="N107"/>
  <c r="P107"/>
  <c r="Q107"/>
  <c r="U107"/>
  <c r="Y107"/>
  <c r="AC107"/>
  <c r="AD107"/>
  <c r="L319" i="4" s="1"/>
  <c r="Q319" s="1"/>
  <c r="AJ107" i="2"/>
  <c r="AK107"/>
  <c r="AL107" s="1"/>
  <c r="AN107"/>
  <c r="AO107" s="1"/>
  <c r="AP107"/>
  <c r="AQ107" s="1"/>
  <c r="A108"/>
  <c r="A320" i="4" s="1"/>
  <c r="B320" s="1"/>
  <c r="G108" i="2"/>
  <c r="N108"/>
  <c r="P108"/>
  <c r="Q108"/>
  <c r="U108"/>
  <c r="Y108"/>
  <c r="AC108"/>
  <c r="AD108"/>
  <c r="L320" i="4" s="1"/>
  <c r="U320" s="1"/>
  <c r="AJ108" i="2"/>
  <c r="AK108"/>
  <c r="AL108" s="1"/>
  <c r="AN108"/>
  <c r="AO108" s="1"/>
  <c r="AP108"/>
  <c r="AQ108" s="1"/>
  <c r="A109"/>
  <c r="A321" i="4" s="1"/>
  <c r="B321" s="1"/>
  <c r="G109" i="2"/>
  <c r="N109"/>
  <c r="P109"/>
  <c r="Q109"/>
  <c r="U109"/>
  <c r="Y109"/>
  <c r="AC109"/>
  <c r="AI109" s="1"/>
  <c r="AD109"/>
  <c r="L321" i="4" s="1"/>
  <c r="Q321" s="1"/>
  <c r="AG109" i="2"/>
  <c r="AJ109"/>
  <c r="AK109"/>
  <c r="AL109" s="1"/>
  <c r="AN109"/>
  <c r="AO109" s="1"/>
  <c r="AP109"/>
  <c r="AQ109" s="1"/>
  <c r="A110"/>
  <c r="A322" i="4" s="1"/>
  <c r="B322" s="1"/>
  <c r="G110" i="2"/>
  <c r="N110"/>
  <c r="P110"/>
  <c r="Q110"/>
  <c r="U110"/>
  <c r="Y110"/>
  <c r="AC110"/>
  <c r="AI110" s="1"/>
  <c r="AD110"/>
  <c r="L322" i="4" s="1"/>
  <c r="U322" s="1"/>
  <c r="AG110" i="2"/>
  <c r="AH110" s="1"/>
  <c r="M322" i="4" s="1"/>
  <c r="AJ110" i="2"/>
  <c r="AK110"/>
  <c r="AL110" s="1"/>
  <c r="AN110"/>
  <c r="AO110" s="1"/>
  <c r="AP110"/>
  <c r="AQ110" s="1"/>
  <c r="A111"/>
  <c r="A323" i="4" s="1"/>
  <c r="B323" s="1"/>
  <c r="G111" i="2"/>
  <c r="N111"/>
  <c r="P111"/>
  <c r="Q111"/>
  <c r="U111"/>
  <c r="Y111"/>
  <c r="AC111"/>
  <c r="AD111"/>
  <c r="L323" i="4" s="1"/>
  <c r="Q323" s="1"/>
  <c r="AJ111" i="2"/>
  <c r="AK111"/>
  <c r="AL111" s="1"/>
  <c r="AN111"/>
  <c r="AO111" s="1"/>
  <c r="AP111"/>
  <c r="AQ111" s="1"/>
  <c r="A112"/>
  <c r="A324" i="4" s="1"/>
  <c r="B324" s="1"/>
  <c r="G112" i="2"/>
  <c r="N112"/>
  <c r="P112"/>
  <c r="Q112"/>
  <c r="U112"/>
  <c r="Y112"/>
  <c r="AC112"/>
  <c r="AD112"/>
  <c r="L324" i="4" s="1"/>
  <c r="U324" s="1"/>
  <c r="AJ112" i="2"/>
  <c r="AK112"/>
  <c r="AL112" s="1"/>
  <c r="AN112"/>
  <c r="AO112" s="1"/>
  <c r="AP112"/>
  <c r="AQ112" s="1"/>
  <c r="A113"/>
  <c r="A325" i="4" s="1"/>
  <c r="B325" s="1"/>
  <c r="G113" i="2"/>
  <c r="N113"/>
  <c r="P113"/>
  <c r="Q113"/>
  <c r="U113"/>
  <c r="Y113"/>
  <c r="AC113"/>
  <c r="AI113" s="1"/>
  <c r="AD113"/>
  <c r="L325" i="4" s="1"/>
  <c r="U325" s="1"/>
  <c r="AG113" i="2"/>
  <c r="AJ113"/>
  <c r="AK113"/>
  <c r="AL113" s="1"/>
  <c r="AN113"/>
  <c r="AO113" s="1"/>
  <c r="AP113"/>
  <c r="AQ113" s="1"/>
  <c r="A114"/>
  <c r="A326" i="4" s="1"/>
  <c r="B326" s="1"/>
  <c r="G114" i="2"/>
  <c r="N114"/>
  <c r="P114"/>
  <c r="Q114"/>
  <c r="U114"/>
  <c r="Y114"/>
  <c r="AC114"/>
  <c r="AI114" s="1"/>
  <c r="AD114"/>
  <c r="L326" i="4" s="1"/>
  <c r="O326" s="1"/>
  <c r="AG114" i="2"/>
  <c r="AJ114"/>
  <c r="AK114"/>
  <c r="AL114" s="1"/>
  <c r="AN114"/>
  <c r="AO114" s="1"/>
  <c r="AP114"/>
  <c r="AQ114" s="1"/>
  <c r="A115"/>
  <c r="A327" i="4" s="1"/>
  <c r="B327" s="1"/>
  <c r="G115" i="2"/>
  <c r="N115"/>
  <c r="P115"/>
  <c r="Q115"/>
  <c r="U115"/>
  <c r="Y115"/>
  <c r="AC115"/>
  <c r="AD115"/>
  <c r="L327" i="4" s="1"/>
  <c r="O327" s="1"/>
  <c r="AJ115" i="2"/>
  <c r="AK115"/>
  <c r="AL115" s="1"/>
  <c r="AN115"/>
  <c r="AO115" s="1"/>
  <c r="AP115"/>
  <c r="AQ115" s="1"/>
  <c r="A116"/>
  <c r="A328" i="4" s="1"/>
  <c r="B328" s="1"/>
  <c r="G116" i="2"/>
  <c r="N116"/>
  <c r="P116"/>
  <c r="Q116"/>
  <c r="U116"/>
  <c r="Y116"/>
  <c r="AC116"/>
  <c r="AD116"/>
  <c r="L328" i="4" s="1"/>
  <c r="U328" s="1"/>
  <c r="AJ116" i="2"/>
  <c r="AK116"/>
  <c r="AL116" s="1"/>
  <c r="AN116"/>
  <c r="AO116" s="1"/>
  <c r="AP116"/>
  <c r="AQ116" s="1"/>
  <c r="A117"/>
  <c r="A329" i="4" s="1"/>
  <c r="B329" s="1"/>
  <c r="G117" i="2"/>
  <c r="N117"/>
  <c r="P117"/>
  <c r="Q117"/>
  <c r="U117"/>
  <c r="Y117"/>
  <c r="AC117"/>
  <c r="AI117" s="1"/>
  <c r="AD117"/>
  <c r="L329" i="4" s="1"/>
  <c r="Q329" s="1"/>
  <c r="AG117" i="2"/>
  <c r="AJ117"/>
  <c r="AK117"/>
  <c r="AL117" s="1"/>
  <c r="AN117"/>
  <c r="AO117" s="1"/>
  <c r="AP117"/>
  <c r="AQ117" s="1"/>
  <c r="A118"/>
  <c r="A330" i="4" s="1"/>
  <c r="B330" s="1"/>
  <c r="G118" i="2"/>
  <c r="N118"/>
  <c r="P118"/>
  <c r="Q118"/>
  <c r="U118"/>
  <c r="Y118"/>
  <c r="AC118"/>
  <c r="AI118" s="1"/>
  <c r="AD118"/>
  <c r="L330" i="4" s="1"/>
  <c r="T330" s="1"/>
  <c r="AG118" i="2"/>
  <c r="AJ118"/>
  <c r="AK118"/>
  <c r="AL118" s="1"/>
  <c r="AN118"/>
  <c r="AO118" s="1"/>
  <c r="AP118"/>
  <c r="AQ118" s="1"/>
  <c r="A119"/>
  <c r="A331" i="4" s="1"/>
  <c r="B331" s="1"/>
  <c r="G119" i="2"/>
  <c r="N119"/>
  <c r="P119"/>
  <c r="Q119"/>
  <c r="U119"/>
  <c r="Y119"/>
  <c r="AC119"/>
  <c r="AD119"/>
  <c r="L331" i="4" s="1"/>
  <c r="Q331" s="1"/>
  <c r="AJ119" i="2"/>
  <c r="AK119"/>
  <c r="AL119" s="1"/>
  <c r="AN119"/>
  <c r="AO119" s="1"/>
  <c r="AP119"/>
  <c r="AQ119" s="1"/>
  <c r="A120"/>
  <c r="A332" i="4" s="1"/>
  <c r="B332" s="1"/>
  <c r="G120" i="2"/>
  <c r="N120"/>
  <c r="P120"/>
  <c r="Q120"/>
  <c r="U120"/>
  <c r="Y120"/>
  <c r="AC120"/>
  <c r="AD120"/>
  <c r="L332" i="4" s="1"/>
  <c r="AJ120" i="2"/>
  <c r="AK120"/>
  <c r="AL120" s="1"/>
  <c r="AN120"/>
  <c r="AO120" s="1"/>
  <c r="AP120"/>
  <c r="AQ120" s="1"/>
  <c r="A121"/>
  <c r="A333" i="4" s="1"/>
  <c r="B333" s="1"/>
  <c r="G121" i="2"/>
  <c r="N121"/>
  <c r="P121"/>
  <c r="Q121"/>
  <c r="U121"/>
  <c r="Y121"/>
  <c r="AC121"/>
  <c r="AI121" s="1"/>
  <c r="AD121"/>
  <c r="L333" i="4" s="1"/>
  <c r="N333" s="1"/>
  <c r="AG121" i="2"/>
  <c r="AJ121"/>
  <c r="AK121"/>
  <c r="AL121" s="1"/>
  <c r="AN121"/>
  <c r="AO121" s="1"/>
  <c r="AP121"/>
  <c r="AQ121" s="1"/>
  <c r="A122"/>
  <c r="A334" i="4" s="1"/>
  <c r="B334" s="1"/>
  <c r="G122" i="2"/>
  <c r="N122"/>
  <c r="P122"/>
  <c r="Q122"/>
  <c r="U122"/>
  <c r="Y122"/>
  <c r="AC122"/>
  <c r="AI122" s="1"/>
  <c r="AD122"/>
  <c r="L334" i="4" s="1"/>
  <c r="O334" s="1"/>
  <c r="AG122" i="2"/>
  <c r="AJ122"/>
  <c r="AK122"/>
  <c r="AL122" s="1"/>
  <c r="AN122"/>
  <c r="AO122" s="1"/>
  <c r="AP122"/>
  <c r="AQ122" s="1"/>
  <c r="A123"/>
  <c r="A335" i="4" s="1"/>
  <c r="B335" s="1"/>
  <c r="G123" i="2"/>
  <c r="N123"/>
  <c r="P123"/>
  <c r="Q123"/>
  <c r="U123"/>
  <c r="Y123"/>
  <c r="AC123"/>
  <c r="AD123"/>
  <c r="L335" i="4" s="1"/>
  <c r="O335" s="1"/>
  <c r="AJ123" i="2"/>
  <c r="AK123"/>
  <c r="AL123" s="1"/>
  <c r="AN123"/>
  <c r="AO123" s="1"/>
  <c r="AP123"/>
  <c r="AQ123" s="1"/>
  <c r="A124"/>
  <c r="A336" i="4" s="1"/>
  <c r="B336" s="1"/>
  <c r="G124" i="2"/>
  <c r="N124"/>
  <c r="P124"/>
  <c r="Q124"/>
  <c r="U124"/>
  <c r="Y124"/>
  <c r="AC124"/>
  <c r="AD124"/>
  <c r="L336" i="4" s="1"/>
  <c r="U336" s="1"/>
  <c r="AJ124" i="2"/>
  <c r="AK124"/>
  <c r="AL124" s="1"/>
  <c r="AN124"/>
  <c r="AO124" s="1"/>
  <c r="AP124"/>
  <c r="AQ124" s="1"/>
  <c r="A125"/>
  <c r="A337" i="4" s="1"/>
  <c r="B337" s="1"/>
  <c r="G125" i="2"/>
  <c r="N125"/>
  <c r="P125"/>
  <c r="Q125"/>
  <c r="U125"/>
  <c r="Y125"/>
  <c r="AC125"/>
  <c r="AI125" s="1"/>
  <c r="AD125"/>
  <c r="L337" i="4" s="1"/>
  <c r="Q337" s="1"/>
  <c r="AG125" i="2"/>
  <c r="AH125" s="1"/>
  <c r="M337" i="4" s="1"/>
  <c r="AJ125" i="2"/>
  <c r="AK125"/>
  <c r="AL125" s="1"/>
  <c r="AN125"/>
  <c r="AO125" s="1"/>
  <c r="AP125"/>
  <c r="AQ125" s="1"/>
  <c r="A126"/>
  <c r="A338" i="4" s="1"/>
  <c r="B338" s="1"/>
  <c r="G126" i="2"/>
  <c r="N126"/>
  <c r="P126"/>
  <c r="Q126"/>
  <c r="U126"/>
  <c r="Y126"/>
  <c r="AC126"/>
  <c r="AI126" s="1"/>
  <c r="AD126"/>
  <c r="L338" i="4" s="1"/>
  <c r="Q338" s="1"/>
  <c r="AG126" i="2"/>
  <c r="AJ126"/>
  <c r="AK126"/>
  <c r="AL126" s="1"/>
  <c r="AN126"/>
  <c r="AO126" s="1"/>
  <c r="AP126"/>
  <c r="AQ126" s="1"/>
  <c r="A127"/>
  <c r="A339" i="4" s="1"/>
  <c r="B339" s="1"/>
  <c r="G127" i="2"/>
  <c r="N127"/>
  <c r="P127"/>
  <c r="Q127"/>
  <c r="U127"/>
  <c r="Y127"/>
  <c r="AC127"/>
  <c r="AD127"/>
  <c r="L339" i="4" s="1"/>
  <c r="Q339" s="1"/>
  <c r="AJ127" i="2"/>
  <c r="AK127"/>
  <c r="AL127" s="1"/>
  <c r="AN127"/>
  <c r="AO127" s="1"/>
  <c r="AP127"/>
  <c r="AQ127" s="1"/>
  <c r="A128"/>
  <c r="A340" i="4" s="1"/>
  <c r="B340" s="1"/>
  <c r="G128" i="2"/>
  <c r="N128"/>
  <c r="P128"/>
  <c r="Q128"/>
  <c r="U128"/>
  <c r="Y128"/>
  <c r="AC128"/>
  <c r="AD128"/>
  <c r="L340" i="4" s="1"/>
  <c r="AJ128" i="2"/>
  <c r="AK128"/>
  <c r="AL128" s="1"/>
  <c r="AN128"/>
  <c r="AO128" s="1"/>
  <c r="AP128"/>
  <c r="AQ128" s="1"/>
  <c r="A129"/>
  <c r="A341" i="4" s="1"/>
  <c r="B341" s="1"/>
  <c r="G129" i="2"/>
  <c r="N129"/>
  <c r="P129"/>
  <c r="Q129"/>
  <c r="U129"/>
  <c r="Y129"/>
  <c r="AC129"/>
  <c r="AI129" s="1"/>
  <c r="AD129"/>
  <c r="L341" i="4" s="1"/>
  <c r="O341" s="1"/>
  <c r="AG129" i="2"/>
  <c r="A127" i="3" s="1"/>
  <c r="H127" s="1"/>
  <c r="AJ129" i="2"/>
  <c r="AK129"/>
  <c r="AL129" s="1"/>
  <c r="AN129"/>
  <c r="AO129" s="1"/>
  <c r="AP129"/>
  <c r="AQ129" s="1"/>
  <c r="A130"/>
  <c r="A342" i="4" s="1"/>
  <c r="B342" s="1"/>
  <c r="G130" i="2"/>
  <c r="N130"/>
  <c r="P130"/>
  <c r="Q130"/>
  <c r="U130"/>
  <c r="Y130"/>
  <c r="AC130"/>
  <c r="AI130" s="1"/>
  <c r="AD130"/>
  <c r="L342" i="4" s="1"/>
  <c r="O342" s="1"/>
  <c r="AG130" i="2"/>
  <c r="AJ130"/>
  <c r="AK130"/>
  <c r="AL130" s="1"/>
  <c r="AN130"/>
  <c r="AO130" s="1"/>
  <c r="AP130"/>
  <c r="AQ130" s="1"/>
  <c r="A131"/>
  <c r="A343" i="4" s="1"/>
  <c r="B343" s="1"/>
  <c r="G131" i="2"/>
  <c r="N131"/>
  <c r="P131"/>
  <c r="Q131"/>
  <c r="U131"/>
  <c r="Y131"/>
  <c r="AC131"/>
  <c r="AD131"/>
  <c r="L343" i="4" s="1"/>
  <c r="T343" s="1"/>
  <c r="AJ131" i="2"/>
  <c r="AK131"/>
  <c r="AL131" s="1"/>
  <c r="AN131"/>
  <c r="AO131" s="1"/>
  <c r="AP131"/>
  <c r="AQ131" s="1"/>
  <c r="A132"/>
  <c r="A344" i="4" s="1"/>
  <c r="B344" s="1"/>
  <c r="G132" i="2"/>
  <c r="N132"/>
  <c r="P132"/>
  <c r="Q132"/>
  <c r="U132"/>
  <c r="Y132"/>
  <c r="AC132"/>
  <c r="AD132"/>
  <c r="L344" i="4" s="1"/>
  <c r="O344" s="1"/>
  <c r="AJ132" i="2"/>
  <c r="AK132"/>
  <c r="AL132" s="1"/>
  <c r="AN132"/>
  <c r="AO132" s="1"/>
  <c r="AP132"/>
  <c r="AQ132" s="1"/>
  <c r="A133"/>
  <c r="A345" i="4" s="1"/>
  <c r="B345" s="1"/>
  <c r="G133" i="2"/>
  <c r="N133"/>
  <c r="P133"/>
  <c r="Q133"/>
  <c r="U133"/>
  <c r="Y133"/>
  <c r="AC133"/>
  <c r="AI133" s="1"/>
  <c r="AD133"/>
  <c r="AG133"/>
  <c r="A131" i="3" s="1"/>
  <c r="I131" s="1"/>
  <c r="AJ133" i="2"/>
  <c r="AK133"/>
  <c r="AL133" s="1"/>
  <c r="AN133"/>
  <c r="AO133" s="1"/>
  <c r="AP133"/>
  <c r="AQ133" s="1"/>
  <c r="A134"/>
  <c r="A346" i="4" s="1"/>
  <c r="B346" s="1"/>
  <c r="G134" i="2"/>
  <c r="N134"/>
  <c r="P134"/>
  <c r="Q134"/>
  <c r="U134"/>
  <c r="Y134"/>
  <c r="AC134"/>
  <c r="AI134" s="1"/>
  <c r="AD134"/>
  <c r="AG134"/>
  <c r="AJ134"/>
  <c r="AK134"/>
  <c r="AL134" s="1"/>
  <c r="AN134"/>
  <c r="AO134" s="1"/>
  <c r="AP134"/>
  <c r="AQ134" s="1"/>
  <c r="A135"/>
  <c r="A347" i="4" s="1"/>
  <c r="B347" s="1"/>
  <c r="G135" i="2"/>
  <c r="N135"/>
  <c r="P135"/>
  <c r="Q135"/>
  <c r="U135"/>
  <c r="Y135"/>
  <c r="AC135"/>
  <c r="AD135"/>
  <c r="L347" i="4" s="1"/>
  <c r="W347" s="1"/>
  <c r="AJ135" i="2"/>
  <c r="AK135"/>
  <c r="AL135" s="1"/>
  <c r="AN135"/>
  <c r="AO135" s="1"/>
  <c r="AP135"/>
  <c r="AQ135" s="1"/>
  <c r="A136"/>
  <c r="A348" i="4" s="1"/>
  <c r="B348" s="1"/>
  <c r="G136" i="2"/>
  <c r="N136"/>
  <c r="P136"/>
  <c r="Q136"/>
  <c r="U136"/>
  <c r="Y136"/>
  <c r="AC136"/>
  <c r="AI136" s="1"/>
  <c r="AD136"/>
  <c r="AG136"/>
  <c r="A134" i="3" s="1"/>
  <c r="G134" s="1"/>
  <c r="AJ136" i="2"/>
  <c r="AK136"/>
  <c r="AL136" s="1"/>
  <c r="AN136"/>
  <c r="AO136" s="1"/>
  <c r="AP136"/>
  <c r="AQ136" s="1"/>
  <c r="A137"/>
  <c r="A349" i="4" s="1"/>
  <c r="B349" s="1"/>
  <c r="G137" i="2"/>
  <c r="N137"/>
  <c r="P137"/>
  <c r="Q137"/>
  <c r="U137"/>
  <c r="Y137"/>
  <c r="AC137"/>
  <c r="AI137" s="1"/>
  <c r="AD137"/>
  <c r="AG137"/>
  <c r="AJ137"/>
  <c r="AK137"/>
  <c r="AL137" s="1"/>
  <c r="AN137"/>
  <c r="AO137" s="1"/>
  <c r="AP137"/>
  <c r="AQ137" s="1"/>
  <c r="A138"/>
  <c r="A350" i="4" s="1"/>
  <c r="B350" s="1"/>
  <c r="G138" i="2"/>
  <c r="N138"/>
  <c r="P138"/>
  <c r="Q138"/>
  <c r="U138"/>
  <c r="Y138"/>
  <c r="AC138"/>
  <c r="AI138" s="1"/>
  <c r="AD138"/>
  <c r="AG138"/>
  <c r="AJ138"/>
  <c r="AK138"/>
  <c r="AL138" s="1"/>
  <c r="AN138"/>
  <c r="AO138" s="1"/>
  <c r="AP138"/>
  <c r="AQ138" s="1"/>
  <c r="AR138" s="1"/>
  <c r="A139"/>
  <c r="A351" i="4" s="1"/>
  <c r="B351" s="1"/>
  <c r="G139" i="2"/>
  <c r="N139"/>
  <c r="P139"/>
  <c r="Q139"/>
  <c r="U139"/>
  <c r="Y139"/>
  <c r="AC139"/>
  <c r="AI139" s="1"/>
  <c r="AD139"/>
  <c r="AG139"/>
  <c r="A137" i="3" s="1"/>
  <c r="AJ139" i="2"/>
  <c r="AK139"/>
  <c r="AL139" s="1"/>
  <c r="AN139"/>
  <c r="AO139" s="1"/>
  <c r="AP139"/>
  <c r="AQ139" s="1"/>
  <c r="A140"/>
  <c r="A352" i="4" s="1"/>
  <c r="B352" s="1"/>
  <c r="G140" i="2"/>
  <c r="N140"/>
  <c r="P140"/>
  <c r="Q140"/>
  <c r="U140"/>
  <c r="Y140"/>
  <c r="AC140"/>
  <c r="AD140"/>
  <c r="L352" i="4" s="1"/>
  <c r="AJ140" i="2"/>
  <c r="AK140"/>
  <c r="AL140" s="1"/>
  <c r="AM140"/>
  <c r="AN140"/>
  <c r="AO140" s="1"/>
  <c r="AP140"/>
  <c r="AQ140" s="1"/>
  <c r="A141"/>
  <c r="A353" i="4" s="1"/>
  <c r="B353" s="1"/>
  <c r="G141" i="2"/>
  <c r="N141"/>
  <c r="P141"/>
  <c r="Q141"/>
  <c r="U141"/>
  <c r="Y141"/>
  <c r="AC141"/>
  <c r="AI141" s="1"/>
  <c r="AD141"/>
  <c r="AG141"/>
  <c r="AH141" s="1"/>
  <c r="M353" i="4" s="1"/>
  <c r="AJ141" i="2"/>
  <c r="AK141"/>
  <c r="AL141" s="1"/>
  <c r="AN141"/>
  <c r="AO141" s="1"/>
  <c r="AP141"/>
  <c r="AQ141" s="1"/>
  <c r="A142"/>
  <c r="A354" i="4" s="1"/>
  <c r="B354" s="1"/>
  <c r="G142" i="2"/>
  <c r="N142"/>
  <c r="P142"/>
  <c r="Q142"/>
  <c r="U142"/>
  <c r="Y142"/>
  <c r="AC142"/>
  <c r="AI142" s="1"/>
  <c r="AD142"/>
  <c r="AG142"/>
  <c r="A140" i="3" s="1"/>
  <c r="I140" s="1"/>
  <c r="AJ142" i="2"/>
  <c r="AK142"/>
  <c r="AL142" s="1"/>
  <c r="AN142"/>
  <c r="AO142" s="1"/>
  <c r="AP142"/>
  <c r="AQ142" s="1"/>
  <c r="A143"/>
  <c r="A355" i="4" s="1"/>
  <c r="B355" s="1"/>
  <c r="G143" i="2"/>
  <c r="N143"/>
  <c r="P143"/>
  <c r="Q143"/>
  <c r="U143"/>
  <c r="Y143"/>
  <c r="AC143"/>
  <c r="AD143"/>
  <c r="L355" i="4" s="1"/>
  <c r="W355" s="1"/>
  <c r="AJ143" i="2"/>
  <c r="AK143"/>
  <c r="AL143" s="1"/>
  <c r="AM143"/>
  <c r="AN143"/>
  <c r="AO143" s="1"/>
  <c r="AP143"/>
  <c r="AQ143" s="1"/>
  <c r="A144"/>
  <c r="A356" i="4" s="1"/>
  <c r="B356" s="1"/>
  <c r="G144" i="2"/>
  <c r="N144"/>
  <c r="P144"/>
  <c r="Q144"/>
  <c r="U144"/>
  <c r="Y144"/>
  <c r="AC144"/>
  <c r="AD144"/>
  <c r="L356" i="4" s="1"/>
  <c r="AJ144" i="2"/>
  <c r="AK144"/>
  <c r="AL144" s="1"/>
  <c r="AN144"/>
  <c r="AO144" s="1"/>
  <c r="AP144"/>
  <c r="AQ144" s="1"/>
  <c r="A145"/>
  <c r="A357" i="4" s="1"/>
  <c r="B357" s="1"/>
  <c r="G145" i="2"/>
  <c r="N145"/>
  <c r="P145"/>
  <c r="Q145"/>
  <c r="U145"/>
  <c r="Y145"/>
  <c r="AC145"/>
  <c r="AI145" s="1"/>
  <c r="AD145"/>
  <c r="AG145"/>
  <c r="AJ145"/>
  <c r="AK145"/>
  <c r="AL145" s="1"/>
  <c r="AN145"/>
  <c r="AO145" s="1"/>
  <c r="AP145"/>
  <c r="AQ145" s="1"/>
  <c r="A146"/>
  <c r="A358" i="4" s="1"/>
  <c r="B358" s="1"/>
  <c r="G146" i="2"/>
  <c r="N146"/>
  <c r="P146"/>
  <c r="Q146"/>
  <c r="U146"/>
  <c r="Y146"/>
  <c r="AC146"/>
  <c r="AI146" s="1"/>
  <c r="AD146"/>
  <c r="AG146"/>
  <c r="A144" i="3" s="1"/>
  <c r="C144" s="1"/>
  <c r="AJ146" i="2"/>
  <c r="AK146"/>
  <c r="AL146" s="1"/>
  <c r="AN146"/>
  <c r="AO146" s="1"/>
  <c r="AP146"/>
  <c r="AQ146" s="1"/>
  <c r="A147"/>
  <c r="A359" i="4" s="1"/>
  <c r="B359" s="1"/>
  <c r="G147" i="2"/>
  <c r="N147"/>
  <c r="P147"/>
  <c r="Q147"/>
  <c r="U147"/>
  <c r="Y147"/>
  <c r="AC147"/>
  <c r="AI147" s="1"/>
  <c r="AD147"/>
  <c r="AG147"/>
  <c r="AJ147"/>
  <c r="AK147"/>
  <c r="AL147" s="1"/>
  <c r="AN147"/>
  <c r="AO147" s="1"/>
  <c r="AP147"/>
  <c r="AQ147" s="1"/>
  <c r="A148"/>
  <c r="A360" i="4" s="1"/>
  <c r="B360" s="1"/>
  <c r="G148" i="2"/>
  <c r="N148"/>
  <c r="P148"/>
  <c r="Q148"/>
  <c r="U148"/>
  <c r="Y148"/>
  <c r="AC148"/>
  <c r="AD148"/>
  <c r="L360" i="4" s="1"/>
  <c r="Q360" s="1"/>
  <c r="AJ148" i="2"/>
  <c r="AK148"/>
  <c r="AL148" s="1"/>
  <c r="AN148"/>
  <c r="AO148" s="1"/>
  <c r="AP148"/>
  <c r="AQ148" s="1"/>
  <c r="A149"/>
  <c r="A361" i="4" s="1"/>
  <c r="B361" s="1"/>
  <c r="G149" i="2"/>
  <c r="N149"/>
  <c r="P149"/>
  <c r="Q149"/>
  <c r="U149"/>
  <c r="Y149"/>
  <c r="AC149"/>
  <c r="AI149" s="1"/>
  <c r="AD149"/>
  <c r="AG149"/>
  <c r="AH149" s="1"/>
  <c r="M361" i="4" s="1"/>
  <c r="AJ149" i="2"/>
  <c r="AK149"/>
  <c r="AL149" s="1"/>
  <c r="AN149"/>
  <c r="AO149" s="1"/>
  <c r="AP149"/>
  <c r="AQ149" s="1"/>
  <c r="A150"/>
  <c r="A362" i="4" s="1"/>
  <c r="B362" s="1"/>
  <c r="G150" i="2"/>
  <c r="N150"/>
  <c r="P150"/>
  <c r="Q150"/>
  <c r="U150"/>
  <c r="Y150"/>
  <c r="AC150"/>
  <c r="AI150" s="1"/>
  <c r="AD150"/>
  <c r="AG150"/>
  <c r="AJ150"/>
  <c r="AK150"/>
  <c r="AL150" s="1"/>
  <c r="AN150"/>
  <c r="AO150" s="1"/>
  <c r="AP150"/>
  <c r="AQ150" s="1"/>
  <c r="A151"/>
  <c r="A363" i="4" s="1"/>
  <c r="B363" s="1"/>
  <c r="G151" i="2"/>
  <c r="N151"/>
  <c r="P151"/>
  <c r="Q151"/>
  <c r="U151"/>
  <c r="Y151"/>
  <c r="AC151"/>
  <c r="AD151"/>
  <c r="L363" i="4" s="1"/>
  <c r="AJ151" i="2"/>
  <c r="AK151"/>
  <c r="AL151" s="1"/>
  <c r="AM151"/>
  <c r="AN151"/>
  <c r="AO151" s="1"/>
  <c r="AP151"/>
  <c r="AQ151" s="1"/>
  <c r="A152"/>
  <c r="A364" i="4" s="1"/>
  <c r="B364" s="1"/>
  <c r="G152" i="2"/>
  <c r="N152"/>
  <c r="P152"/>
  <c r="Q152"/>
  <c r="U152"/>
  <c r="Y152"/>
  <c r="AC152"/>
  <c r="AD152"/>
  <c r="L364" i="4" s="1"/>
  <c r="W364" s="1"/>
  <c r="AJ152" i="2"/>
  <c r="AK152"/>
  <c r="AL152" s="1"/>
  <c r="AN152"/>
  <c r="AO152" s="1"/>
  <c r="AP152"/>
  <c r="AQ152" s="1"/>
  <c r="A153"/>
  <c r="A365" i="4" s="1"/>
  <c r="B365" s="1"/>
  <c r="G153" i="2"/>
  <c r="N153"/>
  <c r="P153"/>
  <c r="Q153"/>
  <c r="U153"/>
  <c r="Y153"/>
  <c r="AC153"/>
  <c r="AI153" s="1"/>
  <c r="AD153"/>
  <c r="AG153"/>
  <c r="AH153" s="1"/>
  <c r="M365" i="4" s="1"/>
  <c r="AJ153" i="2"/>
  <c r="AK153"/>
  <c r="AL153" s="1"/>
  <c r="AN153"/>
  <c r="AO153" s="1"/>
  <c r="AP153"/>
  <c r="AQ153" s="1"/>
  <c r="A154"/>
  <c r="A366" i="4" s="1"/>
  <c r="B366" s="1"/>
  <c r="G154" i="2"/>
  <c r="N154"/>
  <c r="P154"/>
  <c r="Q154"/>
  <c r="U154"/>
  <c r="Y154"/>
  <c r="AC154"/>
  <c r="AI154" s="1"/>
  <c r="AD154"/>
  <c r="AG154"/>
  <c r="AJ154"/>
  <c r="AK154"/>
  <c r="AL154" s="1"/>
  <c r="AN154"/>
  <c r="AO154" s="1"/>
  <c r="AP154"/>
  <c r="AQ154" s="1"/>
  <c r="A155"/>
  <c r="A367" i="4" s="1"/>
  <c r="B367" s="1"/>
  <c r="G155" i="2"/>
  <c r="N155"/>
  <c r="P155"/>
  <c r="Q155"/>
  <c r="U155"/>
  <c r="Y155"/>
  <c r="AC155"/>
  <c r="AI155" s="1"/>
  <c r="AD155"/>
  <c r="AG155"/>
  <c r="AJ155"/>
  <c r="AK155"/>
  <c r="AL155" s="1"/>
  <c r="AN155"/>
  <c r="AO155" s="1"/>
  <c r="AP155"/>
  <c r="AQ155" s="1"/>
  <c r="A156"/>
  <c r="A368" i="4" s="1"/>
  <c r="B368" s="1"/>
  <c r="G156" i="2"/>
  <c r="N156"/>
  <c r="P156"/>
  <c r="Q156"/>
  <c r="U156"/>
  <c r="Y156"/>
  <c r="AC156"/>
  <c r="AD156"/>
  <c r="AJ156"/>
  <c r="AK156"/>
  <c r="AL156" s="1"/>
  <c r="AN156"/>
  <c r="AO156" s="1"/>
  <c r="AP156"/>
  <c r="AQ156" s="1"/>
  <c r="A157"/>
  <c r="A369" i="4" s="1"/>
  <c r="B369" s="1"/>
  <c r="G157" i="2"/>
  <c r="N157"/>
  <c r="P157"/>
  <c r="Q157"/>
  <c r="U157"/>
  <c r="Y157"/>
  <c r="AC157"/>
  <c r="AI157" s="1"/>
  <c r="AD157"/>
  <c r="AG157"/>
  <c r="AJ157"/>
  <c r="AK157"/>
  <c r="AL157" s="1"/>
  <c r="AN157"/>
  <c r="AO157" s="1"/>
  <c r="AP157"/>
  <c r="AQ157" s="1"/>
  <c r="A158"/>
  <c r="A370" i="4" s="1"/>
  <c r="B370" s="1"/>
  <c r="G158" i="2"/>
  <c r="N158"/>
  <c r="P158"/>
  <c r="Q158"/>
  <c r="U158"/>
  <c r="Y158"/>
  <c r="AC158"/>
  <c r="AI158" s="1"/>
  <c r="AD158"/>
  <c r="AG158"/>
  <c r="AJ158"/>
  <c r="AK158"/>
  <c r="AL158" s="1"/>
  <c r="AN158"/>
  <c r="AO158" s="1"/>
  <c r="AP158"/>
  <c r="AQ158" s="1"/>
  <c r="A159"/>
  <c r="A371" i="4" s="1"/>
  <c r="B371" s="1"/>
  <c r="G159" i="2"/>
  <c r="N159"/>
  <c r="P159"/>
  <c r="Q159"/>
  <c r="U159"/>
  <c r="Y159"/>
  <c r="AC159"/>
  <c r="AD159"/>
  <c r="L371" i="4" s="1"/>
  <c r="O371" s="1"/>
  <c r="AJ159" i="2"/>
  <c r="AK159"/>
  <c r="AL159" s="1"/>
  <c r="AN159"/>
  <c r="AO159" s="1"/>
  <c r="AP159"/>
  <c r="AQ159" s="1"/>
  <c r="A160"/>
  <c r="A372" i="4" s="1"/>
  <c r="B372" s="1"/>
  <c r="G160" i="2"/>
  <c r="N160"/>
  <c r="P160"/>
  <c r="Q160"/>
  <c r="U160"/>
  <c r="Y160"/>
  <c r="AC160"/>
  <c r="AD160"/>
  <c r="AJ160"/>
  <c r="AK160"/>
  <c r="AL160" s="1"/>
  <c r="AN160"/>
  <c r="AO160" s="1"/>
  <c r="AP160"/>
  <c r="AQ160" s="1"/>
  <c r="A161"/>
  <c r="A373" i="4" s="1"/>
  <c r="B373" s="1"/>
  <c r="G161" i="2"/>
  <c r="N161"/>
  <c r="P161"/>
  <c r="Q161"/>
  <c r="U161"/>
  <c r="Y161"/>
  <c r="AC161"/>
  <c r="AI161" s="1"/>
  <c r="AD161"/>
  <c r="AG161"/>
  <c r="AH161" s="1"/>
  <c r="M373" i="4" s="1"/>
  <c r="AJ161" i="2"/>
  <c r="AK161"/>
  <c r="AL161" s="1"/>
  <c r="AN161"/>
  <c r="AO161" s="1"/>
  <c r="AP161"/>
  <c r="AQ161" s="1"/>
  <c r="A162"/>
  <c r="A374" i="4" s="1"/>
  <c r="B374" s="1"/>
  <c r="G162" i="2"/>
  <c r="N162"/>
  <c r="P162"/>
  <c r="Q162"/>
  <c r="U162"/>
  <c r="Y162"/>
  <c r="AC162"/>
  <c r="AI162" s="1"/>
  <c r="AD162"/>
  <c r="AG162"/>
  <c r="A160" i="3" s="1"/>
  <c r="AJ162" i="2"/>
  <c r="AK162"/>
  <c r="AL162" s="1"/>
  <c r="AN162"/>
  <c r="AO162" s="1"/>
  <c r="AP162"/>
  <c r="AQ162" s="1"/>
  <c r="A163"/>
  <c r="A375" i="4" s="1"/>
  <c r="B375" s="1"/>
  <c r="G163" i="2"/>
  <c r="N163"/>
  <c r="P163"/>
  <c r="Q163"/>
  <c r="U163"/>
  <c r="Y163"/>
  <c r="AC163"/>
  <c r="AI163" s="1"/>
  <c r="AD163"/>
  <c r="L375" i="4" s="1"/>
  <c r="AG163" i="2"/>
  <c r="A161" i="3" s="1"/>
  <c r="K161" s="1"/>
  <c r="L161" s="1"/>
  <c r="N161" s="1"/>
  <c r="AJ163" i="2"/>
  <c r="AK163"/>
  <c r="AL163" s="1"/>
  <c r="AN163"/>
  <c r="AO163" s="1"/>
  <c r="AP163"/>
  <c r="AQ163" s="1"/>
  <c r="A164"/>
  <c r="A376" i="4" s="1"/>
  <c r="B376" s="1"/>
  <c r="G164" i="2"/>
  <c r="N164"/>
  <c r="P164"/>
  <c r="Q164"/>
  <c r="U164"/>
  <c r="Y164"/>
  <c r="AC164"/>
  <c r="AD164"/>
  <c r="L376" i="4" s="1"/>
  <c r="U376" s="1"/>
  <c r="AJ164" i="2"/>
  <c r="AK164"/>
  <c r="AL164" s="1"/>
  <c r="AN164"/>
  <c r="AO164" s="1"/>
  <c r="AP164"/>
  <c r="AQ164" s="1"/>
  <c r="A165"/>
  <c r="A377" i="4" s="1"/>
  <c r="B377" s="1"/>
  <c r="G165" i="2"/>
  <c r="N165"/>
  <c r="P165"/>
  <c r="Q165"/>
  <c r="U165"/>
  <c r="Y165"/>
  <c r="AC165"/>
  <c r="AI165" s="1"/>
  <c r="AD165"/>
  <c r="AG165"/>
  <c r="AJ165"/>
  <c r="AK165"/>
  <c r="AL165" s="1"/>
  <c r="AN165"/>
  <c r="AO165" s="1"/>
  <c r="AP165"/>
  <c r="AQ165" s="1"/>
  <c r="A166"/>
  <c r="A378" i="4" s="1"/>
  <c r="B378" s="1"/>
  <c r="G166" i="2"/>
  <c r="N166"/>
  <c r="P166"/>
  <c r="Q166"/>
  <c r="U166"/>
  <c r="Y166"/>
  <c r="AC166"/>
  <c r="AI166" s="1"/>
  <c r="AD166"/>
  <c r="AG166"/>
  <c r="A164" i="3" s="1"/>
  <c r="AJ166" i="2"/>
  <c r="AK166"/>
  <c r="AL166" s="1"/>
  <c r="AN166"/>
  <c r="AO166" s="1"/>
  <c r="AP166"/>
  <c r="AQ166" s="1"/>
  <c r="A167"/>
  <c r="A379" i="4" s="1"/>
  <c r="B379" s="1"/>
  <c r="G167" i="2"/>
  <c r="N167"/>
  <c r="P167"/>
  <c r="Q167"/>
  <c r="U167"/>
  <c r="Y167"/>
  <c r="AC167"/>
  <c r="AD167"/>
  <c r="AJ167"/>
  <c r="AK167"/>
  <c r="AL167" s="1"/>
  <c r="AN167"/>
  <c r="AO167" s="1"/>
  <c r="AP167"/>
  <c r="AQ167" s="1"/>
  <c r="A168"/>
  <c r="A380" i="4" s="1"/>
  <c r="B380" s="1"/>
  <c r="G168" i="2"/>
  <c r="N168"/>
  <c r="P168"/>
  <c r="Q168"/>
  <c r="U168"/>
  <c r="Y168"/>
  <c r="AC168"/>
  <c r="AD168"/>
  <c r="L380" i="4" s="1"/>
  <c r="AJ168" i="2"/>
  <c r="AK168"/>
  <c r="AL168" s="1"/>
  <c r="AN168"/>
  <c r="AO168" s="1"/>
  <c r="AP168"/>
  <c r="AQ168" s="1"/>
  <c r="A169"/>
  <c r="A381" i="4" s="1"/>
  <c r="B381" s="1"/>
  <c r="G169" i="2"/>
  <c r="N169"/>
  <c r="P169"/>
  <c r="Q169"/>
  <c r="U169"/>
  <c r="Y169"/>
  <c r="AC169"/>
  <c r="AI169" s="1"/>
  <c r="AD169"/>
  <c r="AG169"/>
  <c r="AH169" s="1"/>
  <c r="M381" i="4" s="1"/>
  <c r="AJ169" i="2"/>
  <c r="AK169"/>
  <c r="AL169" s="1"/>
  <c r="AN169"/>
  <c r="AO169" s="1"/>
  <c r="AP169"/>
  <c r="AQ169" s="1"/>
  <c r="A170"/>
  <c r="A382" i="4" s="1"/>
  <c r="B382" s="1"/>
  <c r="G170" i="2"/>
  <c r="N170"/>
  <c r="P170"/>
  <c r="Q170"/>
  <c r="U170"/>
  <c r="Y170"/>
  <c r="AC170"/>
  <c r="AI170" s="1"/>
  <c r="AD170"/>
  <c r="AG170"/>
  <c r="AJ170"/>
  <c r="AK170"/>
  <c r="AL170" s="1"/>
  <c r="AN170"/>
  <c r="AO170" s="1"/>
  <c r="AP170"/>
  <c r="AQ170" s="1"/>
  <c r="A171"/>
  <c r="A383" i="4" s="1"/>
  <c r="B383" s="1"/>
  <c r="G171" i="2"/>
  <c r="N171"/>
  <c r="P171"/>
  <c r="Q171"/>
  <c r="U171"/>
  <c r="Y171"/>
  <c r="AC171"/>
  <c r="AD171"/>
  <c r="L383" i="4" s="1"/>
  <c r="U383" s="1"/>
  <c r="AJ171" i="2"/>
  <c r="AK171"/>
  <c r="AL171" s="1"/>
  <c r="AN171"/>
  <c r="AO171" s="1"/>
  <c r="AP171"/>
  <c r="AQ171" s="1"/>
  <c r="A172"/>
  <c r="A384" i="4" s="1"/>
  <c r="B384" s="1"/>
  <c r="G172" i="2"/>
  <c r="N172"/>
  <c r="P172"/>
  <c r="Q172"/>
  <c r="U172"/>
  <c r="Y172"/>
  <c r="AC172"/>
  <c r="AD172"/>
  <c r="L384" i="4" s="1"/>
  <c r="Q384" s="1"/>
  <c r="AJ172" i="2"/>
  <c r="AK172"/>
  <c r="AL172" s="1"/>
  <c r="AN172"/>
  <c r="AO172" s="1"/>
  <c r="AP172"/>
  <c r="AQ172" s="1"/>
  <c r="A173"/>
  <c r="A385" i="4" s="1"/>
  <c r="B385" s="1"/>
  <c r="G173" i="2"/>
  <c r="N173"/>
  <c r="P173"/>
  <c r="Q173"/>
  <c r="U173"/>
  <c r="Y173"/>
  <c r="AC173"/>
  <c r="AI173" s="1"/>
  <c r="AD173"/>
  <c r="AG173"/>
  <c r="AH173" s="1"/>
  <c r="M385" i="4" s="1"/>
  <c r="AJ173" i="2"/>
  <c r="AK173"/>
  <c r="AL173" s="1"/>
  <c r="AN173"/>
  <c r="AO173" s="1"/>
  <c r="AP173"/>
  <c r="AQ173" s="1"/>
  <c r="A174"/>
  <c r="A386" i="4" s="1"/>
  <c r="B386" s="1"/>
  <c r="G174" i="2"/>
  <c r="N174"/>
  <c r="P174"/>
  <c r="Q174"/>
  <c r="U174"/>
  <c r="Y174"/>
  <c r="AC174"/>
  <c r="AI174" s="1"/>
  <c r="AD174"/>
  <c r="AG174"/>
  <c r="A172" i="3" s="1"/>
  <c r="AJ174" i="2"/>
  <c r="AK174"/>
  <c r="AL174" s="1"/>
  <c r="AN174"/>
  <c r="AO174" s="1"/>
  <c r="AP174"/>
  <c r="AQ174" s="1"/>
  <c r="A175"/>
  <c r="A387" i="4" s="1"/>
  <c r="B387" s="1"/>
  <c r="G175" i="2"/>
  <c r="N175"/>
  <c r="P175"/>
  <c r="Q175"/>
  <c r="U175"/>
  <c r="Y175"/>
  <c r="AC175"/>
  <c r="AD175"/>
  <c r="L387" i="4" s="1"/>
  <c r="Q387" s="1"/>
  <c r="AJ175" i="2"/>
  <c r="AK175"/>
  <c r="AL175" s="1"/>
  <c r="AN175"/>
  <c r="AO175" s="1"/>
  <c r="AP175"/>
  <c r="AQ175" s="1"/>
  <c r="A176"/>
  <c r="A388" i="4" s="1"/>
  <c r="B388" s="1"/>
  <c r="G176" i="2"/>
  <c r="N176"/>
  <c r="P176"/>
  <c r="Q176"/>
  <c r="U176"/>
  <c r="Y176"/>
  <c r="AC176"/>
  <c r="AI176" s="1"/>
  <c r="AD176"/>
  <c r="L388" i="4" s="1"/>
  <c r="AG176" i="2"/>
  <c r="AJ176"/>
  <c r="AK176"/>
  <c r="AL176" s="1"/>
  <c r="AN176"/>
  <c r="AO176" s="1"/>
  <c r="AP176"/>
  <c r="AQ176" s="1"/>
  <c r="A177"/>
  <c r="A389" i="4" s="1"/>
  <c r="B389" s="1"/>
  <c r="G177" i="2"/>
  <c r="N177"/>
  <c r="P177"/>
  <c r="Q177"/>
  <c r="U177"/>
  <c r="Y177"/>
  <c r="AC177"/>
  <c r="AI177" s="1"/>
  <c r="AD177"/>
  <c r="AG177"/>
  <c r="AJ177"/>
  <c r="AK177"/>
  <c r="AL177" s="1"/>
  <c r="AN177"/>
  <c r="AO177" s="1"/>
  <c r="AP177"/>
  <c r="AQ177" s="1"/>
  <c r="A178"/>
  <c r="A390" i="4" s="1"/>
  <c r="B390" s="1"/>
  <c r="G178" i="2"/>
  <c r="N178"/>
  <c r="P178"/>
  <c r="Q178"/>
  <c r="U178"/>
  <c r="Y178"/>
  <c r="AC178"/>
  <c r="AI178" s="1"/>
  <c r="AD178"/>
  <c r="AG178"/>
  <c r="A176" i="3" s="1"/>
  <c r="AJ178" i="2"/>
  <c r="AK178"/>
  <c r="AL178" s="1"/>
  <c r="AN178"/>
  <c r="AO178" s="1"/>
  <c r="AP178"/>
  <c r="AQ178" s="1"/>
  <c r="A179"/>
  <c r="A391" i="4" s="1"/>
  <c r="B391" s="1"/>
  <c r="G179" i="2"/>
  <c r="N179"/>
  <c r="P179"/>
  <c r="Q179"/>
  <c r="U179"/>
  <c r="Y179"/>
  <c r="AC179"/>
  <c r="AD179"/>
  <c r="AJ179"/>
  <c r="AK179"/>
  <c r="AL179" s="1"/>
  <c r="AN179"/>
  <c r="AO179" s="1"/>
  <c r="AP179"/>
  <c r="AQ179" s="1"/>
  <c r="A180"/>
  <c r="A392" i="4" s="1"/>
  <c r="B392" s="1"/>
  <c r="G180" i="2"/>
  <c r="N180"/>
  <c r="P180"/>
  <c r="Q180"/>
  <c r="U180"/>
  <c r="Y180"/>
  <c r="AC180"/>
  <c r="AD180"/>
  <c r="AJ180"/>
  <c r="AK180"/>
  <c r="AL180" s="1"/>
  <c r="AN180"/>
  <c r="AO180" s="1"/>
  <c r="AP180"/>
  <c r="AQ180" s="1"/>
  <c r="A181"/>
  <c r="A393" i="4" s="1"/>
  <c r="B393" s="1"/>
  <c r="G181" i="2"/>
  <c r="N181"/>
  <c r="P181"/>
  <c r="Q181"/>
  <c r="U181"/>
  <c r="Y181"/>
  <c r="AC181"/>
  <c r="AI181" s="1"/>
  <c r="AD181"/>
  <c r="L393" i="4" s="1"/>
  <c r="AG181" i="2"/>
  <c r="AJ181"/>
  <c r="AK181"/>
  <c r="AL181" s="1"/>
  <c r="AN181"/>
  <c r="AO181" s="1"/>
  <c r="AP181"/>
  <c r="AQ181" s="1"/>
  <c r="A182"/>
  <c r="A394" i="4" s="1"/>
  <c r="B394" s="1"/>
  <c r="G182" i="2"/>
  <c r="N182"/>
  <c r="P182"/>
  <c r="Q182"/>
  <c r="U182"/>
  <c r="Y182"/>
  <c r="AC182"/>
  <c r="AI182" s="1"/>
  <c r="AD182"/>
  <c r="L394" i="4" s="1"/>
  <c r="Q394" s="1"/>
  <c r="AG182" i="2"/>
  <c r="A180" i="3" s="1"/>
  <c r="J180" s="1"/>
  <c r="AJ182" i="2"/>
  <c r="AK182"/>
  <c r="AL182" s="1"/>
  <c r="AN182"/>
  <c r="AO182" s="1"/>
  <c r="AP182"/>
  <c r="AQ182" s="1"/>
  <c r="A183"/>
  <c r="A395" i="4" s="1"/>
  <c r="B395" s="1"/>
  <c r="G183" i="2"/>
  <c r="N183"/>
  <c r="P183"/>
  <c r="Q183"/>
  <c r="U183"/>
  <c r="Y183"/>
  <c r="AC183"/>
  <c r="AD183"/>
  <c r="AJ183"/>
  <c r="AK183"/>
  <c r="AL183" s="1"/>
  <c r="AN183"/>
  <c r="AO183" s="1"/>
  <c r="AP183"/>
  <c r="AQ183" s="1"/>
  <c r="A184"/>
  <c r="A396" i="4" s="1"/>
  <c r="B396" s="1"/>
  <c r="G184" i="2"/>
  <c r="N184"/>
  <c r="P184"/>
  <c r="Q184"/>
  <c r="U184"/>
  <c r="Y184"/>
  <c r="AC184"/>
  <c r="AD184"/>
  <c r="L396" i="4" s="1"/>
  <c r="O396" s="1"/>
  <c r="AJ184" i="2"/>
  <c r="AK184"/>
  <c r="AL184" s="1"/>
  <c r="AN184"/>
  <c r="AO184" s="1"/>
  <c r="AP184"/>
  <c r="AQ184" s="1"/>
  <c r="A185"/>
  <c r="A397" i="4" s="1"/>
  <c r="B397" s="1"/>
  <c r="G185" i="2"/>
  <c r="N185"/>
  <c r="P185"/>
  <c r="Q185"/>
  <c r="U185"/>
  <c r="Y185"/>
  <c r="AC185"/>
  <c r="AI185" s="1"/>
  <c r="AD185"/>
  <c r="L397" i="4" s="1"/>
  <c r="W397" s="1"/>
  <c r="AG185" i="2"/>
  <c r="A183" i="3" s="1"/>
  <c r="I183" s="1"/>
  <c r="AJ185" i="2"/>
  <c r="AK185"/>
  <c r="AL185" s="1"/>
  <c r="AN185"/>
  <c r="AO185" s="1"/>
  <c r="AP185"/>
  <c r="AQ185" s="1"/>
  <c r="A186"/>
  <c r="A398" i="4" s="1"/>
  <c r="B398" s="1"/>
  <c r="G186" i="2"/>
  <c r="N186"/>
  <c r="P186"/>
  <c r="Q186"/>
  <c r="U186"/>
  <c r="Y186"/>
  <c r="AC186"/>
  <c r="AI186" s="1"/>
  <c r="AD186"/>
  <c r="L398" i="4" s="1"/>
  <c r="AG186" i="2"/>
  <c r="A184" i="3" s="1"/>
  <c r="B184" s="1"/>
  <c r="AJ186" i="2"/>
  <c r="AK186"/>
  <c r="AL186" s="1"/>
  <c r="AN186"/>
  <c r="AO186" s="1"/>
  <c r="AP186"/>
  <c r="AQ186" s="1"/>
  <c r="A187"/>
  <c r="A399" i="4" s="1"/>
  <c r="B399" s="1"/>
  <c r="G187" i="2"/>
  <c r="N187"/>
  <c r="P187"/>
  <c r="Q187"/>
  <c r="U187"/>
  <c r="Y187"/>
  <c r="AC187"/>
  <c r="AD187"/>
  <c r="L399" i="4" s="1"/>
  <c r="Q399" s="1"/>
  <c r="AJ187" i="2"/>
  <c r="AK187"/>
  <c r="AL187" s="1"/>
  <c r="AN187"/>
  <c r="AO187" s="1"/>
  <c r="AP187"/>
  <c r="AQ187" s="1"/>
  <c r="A188"/>
  <c r="A400" i="4" s="1"/>
  <c r="B400" s="1"/>
  <c r="G188" i="2"/>
  <c r="N188"/>
  <c r="P188"/>
  <c r="Q188"/>
  <c r="U188"/>
  <c r="Y188"/>
  <c r="AC188"/>
  <c r="AD188"/>
  <c r="L400" i="4" s="1"/>
  <c r="Q400" s="1"/>
  <c r="AJ188" i="2"/>
  <c r="AK188"/>
  <c r="AL188" s="1"/>
  <c r="AN188"/>
  <c r="AO188" s="1"/>
  <c r="AP188"/>
  <c r="AQ188" s="1"/>
  <c r="A189"/>
  <c r="A401" i="4" s="1"/>
  <c r="B401" s="1"/>
  <c r="G189" i="2"/>
  <c r="N189"/>
  <c r="P189"/>
  <c r="Q189"/>
  <c r="U189"/>
  <c r="Y189"/>
  <c r="AC189"/>
  <c r="AI189" s="1"/>
  <c r="AD189"/>
  <c r="L401" i="4" s="1"/>
  <c r="AG189" i="2"/>
  <c r="AJ189"/>
  <c r="AK189"/>
  <c r="AL189" s="1"/>
  <c r="AN189"/>
  <c r="AO189" s="1"/>
  <c r="AP189"/>
  <c r="AQ189" s="1"/>
  <c r="A190"/>
  <c r="A402" i="4" s="1"/>
  <c r="B402" s="1"/>
  <c r="G190" i="2"/>
  <c r="N190"/>
  <c r="P190"/>
  <c r="Q190"/>
  <c r="U190"/>
  <c r="Y190"/>
  <c r="AC190"/>
  <c r="AI190" s="1"/>
  <c r="AD190"/>
  <c r="L402" i="4" s="1"/>
  <c r="O402" s="1"/>
  <c r="AG190" i="2"/>
  <c r="A188" i="3" s="1"/>
  <c r="H188" s="1"/>
  <c r="AJ190" i="2"/>
  <c r="AK190"/>
  <c r="AL190" s="1"/>
  <c r="AN190"/>
  <c r="AO190" s="1"/>
  <c r="AP190"/>
  <c r="AQ190" s="1"/>
  <c r="A191"/>
  <c r="A403" i="4" s="1"/>
  <c r="B403" s="1"/>
  <c r="G191" i="2"/>
  <c r="N191"/>
  <c r="P191"/>
  <c r="Q191"/>
  <c r="U191"/>
  <c r="Y191"/>
  <c r="AC191"/>
  <c r="AD191"/>
  <c r="AJ191"/>
  <c r="AK191"/>
  <c r="AL191" s="1"/>
  <c r="AN191"/>
  <c r="AO191" s="1"/>
  <c r="AP191"/>
  <c r="AQ191" s="1"/>
  <c r="A192"/>
  <c r="A404" i="4" s="1"/>
  <c r="B404" s="1"/>
  <c r="G192" i="2"/>
  <c r="N192"/>
  <c r="P192"/>
  <c r="Q192"/>
  <c r="U192"/>
  <c r="Y192"/>
  <c r="AC192"/>
  <c r="AD192"/>
  <c r="L404" i="4" s="1"/>
  <c r="O404" s="1"/>
  <c r="AJ192" i="2"/>
  <c r="AK192"/>
  <c r="AL192" s="1"/>
  <c r="AN192"/>
  <c r="AO192" s="1"/>
  <c r="AP192"/>
  <c r="AQ192" s="1"/>
  <c r="A193"/>
  <c r="A405" i="4" s="1"/>
  <c r="B405" s="1"/>
  <c r="G193" i="2"/>
  <c r="N193"/>
  <c r="P193"/>
  <c r="Q193"/>
  <c r="U193"/>
  <c r="Y193"/>
  <c r="AC193"/>
  <c r="AI193" s="1"/>
  <c r="AD193"/>
  <c r="L405" i="4" s="1"/>
  <c r="Q405" s="1"/>
  <c r="AG193" i="2"/>
  <c r="A191" i="3" s="1"/>
  <c r="I191" s="1"/>
  <c r="AJ193" i="2"/>
  <c r="AK193"/>
  <c r="AL193" s="1"/>
  <c r="AN193"/>
  <c r="AO193" s="1"/>
  <c r="AP193"/>
  <c r="AQ193" s="1"/>
  <c r="A194"/>
  <c r="A406" i="4" s="1"/>
  <c r="B406" s="1"/>
  <c r="G194" i="2"/>
  <c r="N194"/>
  <c r="P194"/>
  <c r="Q194"/>
  <c r="U194"/>
  <c r="Y194"/>
  <c r="AC194"/>
  <c r="AI194" s="1"/>
  <c r="AD194"/>
  <c r="L406" i="4" s="1"/>
  <c r="AG194" i="2"/>
  <c r="A192" i="3" s="1"/>
  <c r="G192" s="1"/>
  <c r="AJ194" i="2"/>
  <c r="AK194"/>
  <c r="AL194" s="1"/>
  <c r="AN194"/>
  <c r="AO194" s="1"/>
  <c r="AP194"/>
  <c r="AQ194" s="1"/>
  <c r="A195"/>
  <c r="A407" i="4" s="1"/>
  <c r="B407" s="1"/>
  <c r="G195" i="2"/>
  <c r="N195"/>
  <c r="P195"/>
  <c r="Q195"/>
  <c r="U195"/>
  <c r="Y195"/>
  <c r="AC195"/>
  <c r="AD195"/>
  <c r="AJ195"/>
  <c r="AK195"/>
  <c r="AL195" s="1"/>
  <c r="AN195"/>
  <c r="AO195" s="1"/>
  <c r="AP195"/>
  <c r="AQ195" s="1"/>
  <c r="A196"/>
  <c r="A408" i="4" s="1"/>
  <c r="B408" s="1"/>
  <c r="G196" i="2"/>
  <c r="N196"/>
  <c r="P196"/>
  <c r="Q196"/>
  <c r="U196"/>
  <c r="Y196"/>
  <c r="AC196"/>
  <c r="AD196"/>
  <c r="AJ196"/>
  <c r="AK196"/>
  <c r="AL196" s="1"/>
  <c r="AN196"/>
  <c r="AO196" s="1"/>
  <c r="AP196"/>
  <c r="AQ196" s="1"/>
  <c r="A197"/>
  <c r="A409" i="4" s="1"/>
  <c r="B409" s="1"/>
  <c r="G197" i="2"/>
  <c r="N197"/>
  <c r="P197"/>
  <c r="Q197"/>
  <c r="U197"/>
  <c r="Y197"/>
  <c r="AC197"/>
  <c r="AI197" s="1"/>
  <c r="AD197"/>
  <c r="L409" i="4" s="1"/>
  <c r="AG197" i="2"/>
  <c r="A195" i="3" s="1"/>
  <c r="F195" s="1"/>
  <c r="AJ197" i="2"/>
  <c r="AK197"/>
  <c r="AL197" s="1"/>
  <c r="AN197"/>
  <c r="AO197" s="1"/>
  <c r="AP197"/>
  <c r="AQ197" s="1"/>
  <c r="A198"/>
  <c r="A410" i="4" s="1"/>
  <c r="B410" s="1"/>
  <c r="G198" i="2"/>
  <c r="N198"/>
  <c r="P198"/>
  <c r="Q198"/>
  <c r="U198"/>
  <c r="Y198"/>
  <c r="AC198"/>
  <c r="AI198" s="1"/>
  <c r="AD198"/>
  <c r="L410" i="4" s="1"/>
  <c r="U410" s="1"/>
  <c r="AG198" i="2"/>
  <c r="A196" i="3" s="1"/>
  <c r="F196" s="1"/>
  <c r="AJ198" i="2"/>
  <c r="AK198"/>
  <c r="AL198" s="1"/>
  <c r="AN198"/>
  <c r="AO198" s="1"/>
  <c r="AP198"/>
  <c r="AQ198" s="1"/>
  <c r="A199"/>
  <c r="A411" i="4" s="1"/>
  <c r="B411" s="1"/>
  <c r="G199" i="2"/>
  <c r="N199"/>
  <c r="P199"/>
  <c r="Q199"/>
  <c r="U199"/>
  <c r="Y199"/>
  <c r="AC199"/>
  <c r="AD199"/>
  <c r="AJ199"/>
  <c r="AK199"/>
  <c r="AL199" s="1"/>
  <c r="AN199"/>
  <c r="AO199" s="1"/>
  <c r="AP199"/>
  <c r="AQ199" s="1"/>
  <c r="A200"/>
  <c r="A412" i="4" s="1"/>
  <c r="B412" s="1"/>
  <c r="G200" i="2"/>
  <c r="N200"/>
  <c r="P200"/>
  <c r="Q200"/>
  <c r="U200"/>
  <c r="Y200"/>
  <c r="AC200"/>
  <c r="AD200"/>
  <c r="AJ200"/>
  <c r="AK200"/>
  <c r="AL200" s="1"/>
  <c r="AN200"/>
  <c r="AO200" s="1"/>
  <c r="AP200"/>
  <c r="AQ200" s="1"/>
  <c r="A201"/>
  <c r="A413" i="4" s="1"/>
  <c r="B413" s="1"/>
  <c r="G201" i="2"/>
  <c r="N201"/>
  <c r="P201"/>
  <c r="Q201"/>
  <c r="U201"/>
  <c r="Y201"/>
  <c r="AC201"/>
  <c r="AI201" s="1"/>
  <c r="AD201"/>
  <c r="L413" i="4" s="1"/>
  <c r="O413" s="1"/>
  <c r="AG201" i="2"/>
  <c r="AH201" s="1"/>
  <c r="M413" i="4" s="1"/>
  <c r="AJ201" i="2"/>
  <c r="AK201"/>
  <c r="AL201" s="1"/>
  <c r="AN201"/>
  <c r="AO201" s="1"/>
  <c r="AP201"/>
  <c r="AQ201" s="1"/>
  <c r="A202"/>
  <c r="A414" i="4" s="1"/>
  <c r="B414" s="1"/>
  <c r="G202" i="2"/>
  <c r="N202"/>
  <c r="P202"/>
  <c r="Q202"/>
  <c r="U202"/>
  <c r="Y202"/>
  <c r="AC202"/>
  <c r="AI202" s="1"/>
  <c r="AD202"/>
  <c r="L414" i="4" s="1"/>
  <c r="Q414" s="1"/>
  <c r="AG202" i="2"/>
  <c r="A200" i="3" s="1"/>
  <c r="J200" s="1"/>
  <c r="AJ202" i="2"/>
  <c r="AK202"/>
  <c r="AL202" s="1"/>
  <c r="AN202"/>
  <c r="AO202" s="1"/>
  <c r="AP202"/>
  <c r="AQ202" s="1"/>
  <c r="A203"/>
  <c r="A415" i="4" s="1"/>
  <c r="B415" s="1"/>
  <c r="G203" i="2"/>
  <c r="N203"/>
  <c r="P203"/>
  <c r="Q203"/>
  <c r="U203"/>
  <c r="Y203"/>
  <c r="AC203"/>
  <c r="AD203"/>
  <c r="L415" i="4" s="1"/>
  <c r="U415" s="1"/>
  <c r="AJ203" i="2"/>
  <c r="AK203"/>
  <c r="AL203" s="1"/>
  <c r="AN203"/>
  <c r="AO203" s="1"/>
  <c r="AP203"/>
  <c r="AQ203" s="1"/>
  <c r="A204"/>
  <c r="A416" i="4" s="1"/>
  <c r="B416" s="1"/>
  <c r="G204" i="2"/>
  <c r="N204"/>
  <c r="P204"/>
  <c r="Q204"/>
  <c r="U204"/>
  <c r="Y204"/>
  <c r="AC204"/>
  <c r="AD204"/>
  <c r="AJ204"/>
  <c r="AK204"/>
  <c r="AL204" s="1"/>
  <c r="AN204"/>
  <c r="AO204" s="1"/>
  <c r="AP204"/>
  <c r="AQ204" s="1"/>
  <c r="A205"/>
  <c r="A417" i="4" s="1"/>
  <c r="B417" s="1"/>
  <c r="G205" i="2"/>
  <c r="N205"/>
  <c r="P205"/>
  <c r="Q205"/>
  <c r="U205"/>
  <c r="Y205"/>
  <c r="AC205"/>
  <c r="AI205" s="1"/>
  <c r="AD205"/>
  <c r="L417" i="4" s="1"/>
  <c r="W417" s="1"/>
  <c r="AG205" i="2"/>
  <c r="AJ205"/>
  <c r="AK205"/>
  <c r="AL205" s="1"/>
  <c r="AN205"/>
  <c r="AO205" s="1"/>
  <c r="AP205"/>
  <c r="AQ205" s="1"/>
  <c r="A206"/>
  <c r="A418" i="4" s="1"/>
  <c r="B418" s="1"/>
  <c r="G206" i="2"/>
  <c r="N206"/>
  <c r="P206"/>
  <c r="Q206"/>
  <c r="U206"/>
  <c r="Y206"/>
  <c r="AC206"/>
  <c r="AI206" s="1"/>
  <c r="AD206"/>
  <c r="L418" i="4" s="1"/>
  <c r="O418" s="1"/>
  <c r="AG206" i="2"/>
  <c r="A204" i="3" s="1"/>
  <c r="AJ206" i="2"/>
  <c r="AK206"/>
  <c r="AL206" s="1"/>
  <c r="AN206"/>
  <c r="AO206" s="1"/>
  <c r="AP206"/>
  <c r="AQ206"/>
  <c r="A207"/>
  <c r="A419" i="4" s="1"/>
  <c r="B419" s="1"/>
  <c r="G207" i="2"/>
  <c r="N207"/>
  <c r="P207"/>
  <c r="Q207"/>
  <c r="U207"/>
  <c r="Y207"/>
  <c r="AC207"/>
  <c r="AD207"/>
  <c r="AJ207"/>
  <c r="AK207"/>
  <c r="AL207" s="1"/>
  <c r="AN207"/>
  <c r="AO207" s="1"/>
  <c r="AP207"/>
  <c r="AQ207" s="1"/>
  <c r="A208"/>
  <c r="A420" i="4" s="1"/>
  <c r="B420" s="1"/>
  <c r="G208" i="2"/>
  <c r="N208"/>
  <c r="P208"/>
  <c r="Q208"/>
  <c r="U208"/>
  <c r="Y208"/>
  <c r="AC208"/>
  <c r="AD208"/>
  <c r="AJ208"/>
  <c r="AK208"/>
  <c r="AL208" s="1"/>
  <c r="AN208"/>
  <c r="AO208" s="1"/>
  <c r="AP208"/>
  <c r="AQ208" s="1"/>
  <c r="A209"/>
  <c r="A421" i="4" s="1"/>
  <c r="B421" s="1"/>
  <c r="G209" i="2"/>
  <c r="N209"/>
  <c r="P209"/>
  <c r="Q209"/>
  <c r="U209"/>
  <c r="Y209"/>
  <c r="AC209"/>
  <c r="AI209" s="1"/>
  <c r="AD209"/>
  <c r="L421" i="4" s="1"/>
  <c r="O421" s="1"/>
  <c r="AG209" i="2"/>
  <c r="A207" i="3" s="1"/>
  <c r="I207" s="1"/>
  <c r="AJ209" i="2"/>
  <c r="AK209"/>
  <c r="AL209" s="1"/>
  <c r="AN209"/>
  <c r="AO209" s="1"/>
  <c r="AP209"/>
  <c r="AQ209" s="1"/>
  <c r="A210"/>
  <c r="A422" i="4" s="1"/>
  <c r="B422" s="1"/>
  <c r="G210" i="2"/>
  <c r="N210"/>
  <c r="P210"/>
  <c r="Q210"/>
  <c r="U210"/>
  <c r="Y210"/>
  <c r="AC210"/>
  <c r="AI210" s="1"/>
  <c r="AD210"/>
  <c r="L422" i="4" s="1"/>
  <c r="U422" s="1"/>
  <c r="AG210" i="2"/>
  <c r="AJ210"/>
  <c r="AK210"/>
  <c r="AL210" s="1"/>
  <c r="AN210"/>
  <c r="AO210" s="1"/>
  <c r="AP210"/>
  <c r="AQ210" s="1"/>
  <c r="A211"/>
  <c r="A423" i="4" s="1"/>
  <c r="B423" s="1"/>
  <c r="G211" i="2"/>
  <c r="N211"/>
  <c r="P211"/>
  <c r="Q211"/>
  <c r="U211"/>
  <c r="Y211"/>
  <c r="AC211"/>
  <c r="AD211"/>
  <c r="AJ211"/>
  <c r="AK211"/>
  <c r="AL211" s="1"/>
  <c r="AN211"/>
  <c r="AO211" s="1"/>
  <c r="AP211"/>
  <c r="AQ211" s="1"/>
  <c r="A212"/>
  <c r="A424" i="4" s="1"/>
  <c r="B424" s="1"/>
  <c r="G212" i="2"/>
  <c r="N212"/>
  <c r="P212"/>
  <c r="Q212"/>
  <c r="U212"/>
  <c r="Y212"/>
  <c r="AC212"/>
  <c r="AD212"/>
  <c r="L424" i="4" s="1"/>
  <c r="O424" s="1"/>
  <c r="AJ212" i="2"/>
  <c r="AK212"/>
  <c r="AL212" s="1"/>
  <c r="AN212"/>
  <c r="AO212" s="1"/>
  <c r="AP212"/>
  <c r="AQ212" s="1"/>
  <c r="A213"/>
  <c r="A425" i="4" s="1"/>
  <c r="B425" s="1"/>
  <c r="G213" i="2"/>
  <c r="N213"/>
  <c r="P213"/>
  <c r="Q213"/>
  <c r="U213"/>
  <c r="Y213"/>
  <c r="AC213"/>
  <c r="AI213" s="1"/>
  <c r="AD213"/>
  <c r="L425" i="4" s="1"/>
  <c r="Q425" s="1"/>
  <c r="AG213" i="2"/>
  <c r="AJ213"/>
  <c r="AK213"/>
  <c r="AL213" s="1"/>
  <c r="AN213"/>
  <c r="AO213" s="1"/>
  <c r="AP213"/>
  <c r="AQ213" s="1"/>
  <c r="A214"/>
  <c r="A426" i="4" s="1"/>
  <c r="B426" s="1"/>
  <c r="G214" i="2"/>
  <c r="N214"/>
  <c r="P214"/>
  <c r="Q214"/>
  <c r="U214"/>
  <c r="Y214"/>
  <c r="AC214"/>
  <c r="AI214" s="1"/>
  <c r="AD214"/>
  <c r="L426" i="4" s="1"/>
  <c r="Q426" s="1"/>
  <c r="AG214" i="2"/>
  <c r="A212" i="3" s="1"/>
  <c r="C212" s="1"/>
  <c r="AJ214" i="2"/>
  <c r="AK214"/>
  <c r="AL214" s="1"/>
  <c r="AN214"/>
  <c r="AO214" s="1"/>
  <c r="AP214"/>
  <c r="AQ214" s="1"/>
  <c r="A215"/>
  <c r="A427" i="4" s="1"/>
  <c r="B427" s="1"/>
  <c r="G215" i="2"/>
  <c r="N215"/>
  <c r="P215"/>
  <c r="Q215"/>
  <c r="U215"/>
  <c r="Y215"/>
  <c r="AC215"/>
  <c r="AD215"/>
  <c r="L427" i="4" s="1"/>
  <c r="W427" s="1"/>
  <c r="AJ215" i="2"/>
  <c r="AK215"/>
  <c r="AL215" s="1"/>
  <c r="AN215"/>
  <c r="AO215" s="1"/>
  <c r="AP215"/>
  <c r="AQ215" s="1"/>
  <c r="A216"/>
  <c r="A428" i="4" s="1"/>
  <c r="B428" s="1"/>
  <c r="G216" i="2"/>
  <c r="N216"/>
  <c r="P216"/>
  <c r="Q216"/>
  <c r="U216"/>
  <c r="Y216"/>
  <c r="AC216"/>
  <c r="AD216"/>
  <c r="AJ216"/>
  <c r="AK216"/>
  <c r="AL216" s="1"/>
  <c r="AN216"/>
  <c r="AO216" s="1"/>
  <c r="AP216"/>
  <c r="AQ216" s="1"/>
  <c r="A217"/>
  <c r="A429" i="4" s="1"/>
  <c r="B429" s="1"/>
  <c r="G217" i="2"/>
  <c r="N217"/>
  <c r="P217"/>
  <c r="Q217"/>
  <c r="U217"/>
  <c r="Y217"/>
  <c r="AC217"/>
  <c r="AI217" s="1"/>
  <c r="AD217"/>
  <c r="L429" i="4" s="1"/>
  <c r="Q429" s="1"/>
  <c r="AG217" i="2"/>
  <c r="AJ217"/>
  <c r="AK217"/>
  <c r="AL217" s="1"/>
  <c r="AN217"/>
  <c r="AO217" s="1"/>
  <c r="AP217"/>
  <c r="AQ217" s="1"/>
  <c r="A218"/>
  <c r="A430" i="4" s="1"/>
  <c r="B430" s="1"/>
  <c r="G218" i="2"/>
  <c r="N218"/>
  <c r="P218"/>
  <c r="Q218"/>
  <c r="U218"/>
  <c r="Y218"/>
  <c r="AC218"/>
  <c r="AI218" s="1"/>
  <c r="AD218"/>
  <c r="L430" i="4" s="1"/>
  <c r="Q430" s="1"/>
  <c r="AG218" i="2"/>
  <c r="A216" i="3" s="1"/>
  <c r="C216" s="1"/>
  <c r="AJ218" i="2"/>
  <c r="AK218"/>
  <c r="AL218" s="1"/>
  <c r="AN218"/>
  <c r="AO218" s="1"/>
  <c r="AP218"/>
  <c r="AQ218" s="1"/>
  <c r="A219"/>
  <c r="A431" i="4" s="1"/>
  <c r="B431" s="1"/>
  <c r="G219" i="2"/>
  <c r="N219"/>
  <c r="P219"/>
  <c r="Q219"/>
  <c r="U219"/>
  <c r="Y219"/>
  <c r="AC219"/>
  <c r="AD219"/>
  <c r="AJ219"/>
  <c r="AK219"/>
  <c r="AL219" s="1"/>
  <c r="AN219"/>
  <c r="AO219" s="1"/>
  <c r="AP219"/>
  <c r="AQ219" s="1"/>
  <c r="A220"/>
  <c r="A432" i="4" s="1"/>
  <c r="B432" s="1"/>
  <c r="G220" i="2"/>
  <c r="N220"/>
  <c r="P220"/>
  <c r="Q220"/>
  <c r="U220"/>
  <c r="Y220"/>
  <c r="AC220"/>
  <c r="AD220"/>
  <c r="AJ220"/>
  <c r="AK220"/>
  <c r="AL220" s="1"/>
  <c r="AN220"/>
  <c r="AO220" s="1"/>
  <c r="AP220"/>
  <c r="AQ220" s="1"/>
  <c r="A221"/>
  <c r="A433" i="4" s="1"/>
  <c r="B433" s="1"/>
  <c r="G221" i="2"/>
  <c r="N221"/>
  <c r="P221"/>
  <c r="Q221"/>
  <c r="U221"/>
  <c r="Y221"/>
  <c r="AC221"/>
  <c r="AI221" s="1"/>
  <c r="AD221"/>
  <c r="L433" i="4" s="1"/>
  <c r="O433" s="1"/>
  <c r="AG221" i="2"/>
  <c r="AJ221"/>
  <c r="AK221"/>
  <c r="AL221" s="1"/>
  <c r="AN221"/>
  <c r="AO221" s="1"/>
  <c r="AP221"/>
  <c r="AQ221" s="1"/>
  <c r="A222"/>
  <c r="A434" i="4" s="1"/>
  <c r="B434" s="1"/>
  <c r="G222" i="2"/>
  <c r="N222"/>
  <c r="P222"/>
  <c r="Q222"/>
  <c r="U222"/>
  <c r="Y222"/>
  <c r="AC222"/>
  <c r="AI222" s="1"/>
  <c r="AD222"/>
  <c r="L434" i="4" s="1"/>
  <c r="Q434" s="1"/>
  <c r="AG222" i="2"/>
  <c r="AJ222"/>
  <c r="AK222"/>
  <c r="AL222" s="1"/>
  <c r="AN222"/>
  <c r="AO222" s="1"/>
  <c r="AP222"/>
  <c r="AQ222" s="1"/>
  <c r="A223"/>
  <c r="A435" i="4" s="1"/>
  <c r="B435" s="1"/>
  <c r="G223" i="2"/>
  <c r="N223"/>
  <c r="P223"/>
  <c r="Q223"/>
  <c r="U223"/>
  <c r="Y223"/>
  <c r="AC223"/>
  <c r="AD223"/>
  <c r="AJ223"/>
  <c r="AK223"/>
  <c r="AL223" s="1"/>
  <c r="AN223"/>
  <c r="AO223" s="1"/>
  <c r="AP223"/>
  <c r="AQ223" s="1"/>
  <c r="A224"/>
  <c r="A436" i="4" s="1"/>
  <c r="B436" s="1"/>
  <c r="G224" i="2"/>
  <c r="N224"/>
  <c r="P224"/>
  <c r="Q224"/>
  <c r="U224"/>
  <c r="Y224"/>
  <c r="AC224"/>
  <c r="AD224"/>
  <c r="AJ224"/>
  <c r="AK224"/>
  <c r="AL224" s="1"/>
  <c r="AN224"/>
  <c r="AO224" s="1"/>
  <c r="AP224"/>
  <c r="AQ224" s="1"/>
  <c r="A225"/>
  <c r="A437" i="4" s="1"/>
  <c r="B437" s="1"/>
  <c r="G225" i="2"/>
  <c r="N225"/>
  <c r="P225"/>
  <c r="Q225"/>
  <c r="U225"/>
  <c r="Y225"/>
  <c r="AC225"/>
  <c r="AI225" s="1"/>
  <c r="AD225"/>
  <c r="L437" i="4" s="1"/>
  <c r="O437" s="1"/>
  <c r="AG225" i="2"/>
  <c r="AJ225"/>
  <c r="AK225"/>
  <c r="AL225" s="1"/>
  <c r="AN225"/>
  <c r="AO225" s="1"/>
  <c r="AP225"/>
  <c r="AQ225" s="1"/>
  <c r="A226"/>
  <c r="A438" i="4" s="1"/>
  <c r="B438" s="1"/>
  <c r="G226" i="2"/>
  <c r="N226"/>
  <c r="P226"/>
  <c r="Q226"/>
  <c r="U226"/>
  <c r="Y226"/>
  <c r="AC226"/>
  <c r="AI226" s="1"/>
  <c r="AD226"/>
  <c r="L438" i="4" s="1"/>
  <c r="W438" s="1"/>
  <c r="AG226" i="2"/>
  <c r="AJ226"/>
  <c r="AK226"/>
  <c r="AL226" s="1"/>
  <c r="AN226"/>
  <c r="AO226" s="1"/>
  <c r="AP226"/>
  <c r="AQ226" s="1"/>
  <c r="A227"/>
  <c r="A439" i="4" s="1"/>
  <c r="B439" s="1"/>
  <c r="G227" i="2"/>
  <c r="N227"/>
  <c r="P227"/>
  <c r="Q227"/>
  <c r="U227"/>
  <c r="Y227"/>
  <c r="AC227"/>
  <c r="AD227"/>
  <c r="AJ227"/>
  <c r="AK227"/>
  <c r="AL227" s="1"/>
  <c r="AN227"/>
  <c r="AO227" s="1"/>
  <c r="AP227"/>
  <c r="AQ227" s="1"/>
  <c r="A228"/>
  <c r="A440" i="4" s="1"/>
  <c r="B440" s="1"/>
  <c r="G228" i="2"/>
  <c r="N228"/>
  <c r="P228"/>
  <c r="Q228"/>
  <c r="U228"/>
  <c r="Y228"/>
  <c r="AC228"/>
  <c r="AD228"/>
  <c r="AJ228"/>
  <c r="AK228"/>
  <c r="AL228" s="1"/>
  <c r="AN228"/>
  <c r="AO228" s="1"/>
  <c r="AP228"/>
  <c r="AQ228" s="1"/>
  <c r="A229"/>
  <c r="A441" i="4" s="1"/>
  <c r="B441" s="1"/>
  <c r="G229" i="2"/>
  <c r="N229"/>
  <c r="P229"/>
  <c r="Q229"/>
  <c r="U229"/>
  <c r="Y229"/>
  <c r="AC229"/>
  <c r="AI229" s="1"/>
  <c r="AD229"/>
  <c r="L441" i="4" s="1"/>
  <c r="O441" s="1"/>
  <c r="AG229" i="2"/>
  <c r="AJ229"/>
  <c r="AK229"/>
  <c r="AL229" s="1"/>
  <c r="AN229"/>
  <c r="AO229" s="1"/>
  <c r="AP229"/>
  <c r="AQ229" s="1"/>
  <c r="A230"/>
  <c r="A442" i="4" s="1"/>
  <c r="B442" s="1"/>
  <c r="G230" i="2"/>
  <c r="N230"/>
  <c r="P230"/>
  <c r="Q230"/>
  <c r="U230"/>
  <c r="Y230"/>
  <c r="AC230"/>
  <c r="AI230" s="1"/>
  <c r="AD230"/>
  <c r="L442" i="4" s="1"/>
  <c r="P442" s="1"/>
  <c r="AG230" i="2"/>
  <c r="AJ230"/>
  <c r="AK230"/>
  <c r="AL230" s="1"/>
  <c r="AN230"/>
  <c r="AO230" s="1"/>
  <c r="AP230"/>
  <c r="AQ230" s="1"/>
  <c r="A231"/>
  <c r="A443" i="4" s="1"/>
  <c r="B443" s="1"/>
  <c r="G231" i="2"/>
  <c r="N231"/>
  <c r="P231"/>
  <c r="Q231"/>
  <c r="U231"/>
  <c r="Y231"/>
  <c r="AC231"/>
  <c r="AD231"/>
  <c r="AJ231"/>
  <c r="AK231"/>
  <c r="AL231" s="1"/>
  <c r="AN231"/>
  <c r="AO231" s="1"/>
  <c r="AP231"/>
  <c r="AQ231" s="1"/>
  <c r="A232"/>
  <c r="A444" i="4" s="1"/>
  <c r="B444" s="1"/>
  <c r="G232" i="2"/>
  <c r="N232"/>
  <c r="P232"/>
  <c r="Q232"/>
  <c r="U232"/>
  <c r="Y232"/>
  <c r="AC232"/>
  <c r="AD232"/>
  <c r="AJ232"/>
  <c r="AK232"/>
  <c r="AL232" s="1"/>
  <c r="AN232"/>
  <c r="AO232" s="1"/>
  <c r="AP232"/>
  <c r="AQ232" s="1"/>
  <c r="A233"/>
  <c r="A445" i="4" s="1"/>
  <c r="B445" s="1"/>
  <c r="G233" i="2"/>
  <c r="N233"/>
  <c r="P233"/>
  <c r="Q233"/>
  <c r="U233"/>
  <c r="Y233"/>
  <c r="AC233"/>
  <c r="AI233" s="1"/>
  <c r="AD233"/>
  <c r="L445" i="4" s="1"/>
  <c r="R445" s="1"/>
  <c r="S445" s="1"/>
  <c r="AG233" i="2"/>
  <c r="AJ233"/>
  <c r="AK233"/>
  <c r="AL233" s="1"/>
  <c r="AN233"/>
  <c r="AO233" s="1"/>
  <c r="AP233"/>
  <c r="AQ233" s="1"/>
  <c r="A234"/>
  <c r="A446" i="4" s="1"/>
  <c r="B446" s="1"/>
  <c r="G234" i="2"/>
  <c r="N234"/>
  <c r="P234"/>
  <c r="Q234"/>
  <c r="U234"/>
  <c r="Y234"/>
  <c r="AC234"/>
  <c r="AI234" s="1"/>
  <c r="AD234"/>
  <c r="L446" i="4" s="1"/>
  <c r="T446" s="1"/>
  <c r="AG234" i="2"/>
  <c r="AJ234"/>
  <c r="AK234"/>
  <c r="AL234" s="1"/>
  <c r="AN234"/>
  <c r="AO234" s="1"/>
  <c r="AP234"/>
  <c r="AQ234" s="1"/>
  <c r="A235"/>
  <c r="A447" i="4" s="1"/>
  <c r="B447" s="1"/>
  <c r="G235" i="2"/>
  <c r="N235"/>
  <c r="P235"/>
  <c r="Q235"/>
  <c r="U235"/>
  <c r="Y235"/>
  <c r="AC235"/>
  <c r="AD235"/>
  <c r="L447" i="4" s="1"/>
  <c r="N447" s="1"/>
  <c r="AJ235" i="2"/>
  <c r="AK235"/>
  <c r="AL235" s="1"/>
  <c r="AN235"/>
  <c r="AO235" s="1"/>
  <c r="AP235"/>
  <c r="AQ235" s="1"/>
  <c r="A236"/>
  <c r="A448" i="4" s="1"/>
  <c r="B448" s="1"/>
  <c r="G236" i="2"/>
  <c r="N236"/>
  <c r="P236"/>
  <c r="Q236"/>
  <c r="U236"/>
  <c r="Y236"/>
  <c r="AC236"/>
  <c r="AD236"/>
  <c r="AJ236"/>
  <c r="AK236"/>
  <c r="AL236" s="1"/>
  <c r="AN236"/>
  <c r="AO236" s="1"/>
  <c r="AP236"/>
  <c r="AQ236" s="1"/>
  <c r="A237"/>
  <c r="A449" i="4" s="1"/>
  <c r="B449" s="1"/>
  <c r="G237" i="2"/>
  <c r="N237"/>
  <c r="P237"/>
  <c r="Q237"/>
  <c r="U237"/>
  <c r="Y237"/>
  <c r="AC237"/>
  <c r="AI237" s="1"/>
  <c r="AD237"/>
  <c r="L449" i="4" s="1"/>
  <c r="AG237" i="2"/>
  <c r="AJ237"/>
  <c r="AK237"/>
  <c r="AL237" s="1"/>
  <c r="AN237"/>
  <c r="AO237" s="1"/>
  <c r="AP237"/>
  <c r="AQ237" s="1"/>
  <c r="A238"/>
  <c r="A450" i="4" s="1"/>
  <c r="B450" s="1"/>
  <c r="G238" i="2"/>
  <c r="N238"/>
  <c r="P238"/>
  <c r="Q238"/>
  <c r="U238"/>
  <c r="Y238"/>
  <c r="AC238"/>
  <c r="AI238" s="1"/>
  <c r="AD238"/>
  <c r="L450" i="4" s="1"/>
  <c r="R450" s="1"/>
  <c r="S450" s="1"/>
  <c r="AG238" i="2"/>
  <c r="AJ238"/>
  <c r="AK238"/>
  <c r="AL238" s="1"/>
  <c r="AN238"/>
  <c r="AO238" s="1"/>
  <c r="AP238"/>
  <c r="AQ238"/>
  <c r="A239"/>
  <c r="A451" i="4" s="1"/>
  <c r="B451" s="1"/>
  <c r="G239" i="2"/>
  <c r="N239"/>
  <c r="P239"/>
  <c r="Q239"/>
  <c r="U239"/>
  <c r="Y239"/>
  <c r="AC239"/>
  <c r="AD239"/>
  <c r="AJ239"/>
  <c r="AK239"/>
  <c r="AL239" s="1"/>
  <c r="AN239"/>
  <c r="AO239" s="1"/>
  <c r="AP239"/>
  <c r="AQ239" s="1"/>
  <c r="A240"/>
  <c r="A452" i="4" s="1"/>
  <c r="B452" s="1"/>
  <c r="G240" i="2"/>
  <c r="N240"/>
  <c r="P240"/>
  <c r="Q240"/>
  <c r="U240"/>
  <c r="Y240"/>
  <c r="AC240"/>
  <c r="AD240"/>
  <c r="AJ240"/>
  <c r="AK240"/>
  <c r="AL240" s="1"/>
  <c r="AN240"/>
  <c r="AO240" s="1"/>
  <c r="AP240"/>
  <c r="AQ240" s="1"/>
  <c r="A241"/>
  <c r="A453" i="4" s="1"/>
  <c r="B453" s="1"/>
  <c r="G241" i="2"/>
  <c r="N241"/>
  <c r="P241"/>
  <c r="Q241"/>
  <c r="U241"/>
  <c r="Y241"/>
  <c r="AC241"/>
  <c r="AI241" s="1"/>
  <c r="AD241"/>
  <c r="L453" i="4" s="1"/>
  <c r="R453" s="1"/>
  <c r="S453" s="1"/>
  <c r="AG241" i="2"/>
  <c r="AJ241"/>
  <c r="AK241"/>
  <c r="AL241" s="1"/>
  <c r="AN241"/>
  <c r="AO241" s="1"/>
  <c r="AP241"/>
  <c r="AQ241" s="1"/>
  <c r="A242"/>
  <c r="A454" i="4" s="1"/>
  <c r="B454" s="1"/>
  <c r="G242" i="2"/>
  <c r="N242"/>
  <c r="P242"/>
  <c r="Q242"/>
  <c r="U242"/>
  <c r="Y242"/>
  <c r="AC242"/>
  <c r="AI242" s="1"/>
  <c r="AD242"/>
  <c r="L454" i="4" s="1"/>
  <c r="R454" s="1"/>
  <c r="S454" s="1"/>
  <c r="AG242" i="2"/>
  <c r="AJ242"/>
  <c r="AK242"/>
  <c r="AL242" s="1"/>
  <c r="AN242"/>
  <c r="AO242" s="1"/>
  <c r="AP242"/>
  <c r="AQ242" s="1"/>
  <c r="A243"/>
  <c r="A455" i="4" s="1"/>
  <c r="B455" s="1"/>
  <c r="G243" i="2"/>
  <c r="N243"/>
  <c r="P243"/>
  <c r="Q243"/>
  <c r="U243"/>
  <c r="Y243"/>
  <c r="AC243"/>
  <c r="AD243"/>
  <c r="AJ243"/>
  <c r="AK243"/>
  <c r="AL243" s="1"/>
  <c r="AN243"/>
  <c r="AO243" s="1"/>
  <c r="AP243"/>
  <c r="AQ243" s="1"/>
  <c r="A244"/>
  <c r="A456" i="4" s="1"/>
  <c r="B456" s="1"/>
  <c r="G244" i="2"/>
  <c r="N244"/>
  <c r="P244"/>
  <c r="Q244"/>
  <c r="U244"/>
  <c r="Y244"/>
  <c r="AC244"/>
  <c r="AD244"/>
  <c r="L456" i="4" s="1"/>
  <c r="R456" s="1"/>
  <c r="S456" s="1"/>
  <c r="AJ244" i="2"/>
  <c r="AK244"/>
  <c r="AL244" s="1"/>
  <c r="AN244"/>
  <c r="AO244" s="1"/>
  <c r="AP244"/>
  <c r="AQ244" s="1"/>
  <c r="A245"/>
  <c r="A457" i="4" s="1"/>
  <c r="B457" s="1"/>
  <c r="G245" i="2"/>
  <c r="N245"/>
  <c r="P245"/>
  <c r="Q245"/>
  <c r="U245"/>
  <c r="Y245"/>
  <c r="AC245"/>
  <c r="AI245" s="1"/>
  <c r="AD245"/>
  <c r="L457" i="4" s="1"/>
  <c r="N457" s="1"/>
  <c r="AG245" i="2"/>
  <c r="AH245" s="1"/>
  <c r="M457" i="4" s="1"/>
  <c r="AJ245" i="2"/>
  <c r="AK245"/>
  <c r="AL245" s="1"/>
  <c r="AN245"/>
  <c r="AO245" s="1"/>
  <c r="AP245"/>
  <c r="AQ245" s="1"/>
  <c r="A246"/>
  <c r="A458" i="4" s="1"/>
  <c r="B458" s="1"/>
  <c r="G246" i="2"/>
  <c r="N246"/>
  <c r="P246"/>
  <c r="Q246"/>
  <c r="U246"/>
  <c r="Y246"/>
  <c r="AC246"/>
  <c r="AI246" s="1"/>
  <c r="AD246"/>
  <c r="L458" i="4" s="1"/>
  <c r="AG246" i="2"/>
  <c r="AJ246"/>
  <c r="AK246"/>
  <c r="AL246" s="1"/>
  <c r="AN246"/>
  <c r="AO246" s="1"/>
  <c r="AP246"/>
  <c r="AQ246" s="1"/>
  <c r="A247"/>
  <c r="A459" i="4" s="1"/>
  <c r="B459" s="1"/>
  <c r="G247" i="2"/>
  <c r="N247"/>
  <c r="P247"/>
  <c r="Q247"/>
  <c r="U247"/>
  <c r="Y247"/>
  <c r="AC247"/>
  <c r="AD247"/>
  <c r="L459" i="4" s="1"/>
  <c r="R459" s="1"/>
  <c r="S459" s="1"/>
  <c r="AJ247" i="2"/>
  <c r="AK247"/>
  <c r="AL247" s="1"/>
  <c r="AN247"/>
  <c r="AO247" s="1"/>
  <c r="AP247"/>
  <c r="AQ247" s="1"/>
  <c r="A248"/>
  <c r="A460" i="4" s="1"/>
  <c r="B460" s="1"/>
  <c r="G248" i="2"/>
  <c r="N248"/>
  <c r="P248"/>
  <c r="Q248"/>
  <c r="U248"/>
  <c r="Y248"/>
  <c r="AC248"/>
  <c r="AD248"/>
  <c r="AJ248"/>
  <c r="AK248"/>
  <c r="AL248" s="1"/>
  <c r="AN248"/>
  <c r="AO248" s="1"/>
  <c r="AP248"/>
  <c r="AQ248" s="1"/>
  <c r="A249"/>
  <c r="A461" i="4" s="1"/>
  <c r="B461" s="1"/>
  <c r="G249" i="2"/>
  <c r="N249"/>
  <c r="P249"/>
  <c r="Q249"/>
  <c r="U249"/>
  <c r="Y249"/>
  <c r="AC249"/>
  <c r="AI249" s="1"/>
  <c r="AD249"/>
  <c r="L461" i="4" s="1"/>
  <c r="AG249" i="2"/>
  <c r="AJ249"/>
  <c r="AK249"/>
  <c r="AL249" s="1"/>
  <c r="AN249"/>
  <c r="AO249" s="1"/>
  <c r="AP249"/>
  <c r="AQ249" s="1"/>
  <c r="A250"/>
  <c r="A462" i="4" s="1"/>
  <c r="B462" s="1"/>
  <c r="G250" i="2"/>
  <c r="N250"/>
  <c r="P250"/>
  <c r="Q250"/>
  <c r="U250"/>
  <c r="Y250"/>
  <c r="AC250"/>
  <c r="AI250" s="1"/>
  <c r="AD250"/>
  <c r="L462" i="4" s="1"/>
  <c r="N462" s="1"/>
  <c r="AG250" i="2"/>
  <c r="AJ250"/>
  <c r="AK250"/>
  <c r="AL250" s="1"/>
  <c r="AN250"/>
  <c r="AO250" s="1"/>
  <c r="AP250"/>
  <c r="AQ250" s="1"/>
  <c r="A251"/>
  <c r="A463" i="4" s="1"/>
  <c r="B463" s="1"/>
  <c r="G251" i="2"/>
  <c r="N251"/>
  <c r="P251"/>
  <c r="Q251"/>
  <c r="U251"/>
  <c r="Y251"/>
  <c r="AC251"/>
  <c r="AD251"/>
  <c r="AJ251"/>
  <c r="AK251"/>
  <c r="AL251" s="1"/>
  <c r="AN251"/>
  <c r="AO251" s="1"/>
  <c r="AP251"/>
  <c r="AQ251" s="1"/>
  <c r="A252"/>
  <c r="A464" i="4" s="1"/>
  <c r="B464" s="1"/>
  <c r="G252" i="2"/>
  <c r="N252"/>
  <c r="P252"/>
  <c r="Q252"/>
  <c r="U252"/>
  <c r="Y252"/>
  <c r="AC252"/>
  <c r="AD252"/>
  <c r="AJ252"/>
  <c r="AK252"/>
  <c r="AL252" s="1"/>
  <c r="AN252"/>
  <c r="AO252" s="1"/>
  <c r="AP252"/>
  <c r="AQ252" s="1"/>
  <c r="A253"/>
  <c r="A465" i="4" s="1"/>
  <c r="B465" s="1"/>
  <c r="G253" i="2"/>
  <c r="N253"/>
  <c r="P253"/>
  <c r="Q253"/>
  <c r="U253"/>
  <c r="Y253"/>
  <c r="AC253"/>
  <c r="AI253" s="1"/>
  <c r="AD253"/>
  <c r="L465" i="4" s="1"/>
  <c r="P465" s="1"/>
  <c r="AG253" i="2"/>
  <c r="AJ253"/>
  <c r="AK253"/>
  <c r="AL253" s="1"/>
  <c r="AN253"/>
  <c r="AO253" s="1"/>
  <c r="AP253"/>
  <c r="AQ253" s="1"/>
  <c r="A254"/>
  <c r="A466" i="4" s="1"/>
  <c r="B466" s="1"/>
  <c r="G254" i="2"/>
  <c r="N254"/>
  <c r="P254"/>
  <c r="Q254"/>
  <c r="U254"/>
  <c r="Y254"/>
  <c r="AC254"/>
  <c r="AI254" s="1"/>
  <c r="AD254"/>
  <c r="L466" i="4" s="1"/>
  <c r="AG254" i="2"/>
  <c r="A252" i="3" s="1"/>
  <c r="H252" s="1"/>
  <c r="AJ254" i="2"/>
  <c r="AK254"/>
  <c r="AL254" s="1"/>
  <c r="AN254"/>
  <c r="AO254" s="1"/>
  <c r="AP254"/>
  <c r="AQ254" s="1"/>
  <c r="A255"/>
  <c r="A467" i="4" s="1"/>
  <c r="B467" s="1"/>
  <c r="G255" i="2"/>
  <c r="N255"/>
  <c r="P255"/>
  <c r="Q255"/>
  <c r="U255"/>
  <c r="Y255"/>
  <c r="AC255"/>
  <c r="AD255"/>
  <c r="AJ255"/>
  <c r="AK255"/>
  <c r="AL255" s="1"/>
  <c r="AN255"/>
  <c r="AO255" s="1"/>
  <c r="AP255"/>
  <c r="AQ255" s="1"/>
  <c r="A256"/>
  <c r="A468" i="4" s="1"/>
  <c r="B468" s="1"/>
  <c r="G256" i="2"/>
  <c r="N256"/>
  <c r="P256"/>
  <c r="Q256"/>
  <c r="U256"/>
  <c r="Y256"/>
  <c r="AC256"/>
  <c r="AD256"/>
  <c r="AJ256"/>
  <c r="AK256"/>
  <c r="AL256" s="1"/>
  <c r="AN256"/>
  <c r="AO256" s="1"/>
  <c r="AP256"/>
  <c r="AQ256" s="1"/>
  <c r="A257"/>
  <c r="A469" i="4" s="1"/>
  <c r="B469" s="1"/>
  <c r="G257" i="2"/>
  <c r="N257"/>
  <c r="P257"/>
  <c r="Q257"/>
  <c r="U257"/>
  <c r="Y257"/>
  <c r="AC257"/>
  <c r="AI257" s="1"/>
  <c r="AD257"/>
  <c r="L469" i="4" s="1"/>
  <c r="AG257" i="2"/>
  <c r="AJ257"/>
  <c r="AK257"/>
  <c r="AL257" s="1"/>
  <c r="AN257"/>
  <c r="AO257" s="1"/>
  <c r="AP257"/>
  <c r="AQ257" s="1"/>
  <c r="A258"/>
  <c r="A470" i="4" s="1"/>
  <c r="B470" s="1"/>
  <c r="G258" i="2"/>
  <c r="N258"/>
  <c r="P258"/>
  <c r="Q258"/>
  <c r="U258"/>
  <c r="Y258"/>
  <c r="AC258"/>
  <c r="AI258" s="1"/>
  <c r="AD258"/>
  <c r="L470" i="4" s="1"/>
  <c r="N470" s="1"/>
  <c r="AG258" i="2"/>
  <c r="AJ258"/>
  <c r="AK258"/>
  <c r="AL258" s="1"/>
  <c r="AN258"/>
  <c r="AO258" s="1"/>
  <c r="AP258"/>
  <c r="AQ258" s="1"/>
  <c r="A259"/>
  <c r="A471" i="4" s="1"/>
  <c r="B471" s="1"/>
  <c r="G259" i="2"/>
  <c r="N259"/>
  <c r="P259"/>
  <c r="Q259"/>
  <c r="U259"/>
  <c r="Y259"/>
  <c r="AC259"/>
  <c r="AD259"/>
  <c r="AJ259"/>
  <c r="AK259"/>
  <c r="AL259" s="1"/>
  <c r="AN259"/>
  <c r="AO259" s="1"/>
  <c r="AP259"/>
  <c r="AQ259" s="1"/>
  <c r="A260"/>
  <c r="A472" i="4" s="1"/>
  <c r="B472" s="1"/>
  <c r="G260" i="2"/>
  <c r="N260"/>
  <c r="P260"/>
  <c r="Q260"/>
  <c r="U260"/>
  <c r="Y260"/>
  <c r="AC260"/>
  <c r="AD260"/>
  <c r="L472" i="4" s="1"/>
  <c r="Q472" s="1"/>
  <c r="AJ260" i="2"/>
  <c r="AK260"/>
  <c r="AL260" s="1"/>
  <c r="AN260"/>
  <c r="AO260" s="1"/>
  <c r="AP260"/>
  <c r="AQ260" s="1"/>
  <c r="A261"/>
  <c r="A473" i="4" s="1"/>
  <c r="B473" s="1"/>
  <c r="G261" i="2"/>
  <c r="N261"/>
  <c r="P261"/>
  <c r="Q261"/>
  <c r="U261"/>
  <c r="Y261"/>
  <c r="AC261"/>
  <c r="AI261" s="1"/>
  <c r="AD261"/>
  <c r="L473" i="4" s="1"/>
  <c r="N473" s="1"/>
  <c r="AG261" i="2"/>
  <c r="AJ261"/>
  <c r="AK261"/>
  <c r="AL261" s="1"/>
  <c r="AN261"/>
  <c r="AO261" s="1"/>
  <c r="AP261"/>
  <c r="AQ261" s="1"/>
  <c r="A262"/>
  <c r="A474" i="4" s="1"/>
  <c r="B474" s="1"/>
  <c r="G262" i="2"/>
  <c r="N262"/>
  <c r="P262"/>
  <c r="Q262"/>
  <c r="U262"/>
  <c r="Y262"/>
  <c r="AC262"/>
  <c r="AI262" s="1"/>
  <c r="AD262"/>
  <c r="L474" i="4" s="1"/>
  <c r="AG262" i="2"/>
  <c r="AJ262"/>
  <c r="AK262"/>
  <c r="AL262" s="1"/>
  <c r="AN262"/>
  <c r="AO262" s="1"/>
  <c r="AP262"/>
  <c r="AQ262" s="1"/>
  <c r="A263"/>
  <c r="A475" i="4" s="1"/>
  <c r="B475" s="1"/>
  <c r="G263" i="2"/>
  <c r="N263"/>
  <c r="P263"/>
  <c r="Q263"/>
  <c r="U263"/>
  <c r="Y263"/>
  <c r="AC263"/>
  <c r="AD263"/>
  <c r="L475" i="4" s="1"/>
  <c r="N475" s="1"/>
  <c r="AJ263" i="2"/>
  <c r="AK263"/>
  <c r="AL263" s="1"/>
  <c r="AN263"/>
  <c r="AO263" s="1"/>
  <c r="AP263"/>
  <c r="AQ263" s="1"/>
  <c r="A264"/>
  <c r="A476" i="4" s="1"/>
  <c r="B476" s="1"/>
  <c r="G264" i="2"/>
  <c r="N264"/>
  <c r="P264"/>
  <c r="Q264"/>
  <c r="U264"/>
  <c r="Y264"/>
  <c r="AC264"/>
  <c r="AD264"/>
  <c r="AJ264"/>
  <c r="AK264"/>
  <c r="AL264" s="1"/>
  <c r="AN264"/>
  <c r="AO264" s="1"/>
  <c r="AP264"/>
  <c r="AQ264" s="1"/>
  <c r="A265"/>
  <c r="A477" i="4" s="1"/>
  <c r="B477" s="1"/>
  <c r="G265" i="2"/>
  <c r="N265"/>
  <c r="P265"/>
  <c r="Q265"/>
  <c r="U265"/>
  <c r="Y265"/>
  <c r="AC265"/>
  <c r="AI265" s="1"/>
  <c r="AD265"/>
  <c r="L477" i="4" s="1"/>
  <c r="AG265" i="2"/>
  <c r="AJ265"/>
  <c r="AK265"/>
  <c r="AL265" s="1"/>
  <c r="AN265"/>
  <c r="AO265" s="1"/>
  <c r="AP265"/>
  <c r="AQ265" s="1"/>
  <c r="A266"/>
  <c r="A478" i="4" s="1"/>
  <c r="B478" s="1"/>
  <c r="G266" i="2"/>
  <c r="N266"/>
  <c r="P266"/>
  <c r="Q266"/>
  <c r="U266"/>
  <c r="Y266"/>
  <c r="AC266"/>
  <c r="AI266" s="1"/>
  <c r="AD266"/>
  <c r="L478" i="4" s="1"/>
  <c r="N478" s="1"/>
  <c r="AG266" i="2"/>
  <c r="AJ266"/>
  <c r="AK266"/>
  <c r="AL266" s="1"/>
  <c r="AN266"/>
  <c r="AO266" s="1"/>
  <c r="AP266"/>
  <c r="AQ266" s="1"/>
  <c r="A267"/>
  <c r="A479" i="4" s="1"/>
  <c r="B479" s="1"/>
  <c r="G267" i="2"/>
  <c r="N267"/>
  <c r="P267"/>
  <c r="Q267"/>
  <c r="U267"/>
  <c r="Y267"/>
  <c r="AC267"/>
  <c r="AD267"/>
  <c r="AJ267"/>
  <c r="AK267"/>
  <c r="AL267" s="1"/>
  <c r="AN267"/>
  <c r="AO267" s="1"/>
  <c r="AP267"/>
  <c r="AQ267" s="1"/>
  <c r="A268"/>
  <c r="A480" i="4" s="1"/>
  <c r="B480" s="1"/>
  <c r="G268" i="2"/>
  <c r="N268"/>
  <c r="P268"/>
  <c r="Q268"/>
  <c r="U268"/>
  <c r="Y268"/>
  <c r="AC268"/>
  <c r="AD268"/>
  <c r="AJ268"/>
  <c r="AK268"/>
  <c r="AL268" s="1"/>
  <c r="AN268"/>
  <c r="AO268" s="1"/>
  <c r="AP268"/>
  <c r="AQ268" s="1"/>
  <c r="A269"/>
  <c r="A481" i="4" s="1"/>
  <c r="B481" s="1"/>
  <c r="G269" i="2"/>
  <c r="N269"/>
  <c r="P269"/>
  <c r="Q269"/>
  <c r="U269"/>
  <c r="Y269"/>
  <c r="AC269"/>
  <c r="AI269" s="1"/>
  <c r="AD269"/>
  <c r="L481" i="4" s="1"/>
  <c r="T481" s="1"/>
  <c r="AG269" i="2"/>
  <c r="AJ269"/>
  <c r="AK269"/>
  <c r="AL269" s="1"/>
  <c r="AN269"/>
  <c r="AO269" s="1"/>
  <c r="AP269"/>
  <c r="AQ269" s="1"/>
  <c r="A270"/>
  <c r="A482" i="4" s="1"/>
  <c r="B482" s="1"/>
  <c r="G270" i="2"/>
  <c r="N270"/>
  <c r="P270"/>
  <c r="Q270"/>
  <c r="U270"/>
  <c r="Y270"/>
  <c r="AC270"/>
  <c r="AI270" s="1"/>
  <c r="AD270"/>
  <c r="L482" i="4" s="1"/>
  <c r="N482" s="1"/>
  <c r="AG270" i="2"/>
  <c r="AJ270"/>
  <c r="AK270"/>
  <c r="AL270" s="1"/>
  <c r="AN270"/>
  <c r="AO270" s="1"/>
  <c r="AP270"/>
  <c r="AQ270" s="1"/>
  <c r="A271"/>
  <c r="A483" i="4" s="1"/>
  <c r="B483" s="1"/>
  <c r="G271" i="2"/>
  <c r="N271"/>
  <c r="P271"/>
  <c r="Q271"/>
  <c r="U271"/>
  <c r="Y271"/>
  <c r="AC271"/>
  <c r="AD271"/>
  <c r="AJ271"/>
  <c r="AK271"/>
  <c r="AL271" s="1"/>
  <c r="AN271"/>
  <c r="AO271" s="1"/>
  <c r="AP271"/>
  <c r="AQ271" s="1"/>
  <c r="A272"/>
  <c r="A484" i="4" s="1"/>
  <c r="B484" s="1"/>
  <c r="G272" i="2"/>
  <c r="N272"/>
  <c r="P272"/>
  <c r="Q272"/>
  <c r="U272"/>
  <c r="Y272"/>
  <c r="AC272"/>
  <c r="AD272"/>
  <c r="L484" i="4" s="1"/>
  <c r="P484" s="1"/>
  <c r="AJ272" i="2"/>
  <c r="AK272"/>
  <c r="AL272" s="1"/>
  <c r="AN272"/>
  <c r="AO272" s="1"/>
  <c r="AP272"/>
  <c r="AQ272" s="1"/>
  <c r="A273"/>
  <c r="A485" i="4" s="1"/>
  <c r="B485" s="1"/>
  <c r="G273" i="2"/>
  <c r="N273"/>
  <c r="P273"/>
  <c r="Q273"/>
  <c r="U273"/>
  <c r="Y273"/>
  <c r="AC273"/>
  <c r="AI273" s="1"/>
  <c r="AD273"/>
  <c r="L485" i="4" s="1"/>
  <c r="N485" s="1"/>
  <c r="AG273" i="2"/>
  <c r="AJ273"/>
  <c r="AK273"/>
  <c r="AL273"/>
  <c r="AN273"/>
  <c r="AO273" s="1"/>
  <c r="AP273"/>
  <c r="AQ273" s="1"/>
  <c r="A274"/>
  <c r="A486" i="4" s="1"/>
  <c r="B486" s="1"/>
  <c r="G274" i="2"/>
  <c r="N274"/>
  <c r="P274"/>
  <c r="Q274"/>
  <c r="U274"/>
  <c r="Y274"/>
  <c r="AC274"/>
  <c r="AI274" s="1"/>
  <c r="AD274"/>
  <c r="L486" i="4" s="1"/>
  <c r="P486" s="1"/>
  <c r="AG274" i="2"/>
  <c r="A272" i="3" s="1"/>
  <c r="E272" s="1"/>
  <c r="AJ274" i="2"/>
  <c r="AK274"/>
  <c r="AL274" s="1"/>
  <c r="AN274"/>
  <c r="AO274" s="1"/>
  <c r="AP274"/>
  <c r="AQ274" s="1"/>
  <c r="A275"/>
  <c r="A487" i="4" s="1"/>
  <c r="B487" s="1"/>
  <c r="G275" i="2"/>
  <c r="N275"/>
  <c r="P275"/>
  <c r="Q275"/>
  <c r="U275"/>
  <c r="Y275"/>
  <c r="AC275"/>
  <c r="AD275"/>
  <c r="AJ275"/>
  <c r="AK275"/>
  <c r="AL275" s="1"/>
  <c r="AN275"/>
  <c r="AO275" s="1"/>
  <c r="AP275"/>
  <c r="AQ275" s="1"/>
  <c r="A276"/>
  <c r="A488" i="4" s="1"/>
  <c r="B488" s="1"/>
  <c r="G276" i="2"/>
  <c r="N276"/>
  <c r="P276"/>
  <c r="Q276"/>
  <c r="U276"/>
  <c r="Y276"/>
  <c r="AC276"/>
  <c r="AD276"/>
  <c r="AJ276"/>
  <c r="AK276"/>
  <c r="AL276" s="1"/>
  <c r="AN276"/>
  <c r="AO276" s="1"/>
  <c r="AP276"/>
  <c r="AQ276" s="1"/>
  <c r="A277"/>
  <c r="A489" i="4" s="1"/>
  <c r="B489" s="1"/>
  <c r="G277" i="2"/>
  <c r="N277"/>
  <c r="P277"/>
  <c r="Q277"/>
  <c r="U277"/>
  <c r="Y277"/>
  <c r="AC277"/>
  <c r="AI277" s="1"/>
  <c r="AD277"/>
  <c r="L489" i="4" s="1"/>
  <c r="N489" s="1"/>
  <c r="AG277" i="2"/>
  <c r="AJ277"/>
  <c r="AK277"/>
  <c r="AL277" s="1"/>
  <c r="AN277"/>
  <c r="AO277" s="1"/>
  <c r="AP277"/>
  <c r="AQ277" s="1"/>
  <c r="A278"/>
  <c r="A490" i="4" s="1"/>
  <c r="B490" s="1"/>
  <c r="G278" i="2"/>
  <c r="N278"/>
  <c r="P278"/>
  <c r="Q278"/>
  <c r="U278"/>
  <c r="Y278"/>
  <c r="AC278"/>
  <c r="AI278" s="1"/>
  <c r="AD278"/>
  <c r="L490" i="4" s="1"/>
  <c r="N490" s="1"/>
  <c r="AG278" i="2"/>
  <c r="AJ278"/>
  <c r="AK278"/>
  <c r="AL278" s="1"/>
  <c r="AN278"/>
  <c r="AO278" s="1"/>
  <c r="AP278"/>
  <c r="AQ278" s="1"/>
  <c r="A279"/>
  <c r="A491" i="4" s="1"/>
  <c r="B491" s="1"/>
  <c r="G279" i="2"/>
  <c r="N279"/>
  <c r="P279"/>
  <c r="Q279"/>
  <c r="U279"/>
  <c r="Y279"/>
  <c r="AC279"/>
  <c r="AD279"/>
  <c r="L491" i="4" s="1"/>
  <c r="N491" s="1"/>
  <c r="AJ279" i="2"/>
  <c r="AK279"/>
  <c r="AL279" s="1"/>
  <c r="AN279"/>
  <c r="AO279" s="1"/>
  <c r="AP279"/>
  <c r="AQ279" s="1"/>
  <c r="A280"/>
  <c r="A492" i="4" s="1"/>
  <c r="B492" s="1"/>
  <c r="G280" i="2"/>
  <c r="N280"/>
  <c r="P280"/>
  <c r="Q280"/>
  <c r="U280"/>
  <c r="Y280"/>
  <c r="AC280"/>
  <c r="AD280"/>
  <c r="AJ280"/>
  <c r="AK280"/>
  <c r="AL280" s="1"/>
  <c r="AN280"/>
  <c r="AO280" s="1"/>
  <c r="AP280"/>
  <c r="AQ280" s="1"/>
  <c r="A281"/>
  <c r="A493" i="4" s="1"/>
  <c r="B493" s="1"/>
  <c r="G281" i="2"/>
  <c r="N281"/>
  <c r="P281"/>
  <c r="Q281"/>
  <c r="U281"/>
  <c r="Y281"/>
  <c r="AC281"/>
  <c r="AI281" s="1"/>
  <c r="AD281"/>
  <c r="L493" i="4" s="1"/>
  <c r="W493" s="1"/>
  <c r="AG281" i="2"/>
  <c r="AJ281"/>
  <c r="AK281"/>
  <c r="AL281" s="1"/>
  <c r="AN281"/>
  <c r="AO281" s="1"/>
  <c r="AP281"/>
  <c r="AQ281" s="1"/>
  <c r="A282"/>
  <c r="A494" i="4" s="1"/>
  <c r="B494" s="1"/>
  <c r="G282" i="2"/>
  <c r="N282"/>
  <c r="P282"/>
  <c r="Q282"/>
  <c r="U282"/>
  <c r="Y282"/>
  <c r="AC282"/>
  <c r="AI282" s="1"/>
  <c r="AD282"/>
  <c r="L494" i="4" s="1"/>
  <c r="N494" s="1"/>
  <c r="AG282" i="2"/>
  <c r="AJ282"/>
  <c r="AK282"/>
  <c r="AL282" s="1"/>
  <c r="AN282"/>
  <c r="AO282" s="1"/>
  <c r="AP282"/>
  <c r="AQ282" s="1"/>
  <c r="AR282" s="1"/>
  <c r="A283"/>
  <c r="A495" i="4" s="1"/>
  <c r="B495" s="1"/>
  <c r="G283" i="2"/>
  <c r="N283"/>
  <c r="P283"/>
  <c r="Q283"/>
  <c r="U283"/>
  <c r="Y283"/>
  <c r="AC283"/>
  <c r="AD283"/>
  <c r="L495" i="4" s="1"/>
  <c r="W495" s="1"/>
  <c r="AJ283" i="2"/>
  <c r="AK283"/>
  <c r="AL283" s="1"/>
  <c r="AN283"/>
  <c r="AO283" s="1"/>
  <c r="AR283" s="1"/>
  <c r="AP283"/>
  <c r="AQ283" s="1"/>
  <c r="A284"/>
  <c r="A496" i="4" s="1"/>
  <c r="B496" s="1"/>
  <c r="G284" i="2"/>
  <c r="N284"/>
  <c r="P284"/>
  <c r="Q284"/>
  <c r="U284"/>
  <c r="Y284"/>
  <c r="AC284"/>
  <c r="AI284" s="1"/>
  <c r="AD284"/>
  <c r="L496" i="4" s="1"/>
  <c r="AG284" i="2"/>
  <c r="AJ284"/>
  <c r="AK284"/>
  <c r="AL284" s="1"/>
  <c r="AN284"/>
  <c r="AO284" s="1"/>
  <c r="AR284" s="1"/>
  <c r="AP284"/>
  <c r="AQ284" s="1"/>
  <c r="A285"/>
  <c r="A497" i="4" s="1"/>
  <c r="B497" s="1"/>
  <c r="G285" i="2"/>
  <c r="N285"/>
  <c r="P285"/>
  <c r="Q285"/>
  <c r="U285"/>
  <c r="Y285"/>
  <c r="AC285"/>
  <c r="AI285" s="1"/>
  <c r="AD285"/>
  <c r="L497" i="4" s="1"/>
  <c r="U497" s="1"/>
  <c r="AG285" i="2"/>
  <c r="AJ285"/>
  <c r="AK285"/>
  <c r="AL285" s="1"/>
  <c r="AN285"/>
  <c r="AO285" s="1"/>
  <c r="AR285" s="1"/>
  <c r="AP285"/>
  <c r="AQ285" s="1"/>
  <c r="A286"/>
  <c r="A498" i="4" s="1"/>
  <c r="B498" s="1"/>
  <c r="G286" i="2"/>
  <c r="N286"/>
  <c r="P286"/>
  <c r="Q286"/>
  <c r="U286"/>
  <c r="Y286"/>
  <c r="AC286"/>
  <c r="AD286"/>
  <c r="L498" i="4" s="1"/>
  <c r="P498" s="1"/>
  <c r="AJ286" i="2"/>
  <c r="AK286"/>
  <c r="AL286" s="1"/>
  <c r="AN286"/>
  <c r="AO286" s="1"/>
  <c r="AP286"/>
  <c r="AQ286" s="1"/>
  <c r="AR286" s="1"/>
  <c r="A287"/>
  <c r="A499" i="4" s="1"/>
  <c r="B499" s="1"/>
  <c r="G287" i="2"/>
  <c r="N287"/>
  <c r="P287"/>
  <c r="Q287"/>
  <c r="U287"/>
  <c r="Y287"/>
  <c r="AC287"/>
  <c r="AD287"/>
  <c r="L499" i="4" s="1"/>
  <c r="P499" s="1"/>
  <c r="AJ287" i="2"/>
  <c r="AK287"/>
  <c r="AL287" s="1"/>
  <c r="AN287"/>
  <c r="AO287" s="1"/>
  <c r="AR287" s="1"/>
  <c r="AP287"/>
  <c r="AQ287" s="1"/>
  <c r="A288"/>
  <c r="A500" i="4" s="1"/>
  <c r="B500" s="1"/>
  <c r="G288" i="2"/>
  <c r="N288"/>
  <c r="P288"/>
  <c r="Q288"/>
  <c r="U288"/>
  <c r="Y288"/>
  <c r="AC288"/>
  <c r="AI288" s="1"/>
  <c r="AD288"/>
  <c r="L500" i="4" s="1"/>
  <c r="O500" s="1"/>
  <c r="AG288" i="2"/>
  <c r="AJ288"/>
  <c r="AK288"/>
  <c r="AL288" s="1"/>
  <c r="AN288"/>
  <c r="AO288" s="1"/>
  <c r="AR288" s="1"/>
  <c r="AP288"/>
  <c r="AQ288" s="1"/>
  <c r="A289"/>
  <c r="A501" i="4" s="1"/>
  <c r="B501" s="1"/>
  <c r="G289" i="2"/>
  <c r="N289"/>
  <c r="P289"/>
  <c r="Q289"/>
  <c r="U289"/>
  <c r="Y289"/>
  <c r="AC289"/>
  <c r="AI289" s="1"/>
  <c r="AD289"/>
  <c r="L501" i="4" s="1"/>
  <c r="U501" s="1"/>
  <c r="AG289" i="2"/>
  <c r="AJ289"/>
  <c r="AK289"/>
  <c r="AL289" s="1"/>
  <c r="AN289"/>
  <c r="AO289" s="1"/>
  <c r="AR289" s="1"/>
  <c r="AP289"/>
  <c r="AQ289" s="1"/>
  <c r="A290"/>
  <c r="A502" i="4" s="1"/>
  <c r="B502" s="1"/>
  <c r="G290" i="2"/>
  <c r="N290"/>
  <c r="P290"/>
  <c r="Q290"/>
  <c r="U290"/>
  <c r="Y290"/>
  <c r="AC290"/>
  <c r="AD290"/>
  <c r="L502" i="4" s="1"/>
  <c r="P502" s="1"/>
  <c r="AJ290" i="2"/>
  <c r="AK290"/>
  <c r="AL290" s="1"/>
  <c r="AN290"/>
  <c r="AO290" s="1"/>
  <c r="AP290"/>
  <c r="AQ290" s="1"/>
  <c r="AR290" s="1"/>
  <c r="A291"/>
  <c r="A503" i="4" s="1"/>
  <c r="B503" s="1"/>
  <c r="G291" i="2"/>
  <c r="N291"/>
  <c r="P291"/>
  <c r="Q291"/>
  <c r="U291"/>
  <c r="Y291"/>
  <c r="AC291"/>
  <c r="AD291"/>
  <c r="L503" i="4" s="1"/>
  <c r="V503" s="1"/>
  <c r="AJ291" i="2"/>
  <c r="AK291"/>
  <c r="AL291" s="1"/>
  <c r="AN291"/>
  <c r="AO291" s="1"/>
  <c r="AR291" s="1"/>
  <c r="AP291"/>
  <c r="AQ291" s="1"/>
  <c r="A292"/>
  <c r="A504" i="4" s="1"/>
  <c r="B504" s="1"/>
  <c r="G292" i="2"/>
  <c r="N292"/>
  <c r="P292"/>
  <c r="Q292"/>
  <c r="U292"/>
  <c r="Y292"/>
  <c r="AC292"/>
  <c r="AI292" s="1"/>
  <c r="AD292"/>
  <c r="L504" i="4" s="1"/>
  <c r="AG292" i="2"/>
  <c r="AJ292"/>
  <c r="AK292"/>
  <c r="AL292" s="1"/>
  <c r="AN292"/>
  <c r="AO292" s="1"/>
  <c r="AR292" s="1"/>
  <c r="AP292"/>
  <c r="AQ292" s="1"/>
  <c r="A293"/>
  <c r="A505" i="4" s="1"/>
  <c r="B505" s="1"/>
  <c r="G293" i="2"/>
  <c r="N293"/>
  <c r="P293"/>
  <c r="Q293"/>
  <c r="U293"/>
  <c r="Y293"/>
  <c r="AC293"/>
  <c r="AI293" s="1"/>
  <c r="AD293"/>
  <c r="L505" i="4" s="1"/>
  <c r="U505" s="1"/>
  <c r="AG293" i="2"/>
  <c r="AJ293"/>
  <c r="AK293"/>
  <c r="AL293" s="1"/>
  <c r="AN293"/>
  <c r="AO293" s="1"/>
  <c r="AR293" s="1"/>
  <c r="AP293"/>
  <c r="AQ293" s="1"/>
  <c r="A294"/>
  <c r="A506" i="4" s="1"/>
  <c r="B506" s="1"/>
  <c r="G294" i="2"/>
  <c r="N294"/>
  <c r="P294"/>
  <c r="Q294"/>
  <c r="U294"/>
  <c r="Y294"/>
  <c r="AC294"/>
  <c r="AD294"/>
  <c r="L506" i="4" s="1"/>
  <c r="P506" s="1"/>
  <c r="AJ294" i="2"/>
  <c r="AK294"/>
  <c r="AL294" s="1"/>
  <c r="AN294"/>
  <c r="AO294" s="1"/>
  <c r="AP294"/>
  <c r="AQ294" s="1"/>
  <c r="AR294" s="1"/>
  <c r="A295"/>
  <c r="A507" i="4" s="1"/>
  <c r="B507" s="1"/>
  <c r="G295" i="2"/>
  <c r="N295"/>
  <c r="P295"/>
  <c r="Q295"/>
  <c r="U295"/>
  <c r="Y295"/>
  <c r="AC295"/>
  <c r="AD295"/>
  <c r="L507" i="4" s="1"/>
  <c r="P507" s="1"/>
  <c r="AJ295" i="2"/>
  <c r="AK295"/>
  <c r="AL295" s="1"/>
  <c r="AN295"/>
  <c r="AO295" s="1"/>
  <c r="AR295" s="1"/>
  <c r="AP295"/>
  <c r="AQ295" s="1"/>
  <c r="A296"/>
  <c r="A508" i="4" s="1"/>
  <c r="B508" s="1"/>
  <c r="G296" i="2"/>
  <c r="N296"/>
  <c r="P296"/>
  <c r="Q296"/>
  <c r="U296"/>
  <c r="Y296"/>
  <c r="AC296"/>
  <c r="AI296" s="1"/>
  <c r="AD296"/>
  <c r="L508" i="4" s="1"/>
  <c r="T508" s="1"/>
  <c r="AG296" i="2"/>
  <c r="AJ296"/>
  <c r="AK296"/>
  <c r="AL296" s="1"/>
  <c r="AN296"/>
  <c r="AO296" s="1"/>
  <c r="AR296" s="1"/>
  <c r="AP296"/>
  <c r="AQ296" s="1"/>
  <c r="A297"/>
  <c r="A509" i="4" s="1"/>
  <c r="B509" s="1"/>
  <c r="G297" i="2"/>
  <c r="N297"/>
  <c r="P297"/>
  <c r="Q297"/>
  <c r="U297"/>
  <c r="Y297"/>
  <c r="AC297"/>
  <c r="AI297" s="1"/>
  <c r="AD297"/>
  <c r="L509" i="4" s="1"/>
  <c r="U509" s="1"/>
  <c r="AG297" i="2"/>
  <c r="AJ297"/>
  <c r="AK297"/>
  <c r="AL297" s="1"/>
  <c r="AN297"/>
  <c r="AO297" s="1"/>
  <c r="AR297" s="1"/>
  <c r="AP297"/>
  <c r="AQ297" s="1"/>
  <c r="A298"/>
  <c r="A510" i="4" s="1"/>
  <c r="B510" s="1"/>
  <c r="G298" i="2"/>
  <c r="N298"/>
  <c r="P298"/>
  <c r="Q298"/>
  <c r="U298"/>
  <c r="Y298"/>
  <c r="AC298"/>
  <c r="AD298"/>
  <c r="L510" i="4" s="1"/>
  <c r="N510" s="1"/>
  <c r="AJ298" i="2"/>
  <c r="AK298"/>
  <c r="AL298" s="1"/>
  <c r="AN298"/>
  <c r="AO298" s="1"/>
  <c r="AP298"/>
  <c r="AQ298" s="1"/>
  <c r="AR298" s="1"/>
  <c r="A299"/>
  <c r="A511" i="4" s="1"/>
  <c r="B511" s="1"/>
  <c r="G299" i="2"/>
  <c r="N299"/>
  <c r="P299"/>
  <c r="Q299"/>
  <c r="U299"/>
  <c r="Y299"/>
  <c r="AC299"/>
  <c r="AD299"/>
  <c r="L511" i="4" s="1"/>
  <c r="V511" s="1"/>
  <c r="AJ299" i="2"/>
  <c r="AK299"/>
  <c r="AL299" s="1"/>
  <c r="AN299"/>
  <c r="AO299" s="1"/>
  <c r="AR299" s="1"/>
  <c r="AP299"/>
  <c r="AQ299" s="1"/>
  <c r="A300"/>
  <c r="A512" i="4" s="1"/>
  <c r="B512" s="1"/>
  <c r="G300" i="2"/>
  <c r="N300"/>
  <c r="P300"/>
  <c r="Q300"/>
  <c r="U300"/>
  <c r="Y300"/>
  <c r="AC300"/>
  <c r="AI300" s="1"/>
  <c r="AD300"/>
  <c r="L512" i="4" s="1"/>
  <c r="AG300" i="2"/>
  <c r="AJ300"/>
  <c r="AK300"/>
  <c r="AL300" s="1"/>
  <c r="AN300"/>
  <c r="AO300" s="1"/>
  <c r="AR300" s="1"/>
  <c r="AP300"/>
  <c r="AQ300" s="1"/>
  <c r="A301"/>
  <c r="A513" i="4" s="1"/>
  <c r="B513" s="1"/>
  <c r="G301" i="2"/>
  <c r="N301"/>
  <c r="P301"/>
  <c r="Q301"/>
  <c r="U301"/>
  <c r="Y301"/>
  <c r="AC301"/>
  <c r="AI301" s="1"/>
  <c r="AD301"/>
  <c r="L513" i="4" s="1"/>
  <c r="P513" s="1"/>
  <c r="AG301" i="2"/>
  <c r="AJ301"/>
  <c r="AK301"/>
  <c r="AL301" s="1"/>
  <c r="AN301"/>
  <c r="AO301" s="1"/>
  <c r="AR301" s="1"/>
  <c r="AP301"/>
  <c r="AQ301" s="1"/>
  <c r="A302"/>
  <c r="A514" i="4" s="1"/>
  <c r="B514" s="1"/>
  <c r="G302" i="2"/>
  <c r="N302"/>
  <c r="P302"/>
  <c r="Q302"/>
  <c r="U302"/>
  <c r="Y302"/>
  <c r="AC302"/>
  <c r="AD302"/>
  <c r="L514" i="4" s="1"/>
  <c r="AJ302" i="2"/>
  <c r="AK302"/>
  <c r="AL302" s="1"/>
  <c r="AN302"/>
  <c r="AO302" s="1"/>
  <c r="AP302"/>
  <c r="AQ302" s="1"/>
  <c r="AR302" s="1"/>
  <c r="A303"/>
  <c r="A515" i="4" s="1"/>
  <c r="B515" s="1"/>
  <c r="G303" i="2"/>
  <c r="N303"/>
  <c r="P303"/>
  <c r="Q303"/>
  <c r="U303"/>
  <c r="Y303"/>
  <c r="AC303"/>
  <c r="AD303"/>
  <c r="L515" i="4" s="1"/>
  <c r="P515" s="1"/>
  <c r="AJ303" i="2"/>
  <c r="AK303"/>
  <c r="AL303" s="1"/>
  <c r="AN303"/>
  <c r="AO303" s="1"/>
  <c r="AR303" s="1"/>
  <c r="AP303"/>
  <c r="AQ303" s="1"/>
  <c r="A304"/>
  <c r="A516" i="4" s="1"/>
  <c r="B516" s="1"/>
  <c r="G304" i="2"/>
  <c r="N304"/>
  <c r="P304"/>
  <c r="Q304"/>
  <c r="U304"/>
  <c r="Y304"/>
  <c r="AC304"/>
  <c r="AI304" s="1"/>
  <c r="AD304"/>
  <c r="L516" i="4" s="1"/>
  <c r="AG304" i="2"/>
  <c r="AJ304"/>
  <c r="AK304"/>
  <c r="AL304" s="1"/>
  <c r="AN304"/>
  <c r="AO304" s="1"/>
  <c r="AR304" s="1"/>
  <c r="AP304"/>
  <c r="AQ304" s="1"/>
  <c r="A305"/>
  <c r="A517" i="4" s="1"/>
  <c r="B517" s="1"/>
  <c r="G305" i="2"/>
  <c r="N305"/>
  <c r="P305"/>
  <c r="Q305"/>
  <c r="U305"/>
  <c r="Y305"/>
  <c r="AC305"/>
  <c r="AI305" s="1"/>
  <c r="AD305"/>
  <c r="L517" i="4" s="1"/>
  <c r="Q517" s="1"/>
  <c r="AG305" i="2"/>
  <c r="AJ305"/>
  <c r="AK305"/>
  <c r="AL305" s="1"/>
  <c r="AN305"/>
  <c r="AO305" s="1"/>
  <c r="AR305" s="1"/>
  <c r="AP305"/>
  <c r="AQ305" s="1"/>
  <c r="A306"/>
  <c r="A518" i="4" s="1"/>
  <c r="B518" s="1"/>
  <c r="G306" i="2"/>
  <c r="N306"/>
  <c r="P306"/>
  <c r="Q306"/>
  <c r="U306"/>
  <c r="Y306"/>
  <c r="AC306"/>
  <c r="AD306"/>
  <c r="L518" i="4" s="1"/>
  <c r="W518" s="1"/>
  <c r="AJ306" i="2"/>
  <c r="AK306"/>
  <c r="AL306" s="1"/>
  <c r="AN306"/>
  <c r="AO306" s="1"/>
  <c r="AP306"/>
  <c r="AQ306" s="1"/>
  <c r="AR306" s="1"/>
  <c r="A307"/>
  <c r="A519" i="4" s="1"/>
  <c r="B519" s="1"/>
  <c r="G307" i="2"/>
  <c r="N307"/>
  <c r="P307"/>
  <c r="Q307"/>
  <c r="U307"/>
  <c r="Y307"/>
  <c r="AC307"/>
  <c r="AD307"/>
  <c r="L519" i="4" s="1"/>
  <c r="N519" s="1"/>
  <c r="AJ307" i="2"/>
  <c r="AK307"/>
  <c r="AL307" s="1"/>
  <c r="AN307"/>
  <c r="AO307" s="1"/>
  <c r="AR307" s="1"/>
  <c r="AP307"/>
  <c r="AQ307" s="1"/>
  <c r="A308"/>
  <c r="A520" i="4" s="1"/>
  <c r="B520" s="1"/>
  <c r="G308" i="2"/>
  <c r="N308"/>
  <c r="P308"/>
  <c r="Q308"/>
  <c r="U308"/>
  <c r="Y308"/>
  <c r="AC308"/>
  <c r="AI308" s="1"/>
  <c r="AD308"/>
  <c r="L520" i="4" s="1"/>
  <c r="W520" s="1"/>
  <c r="AG308" i="2"/>
  <c r="AJ308"/>
  <c r="AK308"/>
  <c r="AL308" s="1"/>
  <c r="AN308"/>
  <c r="AO308" s="1"/>
  <c r="AR308" s="1"/>
  <c r="AP308"/>
  <c r="AQ308" s="1"/>
  <c r="A309"/>
  <c r="A521" i="4" s="1"/>
  <c r="B521" s="1"/>
  <c r="G309" i="2"/>
  <c r="N309"/>
  <c r="P309"/>
  <c r="Q309"/>
  <c r="U309"/>
  <c r="Y309"/>
  <c r="AC309"/>
  <c r="AI309" s="1"/>
  <c r="AD309"/>
  <c r="L521" i="4" s="1"/>
  <c r="P521" s="1"/>
  <c r="AG309" i="2"/>
  <c r="AJ309"/>
  <c r="AK309"/>
  <c r="AL309" s="1"/>
  <c r="AN309"/>
  <c r="AO309" s="1"/>
  <c r="AR309" s="1"/>
  <c r="AP309"/>
  <c r="AQ309" s="1"/>
  <c r="A310"/>
  <c r="A522" i="4" s="1"/>
  <c r="B522" s="1"/>
  <c r="G310" i="2"/>
  <c r="N310"/>
  <c r="P310"/>
  <c r="Q310"/>
  <c r="U310"/>
  <c r="Y310"/>
  <c r="AC310"/>
  <c r="AD310"/>
  <c r="L522" i="4" s="1"/>
  <c r="AJ310" i="2"/>
  <c r="AK310"/>
  <c r="AL310" s="1"/>
  <c r="AN310"/>
  <c r="AO310" s="1"/>
  <c r="AP310"/>
  <c r="AQ310" s="1"/>
  <c r="AR310" s="1"/>
  <c r="A311"/>
  <c r="A523" i="4" s="1"/>
  <c r="B523" s="1"/>
  <c r="G311" i="2"/>
  <c r="N311"/>
  <c r="P311"/>
  <c r="Q311"/>
  <c r="U311"/>
  <c r="Y311"/>
  <c r="AC311"/>
  <c r="AD311"/>
  <c r="L523" i="4" s="1"/>
  <c r="P523" s="1"/>
  <c r="AJ311" i="2"/>
  <c r="AK311"/>
  <c r="AL311" s="1"/>
  <c r="AN311"/>
  <c r="AO311" s="1"/>
  <c r="AR311" s="1"/>
  <c r="AP311"/>
  <c r="AQ311" s="1"/>
  <c r="A312"/>
  <c r="A524" i="4" s="1"/>
  <c r="B524" s="1"/>
  <c r="G312" i="2"/>
  <c r="N312"/>
  <c r="P312"/>
  <c r="Q312"/>
  <c r="U312"/>
  <c r="Y312"/>
  <c r="AC312"/>
  <c r="AI312" s="1"/>
  <c r="AD312"/>
  <c r="L524" i="4" s="1"/>
  <c r="U524" s="1"/>
  <c r="AG312" i="2"/>
  <c r="AJ312"/>
  <c r="AK312"/>
  <c r="AL312" s="1"/>
  <c r="AN312"/>
  <c r="AO312" s="1"/>
  <c r="AR312" s="1"/>
  <c r="AP312"/>
  <c r="AQ312" s="1"/>
  <c r="A313"/>
  <c r="A525" i="4" s="1"/>
  <c r="B525" s="1"/>
  <c r="G313" i="2"/>
  <c r="N313"/>
  <c r="P313"/>
  <c r="Q313"/>
  <c r="U313"/>
  <c r="Y313"/>
  <c r="AC313"/>
  <c r="AI313" s="1"/>
  <c r="AD313"/>
  <c r="L525" i="4" s="1"/>
  <c r="AG313" i="2"/>
  <c r="AJ313"/>
  <c r="AK313"/>
  <c r="AL313" s="1"/>
  <c r="AN313"/>
  <c r="AO313" s="1"/>
  <c r="AR313" s="1"/>
  <c r="AP313"/>
  <c r="AQ313" s="1"/>
  <c r="A314"/>
  <c r="A526" i="4" s="1"/>
  <c r="B526" s="1"/>
  <c r="G314" i="2"/>
  <c r="N314"/>
  <c r="P314"/>
  <c r="Q314"/>
  <c r="U314"/>
  <c r="Y314"/>
  <c r="AC314"/>
  <c r="AD314"/>
  <c r="L526" i="4" s="1"/>
  <c r="N526" s="1"/>
  <c r="AJ314" i="2"/>
  <c r="AK314"/>
  <c r="AL314" s="1"/>
  <c r="AN314"/>
  <c r="AO314" s="1"/>
  <c r="AP314"/>
  <c r="AQ314" s="1"/>
  <c r="AR314" s="1"/>
  <c r="A315"/>
  <c r="A527" i="4" s="1"/>
  <c r="B527" s="1"/>
  <c r="G315" i="2"/>
  <c r="N315"/>
  <c r="P315"/>
  <c r="Q315"/>
  <c r="U315"/>
  <c r="Y315"/>
  <c r="AC315"/>
  <c r="AD315"/>
  <c r="L527" i="4" s="1"/>
  <c r="W527" s="1"/>
  <c r="AJ315" i="2"/>
  <c r="AK315"/>
  <c r="AL315" s="1"/>
  <c r="AN315"/>
  <c r="AO315" s="1"/>
  <c r="AR315" s="1"/>
  <c r="AP315"/>
  <c r="AQ315" s="1"/>
  <c r="A316"/>
  <c r="A528" i="4" s="1"/>
  <c r="B528" s="1"/>
  <c r="G316" i="2"/>
  <c r="N316"/>
  <c r="P316"/>
  <c r="Q316"/>
  <c r="U316"/>
  <c r="Y316"/>
  <c r="AC316"/>
  <c r="AI316" s="1"/>
  <c r="AD316"/>
  <c r="L528" i="4" s="1"/>
  <c r="AG316" i="2"/>
  <c r="AJ316"/>
  <c r="AK316"/>
  <c r="AL316" s="1"/>
  <c r="AN316"/>
  <c r="AO316" s="1"/>
  <c r="AR316" s="1"/>
  <c r="AP316"/>
  <c r="AQ316" s="1"/>
  <c r="A317"/>
  <c r="A529" i="4" s="1"/>
  <c r="B529" s="1"/>
  <c r="G317" i="2"/>
  <c r="N317"/>
  <c r="P317"/>
  <c r="Q317"/>
  <c r="U317"/>
  <c r="Y317"/>
  <c r="AC317"/>
  <c r="AI317" s="1"/>
  <c r="AD317"/>
  <c r="L529" i="4" s="1"/>
  <c r="P529" s="1"/>
  <c r="AG317" i="2"/>
  <c r="AJ317"/>
  <c r="AK317"/>
  <c r="AL317" s="1"/>
  <c r="AN317"/>
  <c r="AO317" s="1"/>
  <c r="AR317" s="1"/>
  <c r="AP317"/>
  <c r="AQ317" s="1"/>
  <c r="A318"/>
  <c r="A530" i="4" s="1"/>
  <c r="B530" s="1"/>
  <c r="G318" i="2"/>
  <c r="N318"/>
  <c r="P318"/>
  <c r="Q318"/>
  <c r="U318"/>
  <c r="Y318"/>
  <c r="AC318"/>
  <c r="AD318"/>
  <c r="L530" i="4" s="1"/>
  <c r="AJ318" i="2"/>
  <c r="AK318"/>
  <c r="AL318" s="1"/>
  <c r="AN318"/>
  <c r="AO318" s="1"/>
  <c r="AP318"/>
  <c r="AQ318" s="1"/>
  <c r="AR318" s="1"/>
  <c r="A319"/>
  <c r="A531" i="4" s="1"/>
  <c r="B531" s="1"/>
  <c r="G319" i="2"/>
  <c r="N319"/>
  <c r="P319"/>
  <c r="Q319"/>
  <c r="U319"/>
  <c r="Y319"/>
  <c r="AC319"/>
  <c r="AD319"/>
  <c r="L531" i="4" s="1"/>
  <c r="P531" s="1"/>
  <c r="AJ319" i="2"/>
  <c r="AK319"/>
  <c r="AL319" s="1"/>
  <c r="AN319"/>
  <c r="AO319" s="1"/>
  <c r="AR319" s="1"/>
  <c r="AP319"/>
  <c r="AQ319" s="1"/>
  <c r="A320"/>
  <c r="A532" i="4" s="1"/>
  <c r="B532" s="1"/>
  <c r="G320" i="2"/>
  <c r="N320"/>
  <c r="P320"/>
  <c r="Q320"/>
  <c r="U320"/>
  <c r="Y320"/>
  <c r="AC320"/>
  <c r="AI320" s="1"/>
  <c r="AD320"/>
  <c r="L532" i="4" s="1"/>
  <c r="U532" s="1"/>
  <c r="AG320" i="2"/>
  <c r="AJ320"/>
  <c r="AK320"/>
  <c r="AL320" s="1"/>
  <c r="AN320"/>
  <c r="AO320" s="1"/>
  <c r="AR320" s="1"/>
  <c r="AP320"/>
  <c r="AQ320" s="1"/>
  <c r="A321"/>
  <c r="A533" i="4" s="1"/>
  <c r="B533" s="1"/>
  <c r="G321" i="2"/>
  <c r="N321"/>
  <c r="P321"/>
  <c r="Q321"/>
  <c r="U321"/>
  <c r="Y321"/>
  <c r="AC321"/>
  <c r="AI321" s="1"/>
  <c r="AD321"/>
  <c r="L533" i="4" s="1"/>
  <c r="Q533" s="1"/>
  <c r="AG321" i="2"/>
  <c r="AJ321"/>
  <c r="AK321"/>
  <c r="AL321" s="1"/>
  <c r="AN321"/>
  <c r="AO321" s="1"/>
  <c r="AR321" s="1"/>
  <c r="AP321"/>
  <c r="AQ321" s="1"/>
  <c r="A322"/>
  <c r="A534" i="4" s="1"/>
  <c r="B534" s="1"/>
  <c r="G322" i="2"/>
  <c r="N322"/>
  <c r="P322"/>
  <c r="Q322"/>
  <c r="U322"/>
  <c r="Y322"/>
  <c r="AC322"/>
  <c r="AD322"/>
  <c r="L534" i="4" s="1"/>
  <c r="W534" s="1"/>
  <c r="AJ322" i="2"/>
  <c r="AK322"/>
  <c r="AL322" s="1"/>
  <c r="AN322"/>
  <c r="AO322" s="1"/>
  <c r="AP322"/>
  <c r="AQ322" s="1"/>
  <c r="AR322" s="1"/>
  <c r="A323"/>
  <c r="A535" i="4" s="1"/>
  <c r="B535" s="1"/>
  <c r="G323" i="2"/>
  <c r="N323"/>
  <c r="P323"/>
  <c r="Q323"/>
  <c r="U323"/>
  <c r="Y323"/>
  <c r="AC323"/>
  <c r="AD323"/>
  <c r="L535" i="4" s="1"/>
  <c r="R535" s="1"/>
  <c r="S535" s="1"/>
  <c r="AJ323" i="2"/>
  <c r="AK323"/>
  <c r="AL323" s="1"/>
  <c r="AN323"/>
  <c r="AO323" s="1"/>
  <c r="AR323" s="1"/>
  <c r="AP323"/>
  <c r="AQ323" s="1"/>
  <c r="A324"/>
  <c r="A536" i="4" s="1"/>
  <c r="B536" s="1"/>
  <c r="G324" i="2"/>
  <c r="N324"/>
  <c r="P324"/>
  <c r="Q324"/>
  <c r="U324"/>
  <c r="Y324"/>
  <c r="AC324"/>
  <c r="AI324" s="1"/>
  <c r="AD324"/>
  <c r="L536" i="4" s="1"/>
  <c r="W536" s="1"/>
  <c r="AG324" i="2"/>
  <c r="AJ324"/>
  <c r="AK324"/>
  <c r="AL324" s="1"/>
  <c r="AN324"/>
  <c r="AO324" s="1"/>
  <c r="AR324" s="1"/>
  <c r="AP324"/>
  <c r="AQ324" s="1"/>
  <c r="A325"/>
  <c r="A537" i="4" s="1"/>
  <c r="B537" s="1"/>
  <c r="G325" i="2"/>
  <c r="N325"/>
  <c r="P325"/>
  <c r="Q325"/>
  <c r="U325"/>
  <c r="Y325"/>
  <c r="AC325"/>
  <c r="AI325" s="1"/>
  <c r="AD325"/>
  <c r="L537" i="4" s="1"/>
  <c r="P537" s="1"/>
  <c r="AG325" i="2"/>
  <c r="AJ325"/>
  <c r="AK325"/>
  <c r="AL325" s="1"/>
  <c r="AN325"/>
  <c r="AO325" s="1"/>
  <c r="AR325" s="1"/>
  <c r="AP325"/>
  <c r="AQ325" s="1"/>
  <c r="A326"/>
  <c r="A538" i="4" s="1"/>
  <c r="B538" s="1"/>
  <c r="G326" i="2"/>
  <c r="N326"/>
  <c r="P326"/>
  <c r="Q326"/>
  <c r="U326"/>
  <c r="Y326"/>
  <c r="AC326"/>
  <c r="AD326"/>
  <c r="L538" i="4" s="1"/>
  <c r="AJ326" i="2"/>
  <c r="AK326"/>
  <c r="AL326" s="1"/>
  <c r="AN326"/>
  <c r="AO326" s="1"/>
  <c r="AP326"/>
  <c r="AQ326" s="1"/>
  <c r="AR326" s="1"/>
  <c r="A327"/>
  <c r="A539" i="4" s="1"/>
  <c r="B539" s="1"/>
  <c r="G327" i="2"/>
  <c r="N327"/>
  <c r="P327"/>
  <c r="Q327"/>
  <c r="U327"/>
  <c r="Y327"/>
  <c r="AC327"/>
  <c r="AD327"/>
  <c r="L539" i="4" s="1"/>
  <c r="P539" s="1"/>
  <c r="AJ327" i="2"/>
  <c r="AK327"/>
  <c r="AL327" s="1"/>
  <c r="AN327"/>
  <c r="AO327" s="1"/>
  <c r="AR327" s="1"/>
  <c r="AP327"/>
  <c r="AQ327" s="1"/>
  <c r="A328"/>
  <c r="A540" i="4" s="1"/>
  <c r="B540" s="1"/>
  <c r="G328" i="2"/>
  <c r="N328"/>
  <c r="P328"/>
  <c r="Q328"/>
  <c r="U328"/>
  <c r="Y328"/>
  <c r="AC328"/>
  <c r="AI328" s="1"/>
  <c r="AD328"/>
  <c r="L540" i="4" s="1"/>
  <c r="U540" s="1"/>
  <c r="AG328" i="2"/>
  <c r="AJ328"/>
  <c r="AK328"/>
  <c r="AL328" s="1"/>
  <c r="AN328"/>
  <c r="AO328" s="1"/>
  <c r="AR328" s="1"/>
  <c r="AP328"/>
  <c r="AQ328" s="1"/>
  <c r="A329"/>
  <c r="A541" i="4" s="1"/>
  <c r="B541" s="1"/>
  <c r="G329" i="2"/>
  <c r="N329"/>
  <c r="P329"/>
  <c r="Q329"/>
  <c r="U329"/>
  <c r="Y329"/>
  <c r="AC329"/>
  <c r="AI329" s="1"/>
  <c r="AD329"/>
  <c r="L541" i="4" s="1"/>
  <c r="T541" s="1"/>
  <c r="AG329" i="2"/>
  <c r="AJ329"/>
  <c r="AK329"/>
  <c r="AL329" s="1"/>
  <c r="AN329"/>
  <c r="AO329" s="1"/>
  <c r="AR329" s="1"/>
  <c r="AP329"/>
  <c r="AQ329" s="1"/>
  <c r="A330"/>
  <c r="A542" i="4" s="1"/>
  <c r="B542" s="1"/>
  <c r="G330" i="2"/>
  <c r="N330"/>
  <c r="P330"/>
  <c r="Q330"/>
  <c r="U330"/>
  <c r="Y330"/>
  <c r="AC330"/>
  <c r="AD330"/>
  <c r="L542" i="4" s="1"/>
  <c r="AJ330" i="2"/>
  <c r="AK330"/>
  <c r="AL330" s="1"/>
  <c r="AN330"/>
  <c r="AO330" s="1"/>
  <c r="AP330"/>
  <c r="AQ330" s="1"/>
  <c r="AR330" s="1"/>
  <c r="A331"/>
  <c r="A543" i="4" s="1"/>
  <c r="B543" s="1"/>
  <c r="G331" i="2"/>
  <c r="N331"/>
  <c r="P331"/>
  <c r="Q331"/>
  <c r="U331"/>
  <c r="Y331"/>
  <c r="AC331"/>
  <c r="AD331"/>
  <c r="L543" i="4" s="1"/>
  <c r="W543" s="1"/>
  <c r="AJ331" i="2"/>
  <c r="AK331"/>
  <c r="AL331" s="1"/>
  <c r="AN331"/>
  <c r="AO331" s="1"/>
  <c r="AR331" s="1"/>
  <c r="AP331"/>
  <c r="AQ331" s="1"/>
  <c r="A332"/>
  <c r="A544" i="4" s="1"/>
  <c r="B544" s="1"/>
  <c r="G332" i="2"/>
  <c r="N332"/>
  <c r="P332"/>
  <c r="Q332"/>
  <c r="U332"/>
  <c r="Y332"/>
  <c r="AC332"/>
  <c r="AI332" s="1"/>
  <c r="AD332"/>
  <c r="L544" i="4" s="1"/>
  <c r="V544" s="1"/>
  <c r="AG332" i="2"/>
  <c r="AJ332"/>
  <c r="AK332"/>
  <c r="AL332" s="1"/>
  <c r="AN332"/>
  <c r="AO332" s="1"/>
  <c r="AR332" s="1"/>
  <c r="AP332"/>
  <c r="AQ332" s="1"/>
  <c r="A333"/>
  <c r="A545" i="4" s="1"/>
  <c r="B545" s="1"/>
  <c r="G333" i="2"/>
  <c r="N333"/>
  <c r="P333"/>
  <c r="Q333"/>
  <c r="U333"/>
  <c r="Y333"/>
  <c r="AC333"/>
  <c r="AI333" s="1"/>
  <c r="AD333"/>
  <c r="L545" i="4" s="1"/>
  <c r="AG333" i="2"/>
  <c r="AJ333"/>
  <c r="AK333"/>
  <c r="AL333" s="1"/>
  <c r="AN333"/>
  <c r="AO333" s="1"/>
  <c r="AR333" s="1"/>
  <c r="AP333"/>
  <c r="AQ333" s="1"/>
  <c r="A334"/>
  <c r="A546" i="4" s="1"/>
  <c r="B546" s="1"/>
  <c r="G334" i="2"/>
  <c r="N334"/>
  <c r="P334"/>
  <c r="Q334"/>
  <c r="U334"/>
  <c r="Y334"/>
  <c r="AC334"/>
  <c r="AD334"/>
  <c r="L546" i="4" s="1"/>
  <c r="U546" s="1"/>
  <c r="AJ334" i="2"/>
  <c r="AK334"/>
  <c r="AL334" s="1"/>
  <c r="AN334"/>
  <c r="AO334" s="1"/>
  <c r="AP334"/>
  <c r="AQ334" s="1"/>
  <c r="AR334" s="1"/>
  <c r="A335"/>
  <c r="A547" i="4" s="1"/>
  <c r="B547" s="1"/>
  <c r="G335" i="2"/>
  <c r="N335"/>
  <c r="P335"/>
  <c r="Q335"/>
  <c r="U335"/>
  <c r="Y335"/>
  <c r="AC335"/>
  <c r="AD335"/>
  <c r="L547" i="4" s="1"/>
  <c r="P547" s="1"/>
  <c r="AJ335" i="2"/>
  <c r="AK335"/>
  <c r="AL335" s="1"/>
  <c r="AN335"/>
  <c r="AO335" s="1"/>
  <c r="AR335" s="1"/>
  <c r="AP335"/>
  <c r="AQ335" s="1"/>
  <c r="A336"/>
  <c r="A548" i="4" s="1"/>
  <c r="B548" s="1"/>
  <c r="G336" i="2"/>
  <c r="N336"/>
  <c r="P336"/>
  <c r="Q336"/>
  <c r="U336"/>
  <c r="Y336"/>
  <c r="AC336"/>
  <c r="AI336" s="1"/>
  <c r="AD336"/>
  <c r="L548" i="4" s="1"/>
  <c r="R548" s="1"/>
  <c r="S548" s="1"/>
  <c r="AG336" i="2"/>
  <c r="AJ336"/>
  <c r="AK336"/>
  <c r="AL336" s="1"/>
  <c r="AN336"/>
  <c r="AO336" s="1"/>
  <c r="AR336" s="1"/>
  <c r="AP336"/>
  <c r="AQ336" s="1"/>
  <c r="A337"/>
  <c r="A549" i="4" s="1"/>
  <c r="B549" s="1"/>
  <c r="G337" i="2"/>
  <c r="N337"/>
  <c r="P337"/>
  <c r="Q337"/>
  <c r="U337"/>
  <c r="Y337"/>
  <c r="AC337"/>
  <c r="AI337" s="1"/>
  <c r="AD337"/>
  <c r="L549" i="4" s="1"/>
  <c r="T549" s="1"/>
  <c r="AG337" i="2"/>
  <c r="AJ337"/>
  <c r="AK337"/>
  <c r="AL337" s="1"/>
  <c r="AN337"/>
  <c r="AO337" s="1"/>
  <c r="AR337" s="1"/>
  <c r="AP337"/>
  <c r="AQ337" s="1"/>
  <c r="A338"/>
  <c r="A550" i="4" s="1"/>
  <c r="B550" s="1"/>
  <c r="G338" i="2"/>
  <c r="N338"/>
  <c r="P338"/>
  <c r="Q338"/>
  <c r="U338"/>
  <c r="Y338"/>
  <c r="AC338"/>
  <c r="AD338"/>
  <c r="L550" i="4" s="1"/>
  <c r="AJ338" i="2"/>
  <c r="AK338"/>
  <c r="AL338" s="1"/>
  <c r="AN338"/>
  <c r="AO338" s="1"/>
  <c r="AP338"/>
  <c r="AQ338" s="1"/>
  <c r="AR338" s="1"/>
  <c r="A339"/>
  <c r="A551" i="4" s="1"/>
  <c r="B551" s="1"/>
  <c r="G339" i="2"/>
  <c r="N339"/>
  <c r="P339"/>
  <c r="Q339"/>
  <c r="U339"/>
  <c r="Y339"/>
  <c r="AC339"/>
  <c r="AD339"/>
  <c r="L551" i="4" s="1"/>
  <c r="AJ339" i="2"/>
  <c r="AK339"/>
  <c r="AL339" s="1"/>
  <c r="AN339"/>
  <c r="AO339" s="1"/>
  <c r="AR339" s="1"/>
  <c r="AP339"/>
  <c r="AQ339" s="1"/>
  <c r="A340"/>
  <c r="A552" i="4" s="1"/>
  <c r="B552" s="1"/>
  <c r="G340" i="2"/>
  <c r="N340"/>
  <c r="P340"/>
  <c r="Q340"/>
  <c r="U340"/>
  <c r="Y340"/>
  <c r="AC340"/>
  <c r="AI340" s="1"/>
  <c r="AD340"/>
  <c r="L552" i="4" s="1"/>
  <c r="V552" s="1"/>
  <c r="AG340" i="2"/>
  <c r="AJ340"/>
  <c r="AK340"/>
  <c r="AL340" s="1"/>
  <c r="AN340"/>
  <c r="AO340" s="1"/>
  <c r="AR340" s="1"/>
  <c r="AP340"/>
  <c r="AQ340" s="1"/>
  <c r="A341"/>
  <c r="A553" i="4" s="1"/>
  <c r="B553" s="1"/>
  <c r="G341" i="2"/>
  <c r="N341"/>
  <c r="P341"/>
  <c r="Q341"/>
  <c r="U341"/>
  <c r="Y341"/>
  <c r="AC341"/>
  <c r="AI341" s="1"/>
  <c r="AD341"/>
  <c r="L553" i="4" s="1"/>
  <c r="AG341" i="2"/>
  <c r="AJ341"/>
  <c r="AK341"/>
  <c r="AL341" s="1"/>
  <c r="AN341"/>
  <c r="AO341" s="1"/>
  <c r="AR341" s="1"/>
  <c r="AP341"/>
  <c r="AQ341" s="1"/>
  <c r="A342"/>
  <c r="A554" i="4" s="1"/>
  <c r="B554" s="1"/>
  <c r="G342" i="2"/>
  <c r="N342"/>
  <c r="P342"/>
  <c r="Q342"/>
  <c r="U342"/>
  <c r="Y342"/>
  <c r="AC342"/>
  <c r="AD342"/>
  <c r="L554" i="4" s="1"/>
  <c r="U554" s="1"/>
  <c r="AJ342" i="2"/>
  <c r="AK342"/>
  <c r="AL342" s="1"/>
  <c r="AN342"/>
  <c r="AO342" s="1"/>
  <c r="AP342"/>
  <c r="AQ342" s="1"/>
  <c r="AR342" s="1"/>
  <c r="A343"/>
  <c r="A555" i="4" s="1"/>
  <c r="B555" s="1"/>
  <c r="G343" i="2"/>
  <c r="N343"/>
  <c r="P343"/>
  <c r="Q343"/>
  <c r="U343"/>
  <c r="Y343"/>
  <c r="AC343"/>
  <c r="AD343"/>
  <c r="L555" i="4" s="1"/>
  <c r="AJ343" i="2"/>
  <c r="AK343"/>
  <c r="AL343" s="1"/>
  <c r="AN343"/>
  <c r="AO343" s="1"/>
  <c r="AR343" s="1"/>
  <c r="AP343"/>
  <c r="AQ343" s="1"/>
  <c r="A344"/>
  <c r="A556" i="4" s="1"/>
  <c r="B556" s="1"/>
  <c r="G344" i="2"/>
  <c r="N344"/>
  <c r="P344"/>
  <c r="Q344"/>
  <c r="U344"/>
  <c r="Y344"/>
  <c r="AC344"/>
  <c r="AI344" s="1"/>
  <c r="AD344"/>
  <c r="L556" i="4" s="1"/>
  <c r="P556" s="1"/>
  <c r="AG344" i="2"/>
  <c r="AJ344"/>
  <c r="AK344"/>
  <c r="AL344" s="1"/>
  <c r="AN344"/>
  <c r="AO344" s="1"/>
  <c r="AR344" s="1"/>
  <c r="AP344"/>
  <c r="AQ344" s="1"/>
  <c r="A345"/>
  <c r="A557" i="4" s="1"/>
  <c r="B557" s="1"/>
  <c r="G345" i="2"/>
  <c r="N345"/>
  <c r="P345"/>
  <c r="Q345"/>
  <c r="U345"/>
  <c r="Y345"/>
  <c r="AC345"/>
  <c r="AI345" s="1"/>
  <c r="AD345"/>
  <c r="L557" i="4" s="1"/>
  <c r="R557" s="1"/>
  <c r="S557" s="1"/>
  <c r="AG345" i="2"/>
  <c r="AJ345"/>
  <c r="AK345"/>
  <c r="AL345" s="1"/>
  <c r="AN345"/>
  <c r="AO345" s="1"/>
  <c r="AR345" s="1"/>
  <c r="AP345"/>
  <c r="AQ345" s="1"/>
  <c r="A346"/>
  <c r="A558" i="4" s="1"/>
  <c r="B558" s="1"/>
  <c r="G346" i="2"/>
  <c r="N346"/>
  <c r="P346"/>
  <c r="Q346"/>
  <c r="U346"/>
  <c r="Y346"/>
  <c r="AC346"/>
  <c r="AD346"/>
  <c r="AJ346"/>
  <c r="AK346"/>
  <c r="AL346" s="1"/>
  <c r="AN346"/>
  <c r="AO346" s="1"/>
  <c r="AP346"/>
  <c r="AQ346" s="1"/>
  <c r="AR346" s="1"/>
  <c r="A347"/>
  <c r="A559" i="4" s="1"/>
  <c r="B559" s="1"/>
  <c r="G347" i="2"/>
  <c r="N347"/>
  <c r="P347"/>
  <c r="Q347"/>
  <c r="U347"/>
  <c r="Y347"/>
  <c r="AC347"/>
  <c r="AD347"/>
  <c r="L559" i="4" s="1"/>
  <c r="AJ347" i="2"/>
  <c r="AK347"/>
  <c r="AL347" s="1"/>
  <c r="AN347"/>
  <c r="AO347" s="1"/>
  <c r="AR347" s="1"/>
  <c r="AP347"/>
  <c r="AQ347" s="1"/>
  <c r="A348"/>
  <c r="A560" i="4" s="1"/>
  <c r="B560" s="1"/>
  <c r="G348" i="2"/>
  <c r="N348"/>
  <c r="P348"/>
  <c r="Q348"/>
  <c r="U348"/>
  <c r="Y348"/>
  <c r="AC348"/>
  <c r="AI348" s="1"/>
  <c r="AD348"/>
  <c r="AG348"/>
  <c r="AJ348"/>
  <c r="AK348"/>
  <c r="AL348" s="1"/>
  <c r="AN348"/>
  <c r="AO348" s="1"/>
  <c r="AR348" s="1"/>
  <c r="AP348"/>
  <c r="AQ348" s="1"/>
  <c r="A349"/>
  <c r="A561" i="4" s="1"/>
  <c r="B561" s="1"/>
  <c r="G349" i="2"/>
  <c r="N349"/>
  <c r="P349"/>
  <c r="Q349"/>
  <c r="U349"/>
  <c r="Y349"/>
  <c r="AC349"/>
  <c r="AI349" s="1"/>
  <c r="AD349"/>
  <c r="AG349"/>
  <c r="AJ349"/>
  <c r="AK349"/>
  <c r="AL349"/>
  <c r="AN349"/>
  <c r="AO349"/>
  <c r="AP349"/>
  <c r="AQ349"/>
  <c r="A350"/>
  <c r="A562" i="4" s="1"/>
  <c r="B562" s="1"/>
  <c r="G350" i="2"/>
  <c r="N350"/>
  <c r="P350"/>
  <c r="Q350"/>
  <c r="U350"/>
  <c r="Y350"/>
  <c r="AC350"/>
  <c r="AD350"/>
  <c r="L562" i="4" s="1"/>
  <c r="O562" s="1"/>
  <c r="AJ350" i="2"/>
  <c r="AK350"/>
  <c r="AL350" s="1"/>
  <c r="AN350"/>
  <c r="AO350" s="1"/>
  <c r="AP350"/>
  <c r="AQ350" s="1"/>
  <c r="A351"/>
  <c r="A563" i="4" s="1"/>
  <c r="B563" s="1"/>
  <c r="G351" i="2"/>
  <c r="N351"/>
  <c r="P351"/>
  <c r="Q351"/>
  <c r="U351"/>
  <c r="Y351"/>
  <c r="AC351"/>
  <c r="AD351"/>
  <c r="AJ351"/>
  <c r="AK351"/>
  <c r="AL351" s="1"/>
  <c r="AN351"/>
  <c r="AO351" s="1"/>
  <c r="AP351"/>
  <c r="AQ351" s="1"/>
  <c r="AR351" s="1"/>
  <c r="A352"/>
  <c r="A564" i="4" s="1"/>
  <c r="B564" s="1"/>
  <c r="G352" i="2"/>
  <c r="N352"/>
  <c r="P352"/>
  <c r="Q352"/>
  <c r="U352"/>
  <c r="Y352"/>
  <c r="AC352"/>
  <c r="AI352" s="1"/>
  <c r="AD352"/>
  <c r="L564" i="4" s="1"/>
  <c r="AG352" i="2"/>
  <c r="AH352" s="1"/>
  <c r="M564" i="4" s="1"/>
  <c r="AJ352" i="2"/>
  <c r="AK352"/>
  <c r="AL352" s="1"/>
  <c r="AN352"/>
  <c r="AO352" s="1"/>
  <c r="AP352"/>
  <c r="AQ352" s="1"/>
  <c r="A353"/>
  <c r="A565" i="4" s="1"/>
  <c r="B565" s="1"/>
  <c r="G353" i="2"/>
  <c r="N353"/>
  <c r="P353"/>
  <c r="Q353"/>
  <c r="U353"/>
  <c r="Y353"/>
  <c r="AC353"/>
  <c r="AI353" s="1"/>
  <c r="AD353"/>
  <c r="L565" i="4" s="1"/>
  <c r="P565" s="1"/>
  <c r="AG353" i="2"/>
  <c r="AJ353"/>
  <c r="AK353"/>
  <c r="AL353" s="1"/>
  <c r="AN353"/>
  <c r="AO353" s="1"/>
  <c r="AP353"/>
  <c r="AQ353" s="1"/>
  <c r="A354"/>
  <c r="A566" i="4" s="1"/>
  <c r="B566" s="1"/>
  <c r="G354" i="2"/>
  <c r="N354"/>
  <c r="P354"/>
  <c r="Q354"/>
  <c r="U354"/>
  <c r="Y354"/>
  <c r="AC354"/>
  <c r="AD354"/>
  <c r="L566" i="4" s="1"/>
  <c r="AJ354" i="2"/>
  <c r="AK354"/>
  <c r="AL354" s="1"/>
  <c r="AN354"/>
  <c r="AO354" s="1"/>
  <c r="AR354" s="1"/>
  <c r="AP354"/>
  <c r="AQ354" s="1"/>
  <c r="A355"/>
  <c r="A567" i="4" s="1"/>
  <c r="B567" s="1"/>
  <c r="G355" i="2"/>
  <c r="N355"/>
  <c r="P355"/>
  <c r="Q355"/>
  <c r="U355"/>
  <c r="Y355"/>
  <c r="AC355"/>
  <c r="AI355" s="1"/>
  <c r="AD355"/>
  <c r="AG355"/>
  <c r="AJ355"/>
  <c r="AK355"/>
  <c r="AL355" s="1"/>
  <c r="AN355"/>
  <c r="AO355" s="1"/>
  <c r="AP355"/>
  <c r="AQ355" s="1"/>
  <c r="A356"/>
  <c r="A568" i="4" s="1"/>
  <c r="B568" s="1"/>
  <c r="G356" i="2"/>
  <c r="N356"/>
  <c r="P356"/>
  <c r="Q356"/>
  <c r="U356"/>
  <c r="Y356"/>
  <c r="AC356"/>
  <c r="AI356" s="1"/>
  <c r="AD356"/>
  <c r="AG356"/>
  <c r="AJ356"/>
  <c r="AK356"/>
  <c r="AL356" s="1"/>
  <c r="AN356"/>
  <c r="AO356" s="1"/>
  <c r="AR356" s="1"/>
  <c r="AP356"/>
  <c r="AQ356" s="1"/>
  <c r="A357"/>
  <c r="A569" i="4" s="1"/>
  <c r="B569" s="1"/>
  <c r="G357" i="2"/>
  <c r="N357"/>
  <c r="P357"/>
  <c r="Q357"/>
  <c r="U357"/>
  <c r="Y357"/>
  <c r="AC357"/>
  <c r="AI357" s="1"/>
  <c r="AD357"/>
  <c r="AG357"/>
  <c r="AJ357"/>
  <c r="AK357"/>
  <c r="AL357" s="1"/>
  <c r="AN357"/>
  <c r="AO357" s="1"/>
  <c r="AR357" s="1"/>
  <c r="AP357"/>
  <c r="AQ357" s="1"/>
  <c r="A358"/>
  <c r="A570" i="4" s="1"/>
  <c r="B570" s="1"/>
  <c r="G358" i="2"/>
  <c r="N358"/>
  <c r="P358"/>
  <c r="Q358"/>
  <c r="U358"/>
  <c r="Y358"/>
  <c r="AC358"/>
  <c r="AI358" s="1"/>
  <c r="AD358"/>
  <c r="AG358"/>
  <c r="AJ358"/>
  <c r="AK358"/>
  <c r="AL358" s="1"/>
  <c r="AN358"/>
  <c r="AO358" s="1"/>
  <c r="AR358" s="1"/>
  <c r="AP358"/>
  <c r="AQ358" s="1"/>
  <c r="A359"/>
  <c r="A571" i="4" s="1"/>
  <c r="B571" s="1"/>
  <c r="G359" i="2"/>
  <c r="N359"/>
  <c r="P359"/>
  <c r="Q359"/>
  <c r="U359"/>
  <c r="Y359"/>
  <c r="AC359"/>
  <c r="AD359"/>
  <c r="AJ359"/>
  <c r="AK359"/>
  <c r="AL359" s="1"/>
  <c r="AN359"/>
  <c r="AO359" s="1"/>
  <c r="AP359"/>
  <c r="AQ359" s="1"/>
  <c r="AR359" s="1"/>
  <c r="A360"/>
  <c r="A572" i="4" s="1"/>
  <c r="B572" s="1"/>
  <c r="G360" i="2"/>
  <c r="N360"/>
  <c r="P360"/>
  <c r="Q360"/>
  <c r="U360"/>
  <c r="Y360"/>
  <c r="AC360"/>
  <c r="AI360" s="1"/>
  <c r="AD360"/>
  <c r="L572" i="4" s="1"/>
  <c r="T572" s="1"/>
  <c r="AG360" i="2"/>
  <c r="A358" i="3" s="1"/>
  <c r="E358" s="1"/>
  <c r="AJ360" i="2"/>
  <c r="AK360"/>
  <c r="AL360" s="1"/>
  <c r="AN360"/>
  <c r="AO360" s="1"/>
  <c r="AP360"/>
  <c r="AQ360" s="1"/>
  <c r="AR360" s="1"/>
  <c r="A361"/>
  <c r="A573" i="4" s="1"/>
  <c r="B573" s="1"/>
  <c r="G361" i="2"/>
  <c r="N361"/>
  <c r="P361"/>
  <c r="Q361"/>
  <c r="U361"/>
  <c r="Y361"/>
  <c r="AC361"/>
  <c r="AI361" s="1"/>
  <c r="AD361"/>
  <c r="L573" i="4" s="1"/>
  <c r="AG361" i="2"/>
  <c r="AJ361"/>
  <c r="AK361"/>
  <c r="AL361" s="1"/>
  <c r="AN361"/>
  <c r="AO361" s="1"/>
  <c r="AP361"/>
  <c r="AQ361" s="1"/>
  <c r="AR361" s="1"/>
  <c r="A362"/>
  <c r="A574" i="4" s="1"/>
  <c r="B574" s="1"/>
  <c r="G362" i="2"/>
  <c r="N362"/>
  <c r="P362"/>
  <c r="Q362"/>
  <c r="U362"/>
  <c r="Y362"/>
  <c r="AC362"/>
  <c r="AD362"/>
  <c r="L574" i="4" s="1"/>
  <c r="AJ362" i="2"/>
  <c r="AK362"/>
  <c r="AL362" s="1"/>
  <c r="AN362"/>
  <c r="AO362" s="1"/>
  <c r="AR362" s="1"/>
  <c r="AP362"/>
  <c r="AQ362" s="1"/>
  <c r="A363"/>
  <c r="A575" i="4" s="1"/>
  <c r="B575" s="1"/>
  <c r="G363" i="2"/>
  <c r="N363"/>
  <c r="P363"/>
  <c r="Q363"/>
  <c r="U363"/>
  <c r="Y363"/>
  <c r="AC363"/>
  <c r="AD363"/>
  <c r="AJ363"/>
  <c r="AK363"/>
  <c r="AL363" s="1"/>
  <c r="AN363"/>
  <c r="AO363" s="1"/>
  <c r="AP363"/>
  <c r="AQ363" s="1"/>
  <c r="AR363" s="1"/>
  <c r="A364"/>
  <c r="A576" i="4" s="1"/>
  <c r="B576" s="1"/>
  <c r="G364" i="2"/>
  <c r="N364"/>
  <c r="P364"/>
  <c r="Q364"/>
  <c r="U364"/>
  <c r="Y364"/>
  <c r="AC364"/>
  <c r="AI364" s="1"/>
  <c r="AD364"/>
  <c r="L576" i="4" s="1"/>
  <c r="AG364" i="2"/>
  <c r="AJ364"/>
  <c r="AK364"/>
  <c r="AL364" s="1"/>
  <c r="AN364"/>
  <c r="AO364" s="1"/>
  <c r="AP364"/>
  <c r="AQ364" s="1"/>
  <c r="A365"/>
  <c r="A577" i="4" s="1"/>
  <c r="B577" s="1"/>
  <c r="G365" i="2"/>
  <c r="N365"/>
  <c r="P365"/>
  <c r="Q365"/>
  <c r="U365"/>
  <c r="Y365"/>
  <c r="AC365"/>
  <c r="AI365" s="1"/>
  <c r="AD365"/>
  <c r="L577" i="4" s="1"/>
  <c r="AG365" i="2"/>
  <c r="AJ365"/>
  <c r="AK365"/>
  <c r="AL365" s="1"/>
  <c r="AN365"/>
  <c r="AO365" s="1"/>
  <c r="AP365"/>
  <c r="AQ365" s="1"/>
  <c r="A366"/>
  <c r="A578" i="4" s="1"/>
  <c r="B578" s="1"/>
  <c r="G366" i="2"/>
  <c r="N366"/>
  <c r="P366"/>
  <c r="Q366"/>
  <c r="U366"/>
  <c r="Y366"/>
  <c r="AC366"/>
  <c r="AI366" s="1"/>
  <c r="AD366"/>
  <c r="L578" i="4" s="1"/>
  <c r="AG366" i="2"/>
  <c r="A364" i="3" s="1"/>
  <c r="E364" s="1"/>
  <c r="AJ366" i="2"/>
  <c r="AK366"/>
  <c r="AL366" s="1"/>
  <c r="AN366"/>
  <c r="AO366" s="1"/>
  <c r="AP366"/>
  <c r="AQ366" s="1"/>
  <c r="AR366" s="1"/>
  <c r="A367"/>
  <c r="A579" i="4" s="1"/>
  <c r="B579" s="1"/>
  <c r="G367" i="2"/>
  <c r="N367"/>
  <c r="P367"/>
  <c r="Q367"/>
  <c r="U367"/>
  <c r="Y367"/>
  <c r="AC367"/>
  <c r="AD367"/>
  <c r="L579" i="4" s="1"/>
  <c r="Q579" s="1"/>
  <c r="AJ367" i="2"/>
  <c r="AK367"/>
  <c r="AL367" s="1"/>
  <c r="AN367"/>
  <c r="AO367" s="1"/>
  <c r="AR367" s="1"/>
  <c r="AP367"/>
  <c r="AQ367" s="1"/>
  <c r="A368"/>
  <c r="A580" i="4" s="1"/>
  <c r="B580" s="1"/>
  <c r="G368" i="2"/>
  <c r="N368"/>
  <c r="P368"/>
  <c r="Q368"/>
  <c r="U368"/>
  <c r="Y368"/>
  <c r="AC368"/>
  <c r="AI368" s="1"/>
  <c r="AD368"/>
  <c r="AG368"/>
  <c r="AJ368"/>
  <c r="AK368"/>
  <c r="AL368" s="1"/>
  <c r="AN368"/>
  <c r="AO368" s="1"/>
  <c r="AR368" s="1"/>
  <c r="AP368"/>
  <c r="AQ368" s="1"/>
  <c r="A369"/>
  <c r="A581" i="4" s="1"/>
  <c r="B581" s="1"/>
  <c r="G369" i="2"/>
  <c r="N369"/>
  <c r="P369"/>
  <c r="Q369"/>
  <c r="U369"/>
  <c r="Y369"/>
  <c r="AC369"/>
  <c r="AI369" s="1"/>
  <c r="AD369"/>
  <c r="AG369"/>
  <c r="AJ369"/>
  <c r="AK369"/>
  <c r="AL369" s="1"/>
  <c r="AN369"/>
  <c r="AO369" s="1"/>
  <c r="AP369"/>
  <c r="AQ369" s="1"/>
  <c r="A370"/>
  <c r="A582" i="4" s="1"/>
  <c r="B582" s="1"/>
  <c r="G370" i="2"/>
  <c r="N370"/>
  <c r="P370"/>
  <c r="Q370"/>
  <c r="U370"/>
  <c r="Y370"/>
  <c r="AC370"/>
  <c r="AD370"/>
  <c r="AJ370"/>
  <c r="AK370"/>
  <c r="AL370" s="1"/>
  <c r="AN370"/>
  <c r="AO370" s="1"/>
  <c r="AP370"/>
  <c r="AQ370" s="1"/>
  <c r="AR370" s="1"/>
  <c r="A371"/>
  <c r="A583" i="4" s="1"/>
  <c r="B583" s="1"/>
  <c r="G371" i="2"/>
  <c r="N371"/>
  <c r="P371"/>
  <c r="Q371"/>
  <c r="U371"/>
  <c r="Y371"/>
  <c r="AC371"/>
  <c r="AD371"/>
  <c r="L583" i="4" s="1"/>
  <c r="AJ371" i="2"/>
  <c r="AK371"/>
  <c r="AL371" s="1"/>
  <c r="AN371"/>
  <c r="AO371" s="1"/>
  <c r="AR371" s="1"/>
  <c r="AP371"/>
  <c r="AQ371" s="1"/>
  <c r="A372"/>
  <c r="A584" i="4" s="1"/>
  <c r="B584" s="1"/>
  <c r="G372" i="2"/>
  <c r="N372"/>
  <c r="P372"/>
  <c r="Q372"/>
  <c r="U372"/>
  <c r="Y372"/>
  <c r="AC372"/>
  <c r="AI372" s="1"/>
  <c r="AD372"/>
  <c r="AG372"/>
  <c r="AJ372"/>
  <c r="AK372"/>
  <c r="AL372" s="1"/>
  <c r="AN372"/>
  <c r="AO372" s="1"/>
  <c r="AR372" s="1"/>
  <c r="AP372"/>
  <c r="AQ372" s="1"/>
  <c r="A373"/>
  <c r="A585" i="4" s="1"/>
  <c r="B585" s="1"/>
  <c r="G373" i="2"/>
  <c r="N373"/>
  <c r="P373"/>
  <c r="Q373"/>
  <c r="U373"/>
  <c r="Y373"/>
  <c r="AC373"/>
  <c r="AI373" s="1"/>
  <c r="AD373"/>
  <c r="L585" i="4" s="1"/>
  <c r="N585" s="1"/>
  <c r="AG373" i="2"/>
  <c r="AJ373"/>
  <c r="AK373"/>
  <c r="AL373" s="1"/>
  <c r="AN373"/>
  <c r="AO373" s="1"/>
  <c r="AR373" s="1"/>
  <c r="AP373"/>
  <c r="AQ373" s="1"/>
  <c r="A374"/>
  <c r="A586" i="4" s="1"/>
  <c r="B586" s="1"/>
  <c r="G374" i="2"/>
  <c r="N374"/>
  <c r="P374"/>
  <c r="Q374"/>
  <c r="U374"/>
  <c r="Y374"/>
  <c r="AC374"/>
  <c r="AI374" s="1"/>
  <c r="AD374"/>
  <c r="AG374"/>
  <c r="AJ374"/>
  <c r="AK374"/>
  <c r="AL374" s="1"/>
  <c r="AN374"/>
  <c r="AO374" s="1"/>
  <c r="AR374" s="1"/>
  <c r="AP374"/>
  <c r="AQ374" s="1"/>
  <c r="A375"/>
  <c r="A587" i="4" s="1"/>
  <c r="B587" s="1"/>
  <c r="G375" i="2"/>
  <c r="N375"/>
  <c r="P375"/>
  <c r="Q375"/>
  <c r="U375"/>
  <c r="Y375"/>
  <c r="AC375"/>
  <c r="AD375"/>
  <c r="AJ375"/>
  <c r="AK375"/>
  <c r="AL375" s="1"/>
  <c r="AN375"/>
  <c r="AO375" s="1"/>
  <c r="AP375"/>
  <c r="AQ375" s="1"/>
  <c r="AR375" s="1"/>
  <c r="A376"/>
  <c r="A588" i="4" s="1"/>
  <c r="B588" s="1"/>
  <c r="G376" i="2"/>
  <c r="N376"/>
  <c r="P376"/>
  <c r="Q376"/>
  <c r="U376"/>
  <c r="Y376"/>
  <c r="AC376"/>
  <c r="AI376" s="1"/>
  <c r="AD376"/>
  <c r="L588" i="4" s="1"/>
  <c r="AG376" i="2"/>
  <c r="A374" i="3" s="1"/>
  <c r="D374" s="1"/>
  <c r="AJ376" i="2"/>
  <c r="AK376"/>
  <c r="AL376" s="1"/>
  <c r="AN376"/>
  <c r="AO376" s="1"/>
  <c r="AP376"/>
  <c r="AQ376" s="1"/>
  <c r="AR376" s="1"/>
  <c r="A377"/>
  <c r="A589" i="4" s="1"/>
  <c r="B589" s="1"/>
  <c r="G377" i="2"/>
  <c r="N377"/>
  <c r="P377"/>
  <c r="Q377"/>
  <c r="U377"/>
  <c r="Y377"/>
  <c r="AC377"/>
  <c r="AI377" s="1"/>
  <c r="AD377"/>
  <c r="L589" i="4" s="1"/>
  <c r="T589" s="1"/>
  <c r="AG377" i="2"/>
  <c r="AJ377"/>
  <c r="AK377"/>
  <c r="AL377" s="1"/>
  <c r="AN377"/>
  <c r="AO377" s="1"/>
  <c r="AP377"/>
  <c r="AQ377" s="1"/>
  <c r="AR377" s="1"/>
  <c r="A378"/>
  <c r="A590" i="4" s="1"/>
  <c r="B590" s="1"/>
  <c r="G378" i="2"/>
  <c r="N378"/>
  <c r="P378"/>
  <c r="Q378"/>
  <c r="U378"/>
  <c r="Y378"/>
  <c r="AC378"/>
  <c r="AD378"/>
  <c r="L590" i="4" s="1"/>
  <c r="AJ378" i="2"/>
  <c r="AK378"/>
  <c r="AL378" s="1"/>
  <c r="AN378"/>
  <c r="AO378" s="1"/>
  <c r="AR378" s="1"/>
  <c r="AP378"/>
  <c r="AQ378" s="1"/>
  <c r="A379"/>
  <c r="A591" i="4" s="1"/>
  <c r="B591" s="1"/>
  <c r="G379" i="2"/>
  <c r="N379"/>
  <c r="P379"/>
  <c r="Q379"/>
  <c r="U379"/>
  <c r="Y379"/>
  <c r="AC379"/>
  <c r="AD379"/>
  <c r="AJ379"/>
  <c r="AK379"/>
  <c r="AL379" s="1"/>
  <c r="AN379"/>
  <c r="AO379" s="1"/>
  <c r="AP379"/>
  <c r="AQ379" s="1"/>
  <c r="AR379" s="1"/>
  <c r="A380"/>
  <c r="A592" i="4" s="1"/>
  <c r="B592" s="1"/>
  <c r="G380" i="2"/>
  <c r="N380"/>
  <c r="P380"/>
  <c r="Q380"/>
  <c r="U380"/>
  <c r="Y380"/>
  <c r="AC380"/>
  <c r="AI380" s="1"/>
  <c r="AD380"/>
  <c r="L592" i="4" s="1"/>
  <c r="AG380" i="2"/>
  <c r="AJ380"/>
  <c r="AK380"/>
  <c r="AL380" s="1"/>
  <c r="AN380"/>
  <c r="AO380" s="1"/>
  <c r="AP380"/>
  <c r="AQ380" s="1"/>
  <c r="A381"/>
  <c r="A593" i="4" s="1"/>
  <c r="B593" s="1"/>
  <c r="G381" i="2"/>
  <c r="N381"/>
  <c r="P381"/>
  <c r="Q381"/>
  <c r="U381"/>
  <c r="Y381"/>
  <c r="AC381"/>
  <c r="AI381" s="1"/>
  <c r="AD381"/>
  <c r="L593" i="4" s="1"/>
  <c r="AG381" i="2"/>
  <c r="AJ381"/>
  <c r="AK381"/>
  <c r="AL381" s="1"/>
  <c r="AN381"/>
  <c r="AO381" s="1"/>
  <c r="AP381"/>
  <c r="AQ381" s="1"/>
  <c r="A382"/>
  <c r="A594" i="4" s="1"/>
  <c r="B594" s="1"/>
  <c r="G382" i="2"/>
  <c r="N382"/>
  <c r="P382"/>
  <c r="Q382"/>
  <c r="U382"/>
  <c r="Y382"/>
  <c r="AC382"/>
  <c r="AI382" s="1"/>
  <c r="AD382"/>
  <c r="L594" i="4" s="1"/>
  <c r="W594" s="1"/>
  <c r="AG382" i="2"/>
  <c r="A380" i="3" s="1"/>
  <c r="E380" s="1"/>
  <c r="AJ382" i="2"/>
  <c r="AK382"/>
  <c r="AL382" s="1"/>
  <c r="AN382"/>
  <c r="AO382" s="1"/>
  <c r="AP382"/>
  <c r="AQ382" s="1"/>
  <c r="AR382" s="1"/>
  <c r="A383"/>
  <c r="A595" i="4" s="1"/>
  <c r="B595" s="1"/>
  <c r="G383" i="2"/>
  <c r="N383"/>
  <c r="P383"/>
  <c r="Q383"/>
  <c r="U383"/>
  <c r="Y383"/>
  <c r="AC383"/>
  <c r="AD383"/>
  <c r="L595" i="4" s="1"/>
  <c r="AJ383" i="2"/>
  <c r="AK383"/>
  <c r="AL383" s="1"/>
  <c r="AN383"/>
  <c r="AO383" s="1"/>
  <c r="AR383" s="1"/>
  <c r="AP383"/>
  <c r="AQ383" s="1"/>
  <c r="A384"/>
  <c r="A596" i="4" s="1"/>
  <c r="B596" s="1"/>
  <c r="G384" i="2"/>
  <c r="N384"/>
  <c r="P384"/>
  <c r="Q384"/>
  <c r="U384"/>
  <c r="Y384"/>
  <c r="AC384"/>
  <c r="AI384" s="1"/>
  <c r="AD384"/>
  <c r="AG384"/>
  <c r="AJ384"/>
  <c r="AK384"/>
  <c r="AL384" s="1"/>
  <c r="AN384"/>
  <c r="AO384" s="1"/>
  <c r="AP384"/>
  <c r="AQ384" s="1"/>
  <c r="A385"/>
  <c r="A597" i="4" s="1"/>
  <c r="B597" s="1"/>
  <c r="G385" i="2"/>
  <c r="N385"/>
  <c r="P385"/>
  <c r="Q385"/>
  <c r="U385"/>
  <c r="Y385"/>
  <c r="AC385"/>
  <c r="AI385" s="1"/>
  <c r="AD385"/>
  <c r="AG385"/>
  <c r="AJ385"/>
  <c r="AK385"/>
  <c r="AL385" s="1"/>
  <c r="AN385"/>
  <c r="AO385" s="1"/>
  <c r="AR385" s="1"/>
  <c r="AP385"/>
  <c r="AQ385" s="1"/>
  <c r="A386"/>
  <c r="A598" i="4" s="1"/>
  <c r="B598" s="1"/>
  <c r="G386" i="2"/>
  <c r="N386"/>
  <c r="P386"/>
  <c r="Q386"/>
  <c r="U386"/>
  <c r="Y386"/>
  <c r="AC386"/>
  <c r="AD386"/>
  <c r="AJ386"/>
  <c r="AK386"/>
  <c r="AL386" s="1"/>
  <c r="AN386"/>
  <c r="AO386" s="1"/>
  <c r="AP386"/>
  <c r="AQ386" s="1"/>
  <c r="AR386" s="1"/>
  <c r="A387"/>
  <c r="A599" i="4" s="1"/>
  <c r="B599" s="1"/>
  <c r="G387" i="2"/>
  <c r="N387"/>
  <c r="P387"/>
  <c r="Q387"/>
  <c r="U387"/>
  <c r="Y387"/>
  <c r="AC387"/>
  <c r="AD387"/>
  <c r="L599" i="4" s="1"/>
  <c r="W599" s="1"/>
  <c r="AJ387" i="2"/>
  <c r="AK387"/>
  <c r="AL387" s="1"/>
  <c r="AN387"/>
  <c r="AO387" s="1"/>
  <c r="AR387" s="1"/>
  <c r="AP387"/>
  <c r="AQ387" s="1"/>
  <c r="A388"/>
  <c r="A600" i="4" s="1"/>
  <c r="B600" s="1"/>
  <c r="G388" i="2"/>
  <c r="N388"/>
  <c r="P388"/>
  <c r="Q388"/>
  <c r="U388"/>
  <c r="Y388"/>
  <c r="AC388"/>
  <c r="AI388" s="1"/>
  <c r="AD388"/>
  <c r="AG388"/>
  <c r="AJ388"/>
  <c r="AK388"/>
  <c r="AL388" s="1"/>
  <c r="AN388"/>
  <c r="AO388" s="1"/>
  <c r="AR388" s="1"/>
  <c r="AP388"/>
  <c r="AQ388" s="1"/>
  <c r="A389"/>
  <c r="A601" i="4" s="1"/>
  <c r="B601" s="1"/>
  <c r="G389" i="2"/>
  <c r="N389"/>
  <c r="P389"/>
  <c r="Q389"/>
  <c r="U389"/>
  <c r="Y389"/>
  <c r="AC389"/>
  <c r="AI389" s="1"/>
  <c r="AD389"/>
  <c r="AG389"/>
  <c r="AJ389"/>
  <c r="AK389"/>
  <c r="AL389" s="1"/>
  <c r="AN389"/>
  <c r="AO389" s="1"/>
  <c r="AR389" s="1"/>
  <c r="AP389"/>
  <c r="AQ389" s="1"/>
  <c r="A390"/>
  <c r="A602" i="4" s="1"/>
  <c r="B602" s="1"/>
  <c r="G390" i="2"/>
  <c r="N390"/>
  <c r="P390"/>
  <c r="Q390"/>
  <c r="U390"/>
  <c r="Y390"/>
  <c r="AC390"/>
  <c r="AI390" s="1"/>
  <c r="AD390"/>
  <c r="AG390"/>
  <c r="AJ390"/>
  <c r="AK390"/>
  <c r="AL390" s="1"/>
  <c r="AN390"/>
  <c r="AO390" s="1"/>
  <c r="AP390"/>
  <c r="AQ390" s="1"/>
  <c r="A391"/>
  <c r="A603" i="4" s="1"/>
  <c r="B603" s="1"/>
  <c r="G391" i="2"/>
  <c r="N391"/>
  <c r="P391"/>
  <c r="Q391"/>
  <c r="U391"/>
  <c r="Y391"/>
  <c r="AC391"/>
  <c r="AD391"/>
  <c r="AJ391"/>
  <c r="AK391"/>
  <c r="AL391" s="1"/>
  <c r="AN391"/>
  <c r="AO391" s="1"/>
  <c r="AP391"/>
  <c r="AQ391" s="1"/>
  <c r="AR391" s="1"/>
  <c r="A392"/>
  <c r="A604" i="4" s="1"/>
  <c r="B604" s="1"/>
  <c r="G392" i="2"/>
  <c r="N392"/>
  <c r="P392"/>
  <c r="Q392"/>
  <c r="U392"/>
  <c r="Y392"/>
  <c r="AC392"/>
  <c r="AI392" s="1"/>
  <c r="AD392"/>
  <c r="L604" i="4" s="1"/>
  <c r="O604" s="1"/>
  <c r="AG392" i="2"/>
  <c r="A390" i="3" s="1"/>
  <c r="E390" s="1"/>
  <c r="AJ392" i="2"/>
  <c r="AK392"/>
  <c r="AL392" s="1"/>
  <c r="AN392"/>
  <c r="AO392" s="1"/>
  <c r="AP392"/>
  <c r="AQ392" s="1"/>
  <c r="AR392" s="1"/>
  <c r="A393"/>
  <c r="A605" i="4" s="1"/>
  <c r="B605" s="1"/>
  <c r="G393" i="2"/>
  <c r="N393"/>
  <c r="P393"/>
  <c r="Q393"/>
  <c r="U393"/>
  <c r="Y393"/>
  <c r="AC393"/>
  <c r="AI393" s="1"/>
  <c r="AD393"/>
  <c r="L605" i="4" s="1"/>
  <c r="AG393" i="2"/>
  <c r="AJ393"/>
  <c r="AK393"/>
  <c r="AL393" s="1"/>
  <c r="AN393"/>
  <c r="AO393" s="1"/>
  <c r="AP393"/>
  <c r="AQ393" s="1"/>
  <c r="AR393" s="1"/>
  <c r="A394"/>
  <c r="A606" i="4" s="1"/>
  <c r="B606" s="1"/>
  <c r="G394" i="2"/>
  <c r="N394"/>
  <c r="P394"/>
  <c r="Q394"/>
  <c r="U394"/>
  <c r="Y394"/>
  <c r="AC394"/>
  <c r="AD394"/>
  <c r="L606" i="4" s="1"/>
  <c r="W606" s="1"/>
  <c r="AJ394" i="2"/>
  <c r="AK394"/>
  <c r="AL394" s="1"/>
  <c r="AN394"/>
  <c r="AO394" s="1"/>
  <c r="AR394" s="1"/>
  <c r="AP394"/>
  <c r="AQ394" s="1"/>
  <c r="A395"/>
  <c r="A607" i="4" s="1"/>
  <c r="B607" s="1"/>
  <c r="G395" i="2"/>
  <c r="N395"/>
  <c r="P395"/>
  <c r="Q395"/>
  <c r="U395"/>
  <c r="Y395"/>
  <c r="AC395"/>
  <c r="AD395"/>
  <c r="AJ395"/>
  <c r="AK395"/>
  <c r="AL395" s="1"/>
  <c r="AN395"/>
  <c r="AO395" s="1"/>
  <c r="AP395"/>
  <c r="AQ395" s="1"/>
  <c r="A396"/>
  <c r="A608" i="4" s="1"/>
  <c r="B608" s="1"/>
  <c r="G396" i="2"/>
  <c r="N396"/>
  <c r="P396"/>
  <c r="Q396"/>
  <c r="U396"/>
  <c r="Y396"/>
  <c r="AC396"/>
  <c r="AI396" s="1"/>
  <c r="AD396"/>
  <c r="L608" i="4" s="1"/>
  <c r="AG396" i="2"/>
  <c r="AJ396"/>
  <c r="AK396"/>
  <c r="AL396" s="1"/>
  <c r="AN396"/>
  <c r="AO396" s="1"/>
  <c r="AP396"/>
  <c r="AQ396" s="1"/>
  <c r="A397"/>
  <c r="A609" i="4" s="1"/>
  <c r="B609" s="1"/>
  <c r="G397" i="2"/>
  <c r="N397"/>
  <c r="P397"/>
  <c r="Q397"/>
  <c r="U397"/>
  <c r="Y397"/>
  <c r="AC397"/>
  <c r="AI397" s="1"/>
  <c r="AD397"/>
  <c r="L609" i="4" s="1"/>
  <c r="W609" s="1"/>
  <c r="AG397" i="2"/>
  <c r="AJ397"/>
  <c r="AK397"/>
  <c r="AL397" s="1"/>
  <c r="AN397"/>
  <c r="AO397" s="1"/>
  <c r="AP397"/>
  <c r="AQ397" s="1"/>
  <c r="A398"/>
  <c r="A610" i="4" s="1"/>
  <c r="B610" s="1"/>
  <c r="G398" i="2"/>
  <c r="N398"/>
  <c r="P398"/>
  <c r="Q398"/>
  <c r="U398"/>
  <c r="Y398"/>
  <c r="AC398"/>
  <c r="AI398" s="1"/>
  <c r="AD398"/>
  <c r="L610" i="4" s="1"/>
  <c r="AG398" i="2"/>
  <c r="A396" i="3" s="1"/>
  <c r="AJ398" i="2"/>
  <c r="AK398"/>
  <c r="AL398" s="1"/>
  <c r="AN398"/>
  <c r="AO398" s="1"/>
  <c r="AP398"/>
  <c r="AQ398" s="1"/>
  <c r="A399"/>
  <c r="A611" i="4" s="1"/>
  <c r="B611" s="1"/>
  <c r="G399" i="2"/>
  <c r="N399"/>
  <c r="P399"/>
  <c r="Q399"/>
  <c r="U399"/>
  <c r="Y399"/>
  <c r="AC399"/>
  <c r="AD399"/>
  <c r="L611" i="4" s="1"/>
  <c r="P611" s="1"/>
  <c r="AJ399" i="2"/>
  <c r="AK399"/>
  <c r="AL399" s="1"/>
  <c r="AN399"/>
  <c r="AO399" s="1"/>
  <c r="AP399"/>
  <c r="AQ399" s="1"/>
  <c r="A400"/>
  <c r="A612" i="4" s="1"/>
  <c r="B612" s="1"/>
  <c r="G400" i="2"/>
  <c r="N400"/>
  <c r="P400"/>
  <c r="Q400"/>
  <c r="U400"/>
  <c r="Y400"/>
  <c r="AC400"/>
  <c r="AI400" s="1"/>
  <c r="AD400"/>
  <c r="AG400"/>
  <c r="AJ400"/>
  <c r="AK400"/>
  <c r="AL400" s="1"/>
  <c r="AN400"/>
  <c r="AO400" s="1"/>
  <c r="AR400" s="1"/>
  <c r="AP400"/>
  <c r="AQ400" s="1"/>
  <c r="A401"/>
  <c r="A613" i="4" s="1"/>
  <c r="B613" s="1"/>
  <c r="G401" i="2"/>
  <c r="N401"/>
  <c r="P401"/>
  <c r="Q401"/>
  <c r="U401"/>
  <c r="Y401"/>
  <c r="AC401"/>
  <c r="AI401" s="1"/>
  <c r="AD401"/>
  <c r="AG401"/>
  <c r="AJ401"/>
  <c r="AK401"/>
  <c r="AL401" s="1"/>
  <c r="AN401"/>
  <c r="AO401" s="1"/>
  <c r="AR401" s="1"/>
  <c r="AP401"/>
  <c r="AQ401" s="1"/>
  <c r="A402"/>
  <c r="A614" i="4" s="1"/>
  <c r="B614" s="1"/>
  <c r="G402" i="2"/>
  <c r="N402"/>
  <c r="P402"/>
  <c r="Q402"/>
  <c r="U402"/>
  <c r="Y402"/>
  <c r="AC402"/>
  <c r="AD402"/>
  <c r="AJ402"/>
  <c r="AK402"/>
  <c r="AL402" s="1"/>
  <c r="AN402"/>
  <c r="AO402" s="1"/>
  <c r="AP402"/>
  <c r="AQ402" s="1"/>
  <c r="AR402" s="1"/>
  <c r="A403"/>
  <c r="A615" i="4" s="1"/>
  <c r="B615" s="1"/>
  <c r="G403" i="2"/>
  <c r="N403"/>
  <c r="P403"/>
  <c r="Q403"/>
  <c r="U403"/>
  <c r="Y403"/>
  <c r="AC403"/>
  <c r="AD403"/>
  <c r="L615" i="4" s="1"/>
  <c r="AJ403" i="2"/>
  <c r="AK403"/>
  <c r="AL403" s="1"/>
  <c r="AN403"/>
  <c r="AO403" s="1"/>
  <c r="AR403" s="1"/>
  <c r="AP403"/>
  <c r="AQ403" s="1"/>
  <c r="A404"/>
  <c r="A616" i="4" s="1"/>
  <c r="B616" s="1"/>
  <c r="G404" i="2"/>
  <c r="N404"/>
  <c r="P404"/>
  <c r="Q404"/>
  <c r="U404"/>
  <c r="Y404"/>
  <c r="AC404"/>
  <c r="AI404" s="1"/>
  <c r="AD404"/>
  <c r="AG404"/>
  <c r="AJ404"/>
  <c r="AK404"/>
  <c r="AL404" s="1"/>
  <c r="AN404"/>
  <c r="AO404" s="1"/>
  <c r="AR404" s="1"/>
  <c r="AP404"/>
  <c r="AQ404" s="1"/>
  <c r="A405"/>
  <c r="A617" i="4" s="1"/>
  <c r="B617" s="1"/>
  <c r="G405" i="2"/>
  <c r="N405"/>
  <c r="P405"/>
  <c r="Q405"/>
  <c r="U405"/>
  <c r="Y405"/>
  <c r="AC405"/>
  <c r="AI405" s="1"/>
  <c r="AD405"/>
  <c r="L617" i="4" s="1"/>
  <c r="AG405" i="2"/>
  <c r="AJ405"/>
  <c r="AK405"/>
  <c r="AL405" s="1"/>
  <c r="AN405"/>
  <c r="AO405" s="1"/>
  <c r="AR405" s="1"/>
  <c r="AP405"/>
  <c r="AQ405" s="1"/>
  <c r="A406"/>
  <c r="A618" i="4" s="1"/>
  <c r="B618" s="1"/>
  <c r="G406" i="2"/>
  <c r="N406"/>
  <c r="P406"/>
  <c r="Q406"/>
  <c r="U406"/>
  <c r="Y406"/>
  <c r="AC406"/>
  <c r="AI406" s="1"/>
  <c r="AD406"/>
  <c r="AG406"/>
  <c r="AJ406"/>
  <c r="AK406"/>
  <c r="AL406" s="1"/>
  <c r="AN406"/>
  <c r="AO406" s="1"/>
  <c r="AR406" s="1"/>
  <c r="AP406"/>
  <c r="AQ406" s="1"/>
  <c r="A407"/>
  <c r="A619" i="4" s="1"/>
  <c r="B619" s="1"/>
  <c r="G407" i="2"/>
  <c r="N407"/>
  <c r="P407"/>
  <c r="Q407"/>
  <c r="U407"/>
  <c r="Y407"/>
  <c r="AC407"/>
  <c r="AD407"/>
  <c r="AJ407"/>
  <c r="AK407"/>
  <c r="AL407" s="1"/>
  <c r="AN407"/>
  <c r="AO407" s="1"/>
  <c r="AP407"/>
  <c r="AQ407" s="1"/>
  <c r="A408"/>
  <c r="A620" i="4" s="1"/>
  <c r="B620" s="1"/>
  <c r="G408" i="2"/>
  <c r="N408"/>
  <c r="P408"/>
  <c r="Q408"/>
  <c r="U408"/>
  <c r="Y408"/>
  <c r="AC408"/>
  <c r="AI408" s="1"/>
  <c r="AD408"/>
  <c r="L620" i="4" s="1"/>
  <c r="AG408" i="2"/>
  <c r="A406" i="3" s="1"/>
  <c r="AJ408" i="2"/>
  <c r="AK408"/>
  <c r="AL408" s="1"/>
  <c r="AN408"/>
  <c r="AO408" s="1"/>
  <c r="AP408"/>
  <c r="AQ408" s="1"/>
  <c r="A409"/>
  <c r="A621" i="4" s="1"/>
  <c r="B621" s="1"/>
  <c r="G409" i="2"/>
  <c r="N409"/>
  <c r="P409"/>
  <c r="Q409"/>
  <c r="U409"/>
  <c r="Y409"/>
  <c r="AC409"/>
  <c r="AI409" s="1"/>
  <c r="AD409"/>
  <c r="L621" i="4" s="1"/>
  <c r="AG409" i="2"/>
  <c r="AJ409"/>
  <c r="AK409"/>
  <c r="AL409" s="1"/>
  <c r="AN409"/>
  <c r="AO409" s="1"/>
  <c r="AP409"/>
  <c r="AQ409" s="1"/>
  <c r="A410"/>
  <c r="A622" i="4" s="1"/>
  <c r="B622" s="1"/>
  <c r="G410" i="2"/>
  <c r="N410"/>
  <c r="P410"/>
  <c r="Q410"/>
  <c r="U410"/>
  <c r="Y410"/>
  <c r="AC410"/>
  <c r="AD410"/>
  <c r="L622" i="4" s="1"/>
  <c r="AJ410" i="2"/>
  <c r="AK410"/>
  <c r="AL410" s="1"/>
  <c r="AN410"/>
  <c r="AO410" s="1"/>
  <c r="AP410"/>
  <c r="AQ410" s="1"/>
  <c r="A411"/>
  <c r="A623" i="4" s="1"/>
  <c r="B623" s="1"/>
  <c r="G411" i="2"/>
  <c r="N411"/>
  <c r="P411"/>
  <c r="Q411"/>
  <c r="U411"/>
  <c r="Y411"/>
  <c r="AC411"/>
  <c r="AD411"/>
  <c r="AJ411"/>
  <c r="AK411"/>
  <c r="AL411" s="1"/>
  <c r="AN411"/>
  <c r="AO411" s="1"/>
  <c r="AP411"/>
  <c r="AQ411" s="1"/>
  <c r="AR411" s="1"/>
  <c r="A412"/>
  <c r="A624" i="4" s="1"/>
  <c r="B624" s="1"/>
  <c r="G412" i="2"/>
  <c r="N412"/>
  <c r="P412"/>
  <c r="Q412"/>
  <c r="U412"/>
  <c r="Y412"/>
  <c r="AC412"/>
  <c r="AI412" s="1"/>
  <c r="AD412"/>
  <c r="L624" i="4" s="1"/>
  <c r="W624" s="1"/>
  <c r="AG412" i="2"/>
  <c r="AJ412"/>
  <c r="AK412"/>
  <c r="AL412" s="1"/>
  <c r="AN412"/>
  <c r="AO412" s="1"/>
  <c r="AP412"/>
  <c r="AQ412" s="1"/>
  <c r="A413"/>
  <c r="A625" i="4" s="1"/>
  <c r="B625" s="1"/>
  <c r="G413" i="2"/>
  <c r="N413"/>
  <c r="P413"/>
  <c r="Q413"/>
  <c r="U413"/>
  <c r="Y413"/>
  <c r="AC413"/>
  <c r="AI413" s="1"/>
  <c r="AD413"/>
  <c r="L625" i="4" s="1"/>
  <c r="AG413" i="2"/>
  <c r="AJ413"/>
  <c r="AK413"/>
  <c r="AL413" s="1"/>
  <c r="AN413"/>
  <c r="AO413" s="1"/>
  <c r="AP413"/>
  <c r="AQ413" s="1"/>
  <c r="A414"/>
  <c r="A626" i="4" s="1"/>
  <c r="B626" s="1"/>
  <c r="G414" i="2"/>
  <c r="N414"/>
  <c r="P414"/>
  <c r="Q414"/>
  <c r="U414"/>
  <c r="Y414"/>
  <c r="AC414"/>
  <c r="AI414" s="1"/>
  <c r="AD414"/>
  <c r="L626" i="4" s="1"/>
  <c r="U626" s="1"/>
  <c r="AG414" i="2"/>
  <c r="A412" i="3" s="1"/>
  <c r="B412" s="1"/>
  <c r="AJ414" i="2"/>
  <c r="AK414"/>
  <c r="AL414" s="1"/>
  <c r="AN414"/>
  <c r="AO414" s="1"/>
  <c r="AP414"/>
  <c r="AQ414" s="1"/>
  <c r="AR414" s="1"/>
  <c r="A415"/>
  <c r="A627" i="4" s="1"/>
  <c r="B627" s="1"/>
  <c r="G415" i="2"/>
  <c r="N415"/>
  <c r="P415"/>
  <c r="Q415"/>
  <c r="U415"/>
  <c r="Y415"/>
  <c r="AC415"/>
  <c r="AD415"/>
  <c r="L627" i="4" s="1"/>
  <c r="AJ415" i="2"/>
  <c r="AK415"/>
  <c r="AL415" s="1"/>
  <c r="AN415"/>
  <c r="AO415" s="1"/>
  <c r="AR415" s="1"/>
  <c r="AP415"/>
  <c r="AQ415" s="1"/>
  <c r="A416"/>
  <c r="A628" i="4" s="1"/>
  <c r="B628" s="1"/>
  <c r="G416" i="2"/>
  <c r="N416"/>
  <c r="P416"/>
  <c r="Q416"/>
  <c r="U416"/>
  <c r="Y416"/>
  <c r="AC416"/>
  <c r="AI416" s="1"/>
  <c r="AD416"/>
  <c r="AG416"/>
  <c r="A414" i="3" s="1"/>
  <c r="G414" s="1"/>
  <c r="AJ416" i="2"/>
  <c r="AK416"/>
  <c r="AL416" s="1"/>
  <c r="AN416"/>
  <c r="AO416" s="1"/>
  <c r="AR416" s="1"/>
  <c r="AP416"/>
  <c r="AQ416" s="1"/>
  <c r="A417"/>
  <c r="A629" i="4" s="1"/>
  <c r="B629" s="1"/>
  <c r="G417" i="2"/>
  <c r="N417"/>
  <c r="P417"/>
  <c r="Q417"/>
  <c r="U417"/>
  <c r="Y417"/>
  <c r="AC417"/>
  <c r="AI417" s="1"/>
  <c r="AD417"/>
  <c r="AG417"/>
  <c r="A415" i="3" s="1"/>
  <c r="H415" s="1"/>
  <c r="AJ417" i="2"/>
  <c r="AK417"/>
  <c r="AL417" s="1"/>
  <c r="AN417"/>
  <c r="AO417" s="1"/>
  <c r="AR417" s="1"/>
  <c r="AP417"/>
  <c r="AQ417" s="1"/>
  <c r="A418"/>
  <c r="A630" i="4" s="1"/>
  <c r="B630" s="1"/>
  <c r="G418" i="2"/>
  <c r="N418"/>
  <c r="P418"/>
  <c r="Q418"/>
  <c r="U418"/>
  <c r="Y418"/>
  <c r="AC418"/>
  <c r="AD418"/>
  <c r="AJ418"/>
  <c r="AK418"/>
  <c r="AL418" s="1"/>
  <c r="AN418"/>
  <c r="AO418" s="1"/>
  <c r="AP418"/>
  <c r="AQ418" s="1"/>
  <c r="AR418" s="1"/>
  <c r="A419"/>
  <c r="A631" i="4" s="1"/>
  <c r="B631" s="1"/>
  <c r="G419" i="2"/>
  <c r="N419"/>
  <c r="P419"/>
  <c r="Q419"/>
  <c r="U419"/>
  <c r="Y419"/>
  <c r="AC419"/>
  <c r="AD419"/>
  <c r="L631" i="4" s="1"/>
  <c r="Q631" s="1"/>
  <c r="AJ419" i="2"/>
  <c r="AK419"/>
  <c r="AL419" s="1"/>
  <c r="AN419"/>
  <c r="AO419" s="1"/>
  <c r="AR419" s="1"/>
  <c r="AP419"/>
  <c r="AQ419" s="1"/>
  <c r="A420"/>
  <c r="A632" i="4" s="1"/>
  <c r="B632" s="1"/>
  <c r="G420" i="2"/>
  <c r="N420"/>
  <c r="P420"/>
  <c r="Q420"/>
  <c r="U420"/>
  <c r="Y420"/>
  <c r="AC420"/>
  <c r="AI420" s="1"/>
  <c r="AD420"/>
  <c r="AG420"/>
  <c r="A418" i="3" s="1"/>
  <c r="AJ420" i="2"/>
  <c r="AK420"/>
  <c r="AL420" s="1"/>
  <c r="AN420"/>
  <c r="AO420" s="1"/>
  <c r="AR420" s="1"/>
  <c r="AP420"/>
  <c r="AQ420" s="1"/>
  <c r="A421"/>
  <c r="A633" i="4" s="1"/>
  <c r="B633" s="1"/>
  <c r="G421" i="2"/>
  <c r="N421"/>
  <c r="P421"/>
  <c r="Q421"/>
  <c r="U421"/>
  <c r="Y421"/>
  <c r="AC421"/>
  <c r="AI421" s="1"/>
  <c r="AD421"/>
  <c r="AG421"/>
  <c r="A419" i="3" s="1"/>
  <c r="B419" s="1"/>
  <c r="AJ421" i="2"/>
  <c r="AK421"/>
  <c r="AL421" s="1"/>
  <c r="AN421"/>
  <c r="AO421" s="1"/>
  <c r="AR421" s="1"/>
  <c r="AP421"/>
  <c r="AQ421" s="1"/>
  <c r="A422"/>
  <c r="A634" i="4" s="1"/>
  <c r="B634" s="1"/>
  <c r="G422" i="2"/>
  <c r="N422"/>
  <c r="P422"/>
  <c r="Q422"/>
  <c r="U422"/>
  <c r="Y422"/>
  <c r="AC422"/>
  <c r="AD422"/>
  <c r="AJ422"/>
  <c r="AK422"/>
  <c r="AL422" s="1"/>
  <c r="AN422"/>
  <c r="AO422" s="1"/>
  <c r="AP422"/>
  <c r="AQ422" s="1"/>
  <c r="AR422" s="1"/>
  <c r="A423"/>
  <c r="A635" i="4" s="1"/>
  <c r="B635" s="1"/>
  <c r="G423" i="2"/>
  <c r="N423"/>
  <c r="P423"/>
  <c r="Q423"/>
  <c r="U423"/>
  <c r="Y423"/>
  <c r="AC423"/>
  <c r="AD423"/>
  <c r="L635" i="4" s="1"/>
  <c r="AJ423" i="2"/>
  <c r="AK423"/>
  <c r="AL423" s="1"/>
  <c r="AN423"/>
  <c r="AO423" s="1"/>
  <c r="AR423" s="1"/>
  <c r="AP423"/>
  <c r="AQ423" s="1"/>
  <c r="A424"/>
  <c r="A636" i="4" s="1"/>
  <c r="B636" s="1"/>
  <c r="G424" i="2"/>
  <c r="N424"/>
  <c r="P424"/>
  <c r="Q424"/>
  <c r="U424"/>
  <c r="Y424"/>
  <c r="AC424"/>
  <c r="AI424" s="1"/>
  <c r="AD424"/>
  <c r="AG424"/>
  <c r="A422" i="3" s="1"/>
  <c r="F422" s="1"/>
  <c r="AJ424" i="2"/>
  <c r="AK424"/>
  <c r="AL424" s="1"/>
  <c r="AN424"/>
  <c r="AO424" s="1"/>
  <c r="AR424" s="1"/>
  <c r="AP424"/>
  <c r="AQ424" s="1"/>
  <c r="A425"/>
  <c r="A637" i="4" s="1"/>
  <c r="B637" s="1"/>
  <c r="G425" i="2"/>
  <c r="N425"/>
  <c r="P425"/>
  <c r="Q425"/>
  <c r="U425"/>
  <c r="Y425"/>
  <c r="AC425"/>
  <c r="AI425" s="1"/>
  <c r="AD425"/>
  <c r="AG425"/>
  <c r="A423" i="3" s="1"/>
  <c r="B423" s="1"/>
  <c r="AJ425" i="2"/>
  <c r="AK425"/>
  <c r="AL425" s="1"/>
  <c r="AN425"/>
  <c r="AO425" s="1"/>
  <c r="AR425" s="1"/>
  <c r="AP425"/>
  <c r="AQ425" s="1"/>
  <c r="A426"/>
  <c r="A638" i="4" s="1"/>
  <c r="B638" s="1"/>
  <c r="G426" i="2"/>
  <c r="N426"/>
  <c r="P426"/>
  <c r="Q426"/>
  <c r="U426"/>
  <c r="Y426"/>
  <c r="AC426"/>
  <c r="AD426"/>
  <c r="AJ426"/>
  <c r="AK426"/>
  <c r="AL426" s="1"/>
  <c r="AN426"/>
  <c r="AO426" s="1"/>
  <c r="AP426"/>
  <c r="AQ426" s="1"/>
  <c r="AR426" s="1"/>
  <c r="A427"/>
  <c r="A639" i="4" s="1"/>
  <c r="B639" s="1"/>
  <c r="G427" i="2"/>
  <c r="N427"/>
  <c r="P427"/>
  <c r="Q427"/>
  <c r="U427"/>
  <c r="Y427"/>
  <c r="AC427"/>
  <c r="AD427"/>
  <c r="L639" i="4" s="1"/>
  <c r="O639" s="1"/>
  <c r="AJ427" i="2"/>
  <c r="AK427"/>
  <c r="AL427" s="1"/>
  <c r="AN427"/>
  <c r="AO427" s="1"/>
  <c r="AR427" s="1"/>
  <c r="AP427"/>
  <c r="AQ427" s="1"/>
  <c r="A428"/>
  <c r="A640" i="4" s="1"/>
  <c r="B640" s="1"/>
  <c r="G428" i="2"/>
  <c r="N428"/>
  <c r="P428"/>
  <c r="Q428"/>
  <c r="U428"/>
  <c r="Y428"/>
  <c r="AC428"/>
  <c r="AI428" s="1"/>
  <c r="AD428"/>
  <c r="AG428"/>
  <c r="A426" i="3" s="1"/>
  <c r="J426" s="1"/>
  <c r="AJ428" i="2"/>
  <c r="AK428"/>
  <c r="AL428" s="1"/>
  <c r="AN428"/>
  <c r="AO428" s="1"/>
  <c r="AR428" s="1"/>
  <c r="AP428"/>
  <c r="AQ428" s="1"/>
  <c r="A429"/>
  <c r="A641" i="4" s="1"/>
  <c r="B641" s="1"/>
  <c r="G429" i="2"/>
  <c r="N429"/>
  <c r="P429"/>
  <c r="Q429"/>
  <c r="U429"/>
  <c r="Y429"/>
  <c r="AC429"/>
  <c r="AI429" s="1"/>
  <c r="AD429"/>
  <c r="AG429"/>
  <c r="A427" i="3" s="1"/>
  <c r="C427" s="1"/>
  <c r="AJ429" i="2"/>
  <c r="AK429"/>
  <c r="AL429" s="1"/>
  <c r="AN429"/>
  <c r="AO429" s="1"/>
  <c r="AR429" s="1"/>
  <c r="AP429"/>
  <c r="AQ429" s="1"/>
  <c r="A430"/>
  <c r="A642" i="4" s="1"/>
  <c r="B642" s="1"/>
  <c r="G430" i="2"/>
  <c r="N430"/>
  <c r="P430"/>
  <c r="Q430"/>
  <c r="U430"/>
  <c r="Y430"/>
  <c r="AC430"/>
  <c r="AD430"/>
  <c r="AJ430"/>
  <c r="AK430"/>
  <c r="AL430" s="1"/>
  <c r="AN430"/>
  <c r="AO430" s="1"/>
  <c r="AP430"/>
  <c r="AQ430" s="1"/>
  <c r="AR430" s="1"/>
  <c r="A431"/>
  <c r="A643" i="4" s="1"/>
  <c r="B643" s="1"/>
  <c r="G431" i="2"/>
  <c r="N431"/>
  <c r="P431"/>
  <c r="Q431"/>
  <c r="U431"/>
  <c r="Y431"/>
  <c r="AC431"/>
  <c r="AD431"/>
  <c r="L643" i="4" s="1"/>
  <c r="AJ431" i="2"/>
  <c r="AK431"/>
  <c r="AL431" s="1"/>
  <c r="AN431"/>
  <c r="AO431" s="1"/>
  <c r="AR431" s="1"/>
  <c r="AP431"/>
  <c r="AQ431" s="1"/>
  <c r="A432"/>
  <c r="A644" i="4" s="1"/>
  <c r="B644" s="1"/>
  <c r="G432" i="2"/>
  <c r="N432"/>
  <c r="P432"/>
  <c r="Q432"/>
  <c r="U432"/>
  <c r="Y432"/>
  <c r="AC432"/>
  <c r="AI432" s="1"/>
  <c r="AD432"/>
  <c r="AG432"/>
  <c r="A430" i="3" s="1"/>
  <c r="F430" s="1"/>
  <c r="AJ432" i="2"/>
  <c r="AK432"/>
  <c r="AL432" s="1"/>
  <c r="AN432"/>
  <c r="AO432" s="1"/>
  <c r="AR432" s="1"/>
  <c r="AP432"/>
  <c r="AQ432" s="1"/>
  <c r="A433"/>
  <c r="A645" i="4" s="1"/>
  <c r="B645" s="1"/>
  <c r="G433" i="2"/>
  <c r="N433"/>
  <c r="P433"/>
  <c r="Q433"/>
  <c r="U433"/>
  <c r="Y433"/>
  <c r="AC433"/>
  <c r="AI433" s="1"/>
  <c r="AD433"/>
  <c r="AG433"/>
  <c r="A431" i="3" s="1"/>
  <c r="C431" s="1"/>
  <c r="AJ433" i="2"/>
  <c r="AK433"/>
  <c r="AL433" s="1"/>
  <c r="AN433"/>
  <c r="AO433" s="1"/>
  <c r="AR433" s="1"/>
  <c r="AP433"/>
  <c r="AQ433" s="1"/>
  <c r="A434"/>
  <c r="A646" i="4" s="1"/>
  <c r="B646" s="1"/>
  <c r="G434" i="2"/>
  <c r="N434"/>
  <c r="P434"/>
  <c r="Q434"/>
  <c r="U434"/>
  <c r="Y434"/>
  <c r="AC434"/>
  <c r="AD434"/>
  <c r="AJ434"/>
  <c r="AK434"/>
  <c r="AL434" s="1"/>
  <c r="AN434"/>
  <c r="AO434" s="1"/>
  <c r="AP434"/>
  <c r="AQ434" s="1"/>
  <c r="AR434" s="1"/>
  <c r="A435"/>
  <c r="A647" i="4" s="1"/>
  <c r="B647" s="1"/>
  <c r="G435" i="2"/>
  <c r="N435"/>
  <c r="P435"/>
  <c r="Q435"/>
  <c r="U435"/>
  <c r="Y435"/>
  <c r="AC435"/>
  <c r="AD435"/>
  <c r="L647" i="4" s="1"/>
  <c r="P647" s="1"/>
  <c r="AJ435" i="2"/>
  <c r="AK435"/>
  <c r="AL435" s="1"/>
  <c r="AN435"/>
  <c r="AO435" s="1"/>
  <c r="AR435" s="1"/>
  <c r="AP435"/>
  <c r="AQ435" s="1"/>
  <c r="A436"/>
  <c r="A648" i="4" s="1"/>
  <c r="B648" s="1"/>
  <c r="G436" i="2"/>
  <c r="N436"/>
  <c r="P436"/>
  <c r="Q436"/>
  <c r="U436"/>
  <c r="Y436"/>
  <c r="AC436"/>
  <c r="AI436" s="1"/>
  <c r="AD436"/>
  <c r="AG436"/>
  <c r="A434" i="3" s="1"/>
  <c r="AJ436" i="2"/>
  <c r="AK436"/>
  <c r="AL436" s="1"/>
  <c r="AN436"/>
  <c r="AO436" s="1"/>
  <c r="AR436" s="1"/>
  <c r="AP436"/>
  <c r="AQ436" s="1"/>
  <c r="A437"/>
  <c r="A649" i="4" s="1"/>
  <c r="B649" s="1"/>
  <c r="G437" i="2"/>
  <c r="N437"/>
  <c r="P437"/>
  <c r="Q437"/>
  <c r="U437"/>
  <c r="Y437"/>
  <c r="AC437"/>
  <c r="AI437" s="1"/>
  <c r="AD437"/>
  <c r="AG437"/>
  <c r="A435" i="3" s="1"/>
  <c r="C435" s="1"/>
  <c r="AJ437" i="2"/>
  <c r="AK437"/>
  <c r="AL437" s="1"/>
  <c r="AN437"/>
  <c r="AO437" s="1"/>
  <c r="AR437" s="1"/>
  <c r="AP437"/>
  <c r="AQ437" s="1"/>
  <c r="A438"/>
  <c r="A650" i="4" s="1"/>
  <c r="B650" s="1"/>
  <c r="G438" i="2"/>
  <c r="N438"/>
  <c r="P438"/>
  <c r="Q438"/>
  <c r="U438"/>
  <c r="Y438"/>
  <c r="AC438"/>
  <c r="AD438"/>
  <c r="AJ438"/>
  <c r="AK438"/>
  <c r="AL438" s="1"/>
  <c r="AN438"/>
  <c r="AO438" s="1"/>
  <c r="AP438"/>
  <c r="AQ438" s="1"/>
  <c r="AR438" s="1"/>
  <c r="A439"/>
  <c r="A651" i="4" s="1"/>
  <c r="B651" s="1"/>
  <c r="G439" i="2"/>
  <c r="N439"/>
  <c r="P439"/>
  <c r="Q439"/>
  <c r="U439"/>
  <c r="Y439"/>
  <c r="AC439"/>
  <c r="AD439"/>
  <c r="L651" i="4" s="1"/>
  <c r="AJ439" i="2"/>
  <c r="AK439"/>
  <c r="AL439" s="1"/>
  <c r="AN439"/>
  <c r="AO439" s="1"/>
  <c r="AR439" s="1"/>
  <c r="AP439"/>
  <c r="AQ439" s="1"/>
  <c r="A440"/>
  <c r="A652" i="4" s="1"/>
  <c r="B652" s="1"/>
  <c r="G440" i="2"/>
  <c r="N440"/>
  <c r="P440"/>
  <c r="Q440"/>
  <c r="U440"/>
  <c r="Y440"/>
  <c r="AC440"/>
  <c r="AI440" s="1"/>
  <c r="AD440"/>
  <c r="AG440"/>
  <c r="A438" i="3" s="1"/>
  <c r="E438" s="1"/>
  <c r="AJ440" i="2"/>
  <c r="AK440"/>
  <c r="AL440" s="1"/>
  <c r="AN440"/>
  <c r="AO440" s="1"/>
  <c r="AR440" s="1"/>
  <c r="AP440"/>
  <c r="AQ440" s="1"/>
  <c r="A441"/>
  <c r="A653" i="4" s="1"/>
  <c r="B653" s="1"/>
  <c r="G441" i="2"/>
  <c r="N441"/>
  <c r="P441"/>
  <c r="Q441"/>
  <c r="U441"/>
  <c r="Y441"/>
  <c r="AC441"/>
  <c r="AI441" s="1"/>
  <c r="AD441"/>
  <c r="AG441"/>
  <c r="A439" i="3" s="1"/>
  <c r="E439" s="1"/>
  <c r="AJ441" i="2"/>
  <c r="AK441"/>
  <c r="AL441" s="1"/>
  <c r="AN441"/>
  <c r="AO441" s="1"/>
  <c r="AR441" s="1"/>
  <c r="AP441"/>
  <c r="AQ441" s="1"/>
  <c r="A442"/>
  <c r="A654" i="4" s="1"/>
  <c r="B654" s="1"/>
  <c r="G442" i="2"/>
  <c r="N442"/>
  <c r="P442"/>
  <c r="Q442"/>
  <c r="U442"/>
  <c r="Y442"/>
  <c r="AC442"/>
  <c r="AD442"/>
  <c r="AJ442"/>
  <c r="AK442"/>
  <c r="AL442" s="1"/>
  <c r="AN442"/>
  <c r="AO442" s="1"/>
  <c r="AP442"/>
  <c r="AQ442" s="1"/>
  <c r="AR442" s="1"/>
  <c r="A443"/>
  <c r="A655" i="4" s="1"/>
  <c r="B655" s="1"/>
  <c r="G443" i="2"/>
  <c r="N443"/>
  <c r="P443"/>
  <c r="Q443"/>
  <c r="U443"/>
  <c r="Y443"/>
  <c r="AC443"/>
  <c r="AD443"/>
  <c r="L655" i="4" s="1"/>
  <c r="T655" s="1"/>
  <c r="AJ443" i="2"/>
  <c r="AK443"/>
  <c r="AL443" s="1"/>
  <c r="AN443"/>
  <c r="AO443" s="1"/>
  <c r="AR443" s="1"/>
  <c r="AP443"/>
  <c r="AQ443" s="1"/>
  <c r="A444"/>
  <c r="A656" i="4" s="1"/>
  <c r="B656" s="1"/>
  <c r="G444" i="2"/>
  <c r="N444"/>
  <c r="P444"/>
  <c r="Q444"/>
  <c r="U444"/>
  <c r="Y444"/>
  <c r="AC444"/>
  <c r="AI444" s="1"/>
  <c r="AD444"/>
  <c r="AG444"/>
  <c r="A442" i="3" s="1"/>
  <c r="AJ444" i="2"/>
  <c r="AK444"/>
  <c r="AL444" s="1"/>
  <c r="AN444"/>
  <c r="AO444" s="1"/>
  <c r="AR444" s="1"/>
  <c r="AP444"/>
  <c r="AQ444" s="1"/>
  <c r="A445"/>
  <c r="A657" i="4" s="1"/>
  <c r="B657" s="1"/>
  <c r="G445" i="2"/>
  <c r="N445"/>
  <c r="P445"/>
  <c r="Q445"/>
  <c r="U445"/>
  <c r="Y445"/>
  <c r="AC445"/>
  <c r="AI445" s="1"/>
  <c r="AD445"/>
  <c r="AG445"/>
  <c r="A443" i="3" s="1"/>
  <c r="G443" s="1"/>
  <c r="AJ445" i="2"/>
  <c r="AK445"/>
  <c r="AL445" s="1"/>
  <c r="AN445"/>
  <c r="AO445" s="1"/>
  <c r="AR445" s="1"/>
  <c r="AP445"/>
  <c r="AQ445" s="1"/>
  <c r="A446"/>
  <c r="A658" i="4" s="1"/>
  <c r="B658" s="1"/>
  <c r="G446" i="2"/>
  <c r="N446"/>
  <c r="P446"/>
  <c r="Q446"/>
  <c r="U446"/>
  <c r="Y446"/>
  <c r="AC446"/>
  <c r="AD446"/>
  <c r="AJ446"/>
  <c r="AK446"/>
  <c r="AL446" s="1"/>
  <c r="AN446"/>
  <c r="AO446" s="1"/>
  <c r="AP446"/>
  <c r="AQ446" s="1"/>
  <c r="AR446" s="1"/>
  <c r="A447"/>
  <c r="A659" i="4" s="1"/>
  <c r="B659" s="1"/>
  <c r="G447" i="2"/>
  <c r="N447"/>
  <c r="P447"/>
  <c r="Q447"/>
  <c r="U447"/>
  <c r="Y447"/>
  <c r="AC447"/>
  <c r="AD447"/>
  <c r="L659" i="4" s="1"/>
  <c r="AJ447" i="2"/>
  <c r="AK447"/>
  <c r="AL447" s="1"/>
  <c r="AN447"/>
  <c r="AO447" s="1"/>
  <c r="AR447" s="1"/>
  <c r="AP447"/>
  <c r="AQ447" s="1"/>
  <c r="A448"/>
  <c r="A660" i="4" s="1"/>
  <c r="B660" s="1"/>
  <c r="G448" i="2"/>
  <c r="N448"/>
  <c r="P448"/>
  <c r="Q448"/>
  <c r="U448"/>
  <c r="Y448"/>
  <c r="AC448"/>
  <c r="AI448" s="1"/>
  <c r="AD448"/>
  <c r="AG448"/>
  <c r="A446" i="3" s="1"/>
  <c r="F446" s="1"/>
  <c r="AJ448" i="2"/>
  <c r="AK448"/>
  <c r="AL448" s="1"/>
  <c r="AN448"/>
  <c r="AO448" s="1"/>
  <c r="AR448" s="1"/>
  <c r="AP448"/>
  <c r="AQ448" s="1"/>
  <c r="A449"/>
  <c r="A661" i="4" s="1"/>
  <c r="B661" s="1"/>
  <c r="G449" i="2"/>
  <c r="N449"/>
  <c r="P449"/>
  <c r="Q449"/>
  <c r="U449"/>
  <c r="Y449"/>
  <c r="AC449"/>
  <c r="AI449" s="1"/>
  <c r="AD449"/>
  <c r="AG449"/>
  <c r="A447" i="3" s="1"/>
  <c r="J447" s="1"/>
  <c r="AJ449" i="2"/>
  <c r="AK449"/>
  <c r="AL449" s="1"/>
  <c r="AN449"/>
  <c r="AO449" s="1"/>
  <c r="AR449" s="1"/>
  <c r="AP449"/>
  <c r="AQ449" s="1"/>
  <c r="A450"/>
  <c r="A662" i="4" s="1"/>
  <c r="B662" s="1"/>
  <c r="G450" i="2"/>
  <c r="N450"/>
  <c r="P450"/>
  <c r="Q450"/>
  <c r="U450"/>
  <c r="Y450"/>
  <c r="AC450"/>
  <c r="AD450"/>
  <c r="AJ450"/>
  <c r="AK450"/>
  <c r="AL450" s="1"/>
  <c r="AN450"/>
  <c r="AO450" s="1"/>
  <c r="AP450"/>
  <c r="AQ450" s="1"/>
  <c r="AR450" s="1"/>
  <c r="A451"/>
  <c r="A663" i="4" s="1"/>
  <c r="B663" s="1"/>
  <c r="G451" i="2"/>
  <c r="N451"/>
  <c r="P451"/>
  <c r="Q451"/>
  <c r="U451"/>
  <c r="Y451"/>
  <c r="AC451"/>
  <c r="AD451"/>
  <c r="L663" i="4" s="1"/>
  <c r="Q663" s="1"/>
  <c r="AJ451" i="2"/>
  <c r="AK451"/>
  <c r="AL451" s="1"/>
  <c r="AN451"/>
  <c r="AO451" s="1"/>
  <c r="AR451" s="1"/>
  <c r="AP451"/>
  <c r="AQ451" s="1"/>
  <c r="A452"/>
  <c r="A664" i="4" s="1"/>
  <c r="B664" s="1"/>
  <c r="G452" i="2"/>
  <c r="N452"/>
  <c r="P452"/>
  <c r="Q452"/>
  <c r="U452"/>
  <c r="Y452"/>
  <c r="AC452"/>
  <c r="AI452" s="1"/>
  <c r="AD452"/>
  <c r="AG452"/>
  <c r="A450" i="3" s="1"/>
  <c r="AJ452" i="2"/>
  <c r="AK452"/>
  <c r="AL452" s="1"/>
  <c r="AN452"/>
  <c r="AO452" s="1"/>
  <c r="AR452" s="1"/>
  <c r="AP452"/>
  <c r="AQ452" s="1"/>
  <c r="A453"/>
  <c r="A665" i="4" s="1"/>
  <c r="B665" s="1"/>
  <c r="G453" i="2"/>
  <c r="N453"/>
  <c r="P453"/>
  <c r="Q453"/>
  <c r="U453"/>
  <c r="Y453"/>
  <c r="AC453"/>
  <c r="AI453" s="1"/>
  <c r="AD453"/>
  <c r="AG453"/>
  <c r="A451" i="3" s="1"/>
  <c r="AJ453" i="2"/>
  <c r="AK453"/>
  <c r="AL453" s="1"/>
  <c r="AN453"/>
  <c r="AO453" s="1"/>
  <c r="AR453" s="1"/>
  <c r="AP453"/>
  <c r="AQ453" s="1"/>
  <c r="A454"/>
  <c r="A666" i="4" s="1"/>
  <c r="B666" s="1"/>
  <c r="G454" i="2"/>
  <c r="N454"/>
  <c r="P454"/>
  <c r="Q454"/>
  <c r="U454"/>
  <c r="Y454"/>
  <c r="AC454"/>
  <c r="AD454"/>
  <c r="AJ454"/>
  <c r="AK454"/>
  <c r="AL454" s="1"/>
  <c r="AN454"/>
  <c r="AO454" s="1"/>
  <c r="AP454"/>
  <c r="AQ454" s="1"/>
  <c r="AR454" s="1"/>
  <c r="A455"/>
  <c r="A667" i="4" s="1"/>
  <c r="B667" s="1"/>
  <c r="G455" i="2"/>
  <c r="N455"/>
  <c r="P455"/>
  <c r="Q455"/>
  <c r="U455"/>
  <c r="Y455"/>
  <c r="AC455"/>
  <c r="AD455"/>
  <c r="L667" i="4" s="1"/>
  <c r="AJ455" i="2"/>
  <c r="AK455"/>
  <c r="AL455" s="1"/>
  <c r="AN455"/>
  <c r="AO455" s="1"/>
  <c r="AR455" s="1"/>
  <c r="AP455"/>
  <c r="AQ455" s="1"/>
  <c r="A456"/>
  <c r="A668" i="4" s="1"/>
  <c r="B668" s="1"/>
  <c r="G456" i="2"/>
  <c r="N456"/>
  <c r="P456"/>
  <c r="Q456"/>
  <c r="U456"/>
  <c r="Y456"/>
  <c r="AC456"/>
  <c r="AI456" s="1"/>
  <c r="AD456"/>
  <c r="AG456"/>
  <c r="A454" i="3" s="1"/>
  <c r="H454" s="1"/>
  <c r="AJ456" i="2"/>
  <c r="AK456"/>
  <c r="AL456" s="1"/>
  <c r="AN456"/>
  <c r="AO456" s="1"/>
  <c r="AR456" s="1"/>
  <c r="AP456"/>
  <c r="AQ456" s="1"/>
  <c r="A457"/>
  <c r="A669" i="4" s="1"/>
  <c r="B669" s="1"/>
  <c r="G457" i="2"/>
  <c r="N457"/>
  <c r="P457"/>
  <c r="Q457"/>
  <c r="U457"/>
  <c r="Y457"/>
  <c r="AC457"/>
  <c r="AI457" s="1"/>
  <c r="AD457"/>
  <c r="AG457"/>
  <c r="A455" i="3" s="1"/>
  <c r="F455" s="1"/>
  <c r="AJ457" i="2"/>
  <c r="AK457"/>
  <c r="AL457" s="1"/>
  <c r="AN457"/>
  <c r="AO457" s="1"/>
  <c r="AR457" s="1"/>
  <c r="AP457"/>
  <c r="AQ457" s="1"/>
  <c r="A458"/>
  <c r="A670" i="4" s="1"/>
  <c r="B670" s="1"/>
  <c r="G458" i="2"/>
  <c r="N458"/>
  <c r="P458"/>
  <c r="Q458"/>
  <c r="U458"/>
  <c r="Y458"/>
  <c r="AC458"/>
  <c r="AD458"/>
  <c r="AJ458"/>
  <c r="AK458"/>
  <c r="AL458" s="1"/>
  <c r="AN458"/>
  <c r="AO458" s="1"/>
  <c r="AP458"/>
  <c r="AQ458" s="1"/>
  <c r="AR458" s="1"/>
  <c r="A459"/>
  <c r="A671" i="4" s="1"/>
  <c r="B671" s="1"/>
  <c r="G459" i="2"/>
  <c r="N459"/>
  <c r="P459"/>
  <c r="Q459"/>
  <c r="U459"/>
  <c r="Y459"/>
  <c r="AC459"/>
  <c r="AD459"/>
  <c r="L671" i="4" s="1"/>
  <c r="T671" s="1"/>
  <c r="AJ459" i="2"/>
  <c r="AK459"/>
  <c r="AL459" s="1"/>
  <c r="AN459"/>
  <c r="AO459" s="1"/>
  <c r="AR459" s="1"/>
  <c r="AP459"/>
  <c r="AQ459" s="1"/>
  <c r="A460"/>
  <c r="A672" i="4" s="1"/>
  <c r="B672" s="1"/>
  <c r="G460" i="2"/>
  <c r="N460"/>
  <c r="P460"/>
  <c r="Q460"/>
  <c r="U460"/>
  <c r="Y460"/>
  <c r="AC460"/>
  <c r="AI460" s="1"/>
  <c r="AD460"/>
  <c r="AG460"/>
  <c r="A458" i="3" s="1"/>
  <c r="AJ460" i="2"/>
  <c r="AK460"/>
  <c r="AL460" s="1"/>
  <c r="AN460"/>
  <c r="AO460" s="1"/>
  <c r="AR460" s="1"/>
  <c r="AP460"/>
  <c r="AQ460" s="1"/>
  <c r="A461"/>
  <c r="A673" i="4" s="1"/>
  <c r="B673" s="1"/>
  <c r="G461" i="2"/>
  <c r="N461"/>
  <c r="P461"/>
  <c r="Q461"/>
  <c r="U461"/>
  <c r="Y461"/>
  <c r="AC461"/>
  <c r="AI461" s="1"/>
  <c r="AD461"/>
  <c r="AG461"/>
  <c r="A459" i="3" s="1"/>
  <c r="AJ461" i="2"/>
  <c r="AK461"/>
  <c r="AL461" s="1"/>
  <c r="AN461"/>
  <c r="AO461" s="1"/>
  <c r="AR461" s="1"/>
  <c r="AP461"/>
  <c r="AQ461" s="1"/>
  <c r="A462"/>
  <c r="A674" i="4" s="1"/>
  <c r="B674" s="1"/>
  <c r="G462" i="2"/>
  <c r="N462"/>
  <c r="P462"/>
  <c r="Q462"/>
  <c r="U462"/>
  <c r="Y462"/>
  <c r="AC462"/>
  <c r="AI462" s="1"/>
  <c r="AD462"/>
  <c r="L674" i="4" s="1"/>
  <c r="Q674" s="1"/>
  <c r="AG462" i="2"/>
  <c r="A460" i="3" s="1"/>
  <c r="AJ462" i="2"/>
  <c r="AK462"/>
  <c r="AL462" s="1"/>
  <c r="AN462"/>
  <c r="AO462" s="1"/>
  <c r="AR462" s="1"/>
  <c r="AP462"/>
  <c r="AQ462" s="1"/>
  <c r="A463"/>
  <c r="A675" i="4" s="1"/>
  <c r="B675" s="1"/>
  <c r="G463" i="2"/>
  <c r="N463"/>
  <c r="P463"/>
  <c r="Q463"/>
  <c r="U463"/>
  <c r="Y463"/>
  <c r="AC463"/>
  <c r="AI463" s="1"/>
  <c r="AD463"/>
  <c r="AG463"/>
  <c r="AJ463"/>
  <c r="AK463"/>
  <c r="AL463" s="1"/>
  <c r="AN463"/>
  <c r="AO463" s="1"/>
  <c r="AR463" s="1"/>
  <c r="AP463"/>
  <c r="AQ463" s="1"/>
  <c r="A464"/>
  <c r="A676" i="4" s="1"/>
  <c r="B676" s="1"/>
  <c r="G464" i="2"/>
  <c r="N464"/>
  <c r="P464"/>
  <c r="Q464"/>
  <c r="U464"/>
  <c r="Y464"/>
  <c r="AC464"/>
  <c r="AI464" s="1"/>
  <c r="AD464"/>
  <c r="L676" i="4" s="1"/>
  <c r="W676" s="1"/>
  <c r="AG464" i="2"/>
  <c r="A462" i="3" s="1"/>
  <c r="C462" s="1"/>
  <c r="AJ464" i="2"/>
  <c r="AK464"/>
  <c r="AL464" s="1"/>
  <c r="AN464"/>
  <c r="AO464" s="1"/>
  <c r="AR464" s="1"/>
  <c r="AP464"/>
  <c r="AQ464" s="1"/>
  <c r="A465"/>
  <c r="A677" i="4" s="1"/>
  <c r="B677" s="1"/>
  <c r="G465" i="2"/>
  <c r="N465"/>
  <c r="P465"/>
  <c r="Q465"/>
  <c r="U465"/>
  <c r="Y465"/>
  <c r="AC465"/>
  <c r="AI465" s="1"/>
  <c r="AD465"/>
  <c r="AG465"/>
  <c r="AJ465"/>
  <c r="AK465"/>
  <c r="AL465" s="1"/>
  <c r="AN465"/>
  <c r="AO465" s="1"/>
  <c r="AR465" s="1"/>
  <c r="AP465"/>
  <c r="AQ465" s="1"/>
  <c r="A466"/>
  <c r="A678" i="4" s="1"/>
  <c r="B678" s="1"/>
  <c r="G466" i="2"/>
  <c r="N466"/>
  <c r="P466"/>
  <c r="Q466"/>
  <c r="U466"/>
  <c r="Y466"/>
  <c r="AC466"/>
  <c r="AI466" s="1"/>
  <c r="AD466"/>
  <c r="AG466"/>
  <c r="A464" i="3" s="1"/>
  <c r="J464" s="1"/>
  <c r="AJ466" i="2"/>
  <c r="AK466"/>
  <c r="AL466"/>
  <c r="AN466"/>
  <c r="AO466"/>
  <c r="AP466"/>
  <c r="AQ466"/>
  <c r="A467"/>
  <c r="A679" i="4" s="1"/>
  <c r="B679" s="1"/>
  <c r="G467" i="2"/>
  <c r="N467"/>
  <c r="P467"/>
  <c r="Q467"/>
  <c r="U467"/>
  <c r="Y467"/>
  <c r="AC467"/>
  <c r="AI467" s="1"/>
  <c r="AD467"/>
  <c r="AG467"/>
  <c r="AJ467"/>
  <c r="AK467"/>
  <c r="AL467" s="1"/>
  <c r="AN467"/>
  <c r="AO467" s="1"/>
  <c r="AP467"/>
  <c r="AQ467" s="1"/>
  <c r="A468"/>
  <c r="A680" i="4" s="1"/>
  <c r="B680" s="1"/>
  <c r="G468" i="2"/>
  <c r="N468"/>
  <c r="P468"/>
  <c r="Q468"/>
  <c r="U468"/>
  <c r="Y468"/>
  <c r="AC468"/>
  <c r="AI468" s="1"/>
  <c r="AD468"/>
  <c r="AG468"/>
  <c r="A466" i="3" s="1"/>
  <c r="AJ468" i="2"/>
  <c r="AK468"/>
  <c r="AL468" s="1"/>
  <c r="AN468"/>
  <c r="AO468" s="1"/>
  <c r="AP468"/>
  <c r="AQ468" s="1"/>
  <c r="AR468" s="1"/>
  <c r="A469"/>
  <c r="A681" i="4" s="1"/>
  <c r="B681" s="1"/>
  <c r="G469" i="2"/>
  <c r="N469"/>
  <c r="P469"/>
  <c r="Q469"/>
  <c r="U469"/>
  <c r="Y469"/>
  <c r="AC469"/>
  <c r="AI469" s="1"/>
  <c r="AD469"/>
  <c r="AG469"/>
  <c r="AJ469"/>
  <c r="AK469"/>
  <c r="AL469" s="1"/>
  <c r="AN469"/>
  <c r="AO469" s="1"/>
  <c r="AP469"/>
  <c r="AQ469" s="1"/>
  <c r="AR469" s="1"/>
  <c r="A470"/>
  <c r="A682" i="4" s="1"/>
  <c r="B682" s="1"/>
  <c r="G470" i="2"/>
  <c r="N470"/>
  <c r="P470"/>
  <c r="Q470"/>
  <c r="U470"/>
  <c r="Y470"/>
  <c r="AC470"/>
  <c r="AI470" s="1"/>
  <c r="AD470"/>
  <c r="AG470"/>
  <c r="AJ470"/>
  <c r="AK470"/>
  <c r="AL470" s="1"/>
  <c r="AN470"/>
  <c r="AO470" s="1"/>
  <c r="AP470"/>
  <c r="AQ470" s="1"/>
  <c r="AR470" s="1"/>
  <c r="A471"/>
  <c r="A683" i="4" s="1"/>
  <c r="B683" s="1"/>
  <c r="G471" i="2"/>
  <c r="N471"/>
  <c r="P471"/>
  <c r="Q471"/>
  <c r="U471"/>
  <c r="Y471"/>
  <c r="AC471"/>
  <c r="AI471" s="1"/>
  <c r="AD471"/>
  <c r="AG471"/>
  <c r="AJ471"/>
  <c r="AK471"/>
  <c r="AL471" s="1"/>
  <c r="AN471"/>
  <c r="AO471" s="1"/>
  <c r="AP471"/>
  <c r="AQ471" s="1"/>
  <c r="AR471" s="1"/>
  <c r="A472"/>
  <c r="A684" i="4" s="1"/>
  <c r="B684" s="1"/>
  <c r="G472" i="2"/>
  <c r="N472"/>
  <c r="P472"/>
  <c r="Q472"/>
  <c r="U472"/>
  <c r="Y472"/>
  <c r="AC472"/>
  <c r="AI472" s="1"/>
  <c r="AD472"/>
  <c r="AG472"/>
  <c r="AJ472"/>
  <c r="AK472"/>
  <c r="AL472" s="1"/>
  <c r="AN472"/>
  <c r="AO472" s="1"/>
  <c r="AP472"/>
  <c r="AQ472" s="1"/>
  <c r="A473"/>
  <c r="A685" i="4" s="1"/>
  <c r="B685" s="1"/>
  <c r="G473" i="2"/>
  <c r="N473"/>
  <c r="P473"/>
  <c r="Q473"/>
  <c r="U473"/>
  <c r="Y473"/>
  <c r="AC473"/>
  <c r="AI473" s="1"/>
  <c r="AD473"/>
  <c r="AG473"/>
  <c r="AJ473"/>
  <c r="AK473"/>
  <c r="AL473" s="1"/>
  <c r="AN473"/>
  <c r="AO473" s="1"/>
  <c r="AP473"/>
  <c r="AQ473" s="1"/>
  <c r="AR473" s="1"/>
  <c r="A474"/>
  <c r="A686" i="4" s="1"/>
  <c r="B686" s="1"/>
  <c r="G474" i="2"/>
  <c r="N474"/>
  <c r="P474"/>
  <c r="Q474"/>
  <c r="U474"/>
  <c r="Y474"/>
  <c r="AC474"/>
  <c r="AI474" s="1"/>
  <c r="AD474"/>
  <c r="AG474"/>
  <c r="AJ474"/>
  <c r="AK474"/>
  <c r="AL474" s="1"/>
  <c r="AN474"/>
  <c r="AO474" s="1"/>
  <c r="AP474"/>
  <c r="AQ474" s="1"/>
  <c r="A475"/>
  <c r="A687" i="4" s="1"/>
  <c r="B687" s="1"/>
  <c r="G475" i="2"/>
  <c r="N475"/>
  <c r="P475"/>
  <c r="Q475"/>
  <c r="U475"/>
  <c r="Y475"/>
  <c r="AC475"/>
  <c r="AI475" s="1"/>
  <c r="AD475"/>
  <c r="AG475"/>
  <c r="AJ475"/>
  <c r="AK475"/>
  <c r="AL475" s="1"/>
  <c r="AN475"/>
  <c r="AO475" s="1"/>
  <c r="AP475"/>
  <c r="AQ475" s="1"/>
  <c r="A476"/>
  <c r="A688" i="4" s="1"/>
  <c r="B688" s="1"/>
  <c r="G476" i="2"/>
  <c r="N476"/>
  <c r="P476"/>
  <c r="Q476"/>
  <c r="U476"/>
  <c r="Y476"/>
  <c r="AC476"/>
  <c r="AI476" s="1"/>
  <c r="AD476"/>
  <c r="AG476"/>
  <c r="AJ476"/>
  <c r="AK476"/>
  <c r="AL476" s="1"/>
  <c r="AN476"/>
  <c r="AO476" s="1"/>
  <c r="AP476"/>
  <c r="AQ476" s="1"/>
  <c r="AR476" s="1"/>
  <c r="A477"/>
  <c r="A689" i="4" s="1"/>
  <c r="B689" s="1"/>
  <c r="G477" i="2"/>
  <c r="N477"/>
  <c r="P477"/>
  <c r="Q477"/>
  <c r="U477"/>
  <c r="Y477"/>
  <c r="AC477"/>
  <c r="AI477" s="1"/>
  <c r="AD477"/>
  <c r="AG477"/>
  <c r="A475" i="3" s="1"/>
  <c r="B475" s="1"/>
  <c r="AJ477" i="2"/>
  <c r="AK477"/>
  <c r="AL477" s="1"/>
  <c r="AN477"/>
  <c r="AO477" s="1"/>
  <c r="AP477"/>
  <c r="AQ477" s="1"/>
  <c r="A478"/>
  <c r="A690" i="4" s="1"/>
  <c r="B690" s="1"/>
  <c r="G478" i="2"/>
  <c r="N478"/>
  <c r="P478"/>
  <c r="Q478"/>
  <c r="U478"/>
  <c r="Y478"/>
  <c r="AC478"/>
  <c r="AI478" s="1"/>
  <c r="AD478"/>
  <c r="AG478"/>
  <c r="AJ478"/>
  <c r="AK478"/>
  <c r="AL478" s="1"/>
  <c r="AN478"/>
  <c r="AO478" s="1"/>
  <c r="AP478"/>
  <c r="AQ478" s="1"/>
  <c r="A479"/>
  <c r="A691" i="4" s="1"/>
  <c r="B691" s="1"/>
  <c r="G479" i="2"/>
  <c r="N479"/>
  <c r="P479"/>
  <c r="Q479"/>
  <c r="U479"/>
  <c r="Y479"/>
  <c r="AC479"/>
  <c r="AI479" s="1"/>
  <c r="AD479"/>
  <c r="AG479"/>
  <c r="AJ479"/>
  <c r="AK479"/>
  <c r="AL479" s="1"/>
  <c r="AN479"/>
  <c r="AO479" s="1"/>
  <c r="AP479"/>
  <c r="AQ479" s="1"/>
  <c r="AR479" s="1"/>
  <c r="A480"/>
  <c r="A692" i="4" s="1"/>
  <c r="B692" s="1"/>
  <c r="G480" i="2"/>
  <c r="N480"/>
  <c r="P480"/>
  <c r="Q480"/>
  <c r="U480"/>
  <c r="Y480"/>
  <c r="AC480"/>
  <c r="AI480" s="1"/>
  <c r="AD480"/>
  <c r="AG480"/>
  <c r="AJ480"/>
  <c r="AK480"/>
  <c r="AL480" s="1"/>
  <c r="AN480"/>
  <c r="AO480" s="1"/>
  <c r="AP480"/>
  <c r="AQ480" s="1"/>
  <c r="A481"/>
  <c r="A693" i="4" s="1"/>
  <c r="B693" s="1"/>
  <c r="G481" i="2"/>
  <c r="N481"/>
  <c r="P481"/>
  <c r="Q481"/>
  <c r="U481"/>
  <c r="Y481"/>
  <c r="AC481"/>
  <c r="AI481" s="1"/>
  <c r="AD481"/>
  <c r="AG481"/>
  <c r="AJ481"/>
  <c r="AK481"/>
  <c r="AL481" s="1"/>
  <c r="AN481"/>
  <c r="AO481" s="1"/>
  <c r="AP481"/>
  <c r="AQ481" s="1"/>
  <c r="AR481" s="1"/>
  <c r="A482"/>
  <c r="A694" i="4" s="1"/>
  <c r="B694" s="1"/>
  <c r="G482" i="2"/>
  <c r="N482"/>
  <c r="P482"/>
  <c r="Q482"/>
  <c r="U482"/>
  <c r="Y482"/>
  <c r="AC482"/>
  <c r="AI482" s="1"/>
  <c r="AD482"/>
  <c r="AG482"/>
  <c r="A480" i="3" s="1"/>
  <c r="I480" s="1"/>
  <c r="AJ482" i="2"/>
  <c r="AK482"/>
  <c r="AL482" s="1"/>
  <c r="AN482"/>
  <c r="AO482" s="1"/>
  <c r="AP482"/>
  <c r="AQ482" s="1"/>
  <c r="A483"/>
  <c r="A695" i="4" s="1"/>
  <c r="B695" s="1"/>
  <c r="G483" i="2"/>
  <c r="N483"/>
  <c r="P483"/>
  <c r="Q483"/>
  <c r="U483"/>
  <c r="Y483"/>
  <c r="AC483"/>
  <c r="AI483" s="1"/>
  <c r="AD483"/>
  <c r="L695" i="4" s="1"/>
  <c r="Q695" s="1"/>
  <c r="AG483" i="2"/>
  <c r="AJ483"/>
  <c r="AK483"/>
  <c r="AL483" s="1"/>
  <c r="AN483"/>
  <c r="AO483" s="1"/>
  <c r="AP483"/>
  <c r="AQ483" s="1"/>
  <c r="A484"/>
  <c r="A696" i="4" s="1"/>
  <c r="B696" s="1"/>
  <c r="G484" i="2"/>
  <c r="N484"/>
  <c r="P484"/>
  <c r="Q484"/>
  <c r="U484"/>
  <c r="Y484"/>
  <c r="AC484"/>
  <c r="AI484" s="1"/>
  <c r="AD484"/>
  <c r="L696" i="4" s="1"/>
  <c r="Q696" s="1"/>
  <c r="AG484" i="2"/>
  <c r="AJ484"/>
  <c r="AK484"/>
  <c r="AL484" s="1"/>
  <c r="AN484"/>
  <c r="AO484" s="1"/>
  <c r="AP484"/>
  <c r="AQ484" s="1"/>
  <c r="AR484" s="1"/>
  <c r="A485"/>
  <c r="A697" i="4" s="1"/>
  <c r="B697" s="1"/>
  <c r="G485" i="2"/>
  <c r="N485"/>
  <c r="P485"/>
  <c r="Q485"/>
  <c r="U485"/>
  <c r="Y485"/>
  <c r="AC485"/>
  <c r="AI485" s="1"/>
  <c r="AD485"/>
  <c r="L697" i="4" s="1"/>
  <c r="Q697" s="1"/>
  <c r="AG485" i="2"/>
  <c r="AJ485"/>
  <c r="AK485"/>
  <c r="AL485" s="1"/>
  <c r="AN485"/>
  <c r="AO485" s="1"/>
  <c r="AP485"/>
  <c r="AQ485" s="1"/>
  <c r="A486"/>
  <c r="A698" i="4" s="1"/>
  <c r="B698" s="1"/>
  <c r="G486" i="2"/>
  <c r="N486"/>
  <c r="P486"/>
  <c r="Q486"/>
  <c r="U486"/>
  <c r="Y486"/>
  <c r="AC486"/>
  <c r="AI486" s="1"/>
  <c r="AD486"/>
  <c r="L698" i="4" s="1"/>
  <c r="Q698" s="1"/>
  <c r="AG486" i="2"/>
  <c r="AJ486"/>
  <c r="AK486"/>
  <c r="AL486" s="1"/>
  <c r="AN486"/>
  <c r="AO486" s="1"/>
  <c r="AP486"/>
  <c r="AQ486" s="1"/>
  <c r="A487"/>
  <c r="A699" i="4" s="1"/>
  <c r="B699" s="1"/>
  <c r="G487" i="2"/>
  <c r="N487"/>
  <c r="P487"/>
  <c r="Q487"/>
  <c r="U487"/>
  <c r="Y487"/>
  <c r="AC487"/>
  <c r="AI487" s="1"/>
  <c r="AD487"/>
  <c r="L699" i="4" s="1"/>
  <c r="Q699" s="1"/>
  <c r="AG487" i="2"/>
  <c r="A485" i="3" s="1"/>
  <c r="I485" s="1"/>
  <c r="AJ487" i="2"/>
  <c r="AK487"/>
  <c r="AL487" s="1"/>
  <c r="AN487"/>
  <c r="AO487" s="1"/>
  <c r="AP487"/>
  <c r="AQ487" s="1"/>
  <c r="A488"/>
  <c r="A700" i="4" s="1"/>
  <c r="B700" s="1"/>
  <c r="G488" i="2"/>
  <c r="N488"/>
  <c r="P488"/>
  <c r="Q488"/>
  <c r="U488"/>
  <c r="Y488"/>
  <c r="AC488"/>
  <c r="AI488" s="1"/>
  <c r="AD488"/>
  <c r="L700" i="4" s="1"/>
  <c r="P700" s="1"/>
  <c r="AG488" i="2"/>
  <c r="AJ488"/>
  <c r="AK488"/>
  <c r="AL488" s="1"/>
  <c r="AN488"/>
  <c r="AO488" s="1"/>
  <c r="AP488"/>
  <c r="AQ488" s="1"/>
  <c r="AR488" s="1"/>
  <c r="A489"/>
  <c r="A701" i="4" s="1"/>
  <c r="B701" s="1"/>
  <c r="G489" i="2"/>
  <c r="N489"/>
  <c r="P489"/>
  <c r="Q489"/>
  <c r="U489"/>
  <c r="Y489"/>
  <c r="AC489"/>
  <c r="AI489" s="1"/>
  <c r="AD489"/>
  <c r="L701" i="4" s="1"/>
  <c r="Q701" s="1"/>
  <c r="AG489" i="2"/>
  <c r="AJ489"/>
  <c r="AK489"/>
  <c r="AL489" s="1"/>
  <c r="AN489"/>
  <c r="AO489" s="1"/>
  <c r="AP489"/>
  <c r="AQ489" s="1"/>
  <c r="A490"/>
  <c r="A702" i="4" s="1"/>
  <c r="B702" s="1"/>
  <c r="G490" i="2"/>
  <c r="N490"/>
  <c r="P490"/>
  <c r="Q490"/>
  <c r="U490"/>
  <c r="Y490"/>
  <c r="AC490"/>
  <c r="AI490" s="1"/>
  <c r="AD490"/>
  <c r="L702" i="4" s="1"/>
  <c r="P702" s="1"/>
  <c r="AG490" i="2"/>
  <c r="AH490" s="1"/>
  <c r="M702" i="4" s="1"/>
  <c r="AJ490" i="2"/>
  <c r="AK490"/>
  <c r="AL490" s="1"/>
  <c r="AN490"/>
  <c r="AO490" s="1"/>
  <c r="AP490"/>
  <c r="AQ490" s="1"/>
  <c r="A491"/>
  <c r="A703" i="4" s="1"/>
  <c r="B703" s="1"/>
  <c r="G491" i="2"/>
  <c r="N491"/>
  <c r="P491"/>
  <c r="Q491"/>
  <c r="U491"/>
  <c r="Y491"/>
  <c r="AC491"/>
  <c r="AI491" s="1"/>
  <c r="AD491"/>
  <c r="L703" i="4" s="1"/>
  <c r="Q703" s="1"/>
  <c r="AG491" i="2"/>
  <c r="AJ491"/>
  <c r="AK491"/>
  <c r="AL491" s="1"/>
  <c r="AN491"/>
  <c r="AO491" s="1"/>
  <c r="AP491"/>
  <c r="AQ491" s="1"/>
  <c r="A492"/>
  <c r="A704" i="4" s="1"/>
  <c r="B704" s="1"/>
  <c r="G492" i="2"/>
  <c r="N492"/>
  <c r="P492"/>
  <c r="Q492"/>
  <c r="U492"/>
  <c r="Y492"/>
  <c r="AC492"/>
  <c r="AI492" s="1"/>
  <c r="AD492"/>
  <c r="AG492"/>
  <c r="AJ492"/>
  <c r="AK492"/>
  <c r="AL492" s="1"/>
  <c r="AN492"/>
  <c r="AO492" s="1"/>
  <c r="AP492"/>
  <c r="AQ492" s="1"/>
  <c r="A493"/>
  <c r="A705" i="4" s="1"/>
  <c r="B705" s="1"/>
  <c r="G493" i="2"/>
  <c r="N493"/>
  <c r="P493"/>
  <c r="Q493"/>
  <c r="U493"/>
  <c r="Y493"/>
  <c r="AC493"/>
  <c r="AI493" s="1"/>
  <c r="AD493"/>
  <c r="L705" i="4" s="1"/>
  <c r="U705" s="1"/>
  <c r="AG493" i="2"/>
  <c r="AJ493"/>
  <c r="AK493"/>
  <c r="AL493" s="1"/>
  <c r="AN493"/>
  <c r="AO493" s="1"/>
  <c r="AP493"/>
  <c r="AQ493" s="1"/>
  <c r="A494"/>
  <c r="A706" i="4" s="1"/>
  <c r="B706" s="1"/>
  <c r="G494" i="2"/>
  <c r="N494"/>
  <c r="P494"/>
  <c r="Q494"/>
  <c r="U494"/>
  <c r="Y494"/>
  <c r="AC494"/>
  <c r="AI494" s="1"/>
  <c r="AD494"/>
  <c r="AG494"/>
  <c r="AJ494"/>
  <c r="AK494"/>
  <c r="AL494" s="1"/>
  <c r="AN494"/>
  <c r="AO494" s="1"/>
  <c r="AP494"/>
  <c r="AQ494" s="1"/>
  <c r="A495"/>
  <c r="A707" i="4" s="1"/>
  <c r="B707" s="1"/>
  <c r="G495" i="2"/>
  <c r="N495"/>
  <c r="P495"/>
  <c r="Q495"/>
  <c r="U495"/>
  <c r="Y495"/>
  <c r="AC495"/>
  <c r="AI495" s="1"/>
  <c r="AD495"/>
  <c r="L707" i="4" s="1"/>
  <c r="O707" s="1"/>
  <c r="AG495" i="2"/>
  <c r="AJ495"/>
  <c r="AK495"/>
  <c r="AL495" s="1"/>
  <c r="AN495"/>
  <c r="AO495" s="1"/>
  <c r="AP495"/>
  <c r="AQ495" s="1"/>
  <c r="A496"/>
  <c r="A708" i="4" s="1"/>
  <c r="B708" s="1"/>
  <c r="G496" i="2"/>
  <c r="N496"/>
  <c r="P496"/>
  <c r="Q496"/>
  <c r="U496"/>
  <c r="Y496"/>
  <c r="AC496"/>
  <c r="AI496" s="1"/>
  <c r="AD496"/>
  <c r="AG496"/>
  <c r="A494" i="3" s="1"/>
  <c r="F494" s="1"/>
  <c r="AJ496" i="2"/>
  <c r="AK496"/>
  <c r="AL496" s="1"/>
  <c r="AN496"/>
  <c r="AO496" s="1"/>
  <c r="AP496"/>
  <c r="AQ496" s="1"/>
  <c r="A497"/>
  <c r="A709" i="4" s="1"/>
  <c r="B709" s="1"/>
  <c r="G497" i="2"/>
  <c r="N497"/>
  <c r="P497"/>
  <c r="Q497"/>
  <c r="U497"/>
  <c r="Y497"/>
  <c r="AC497"/>
  <c r="AI497" s="1"/>
  <c r="AD497"/>
  <c r="L709" i="4" s="1"/>
  <c r="U709" s="1"/>
  <c r="AG497" i="2"/>
  <c r="AH497" s="1"/>
  <c r="M709" i="4" s="1"/>
  <c r="AJ497" i="2"/>
  <c r="AK497"/>
  <c r="AL497" s="1"/>
  <c r="AN497"/>
  <c r="AO497" s="1"/>
  <c r="AP497"/>
  <c r="AQ497" s="1"/>
  <c r="A498"/>
  <c r="A710" i="4" s="1"/>
  <c r="B710" s="1"/>
  <c r="G498" i="2"/>
  <c r="N498"/>
  <c r="P498"/>
  <c r="Q498"/>
  <c r="U498"/>
  <c r="Y498"/>
  <c r="AC498"/>
  <c r="AI498" s="1"/>
  <c r="AD498"/>
  <c r="AG498"/>
  <c r="AJ498"/>
  <c r="AK498"/>
  <c r="AL498" s="1"/>
  <c r="AN498"/>
  <c r="AO498" s="1"/>
  <c r="AP498"/>
  <c r="AQ498" s="1"/>
  <c r="A499"/>
  <c r="A711" i="4" s="1"/>
  <c r="B711" s="1"/>
  <c r="G499" i="2"/>
  <c r="N499"/>
  <c r="P499"/>
  <c r="Q499"/>
  <c r="U499"/>
  <c r="Y499"/>
  <c r="AC499"/>
  <c r="AI499" s="1"/>
  <c r="AD499"/>
  <c r="AG499"/>
  <c r="AJ499"/>
  <c r="AK499"/>
  <c r="AL499" s="1"/>
  <c r="AN499"/>
  <c r="AO499" s="1"/>
  <c r="AP499"/>
  <c r="AQ499" s="1"/>
  <c r="A500"/>
  <c r="A712" i="4" s="1"/>
  <c r="B712" s="1"/>
  <c r="G500" i="2"/>
  <c r="N500"/>
  <c r="P500"/>
  <c r="Q500"/>
  <c r="U500"/>
  <c r="Y500"/>
  <c r="AC500"/>
  <c r="AI500" s="1"/>
  <c r="AD500"/>
  <c r="AG500"/>
  <c r="AJ500"/>
  <c r="AK500"/>
  <c r="AL500" s="1"/>
  <c r="AN500"/>
  <c r="AO500" s="1"/>
  <c r="AP500"/>
  <c r="AQ500" s="1"/>
  <c r="A501"/>
  <c r="A713" i="4" s="1"/>
  <c r="B713" s="1"/>
  <c r="G501" i="2"/>
  <c r="N501"/>
  <c r="P501"/>
  <c r="Q501"/>
  <c r="U501"/>
  <c r="Y501"/>
  <c r="AC501"/>
  <c r="AI501" s="1"/>
  <c r="AD501"/>
  <c r="AG501"/>
  <c r="AJ501"/>
  <c r="AK501"/>
  <c r="AL501" s="1"/>
  <c r="AN501"/>
  <c r="AO501" s="1"/>
  <c r="AP501"/>
  <c r="AQ501" s="1"/>
  <c r="A502"/>
  <c r="A714" i="4" s="1"/>
  <c r="B714" s="1"/>
  <c r="G502" i="2"/>
  <c r="N502"/>
  <c r="P502"/>
  <c r="Q502"/>
  <c r="U502"/>
  <c r="Y502"/>
  <c r="AC502"/>
  <c r="AI502" s="1"/>
  <c r="AD502"/>
  <c r="AG502"/>
  <c r="AJ502"/>
  <c r="AK502"/>
  <c r="AL502" s="1"/>
  <c r="AN502"/>
  <c r="AO502" s="1"/>
  <c r="AP502"/>
  <c r="AQ502" s="1"/>
  <c r="A503"/>
  <c r="A715" i="4" s="1"/>
  <c r="B715" s="1"/>
  <c r="G503" i="2"/>
  <c r="N503"/>
  <c r="P503"/>
  <c r="Q503"/>
  <c r="U503"/>
  <c r="Y503"/>
  <c r="AC503"/>
  <c r="AI503" s="1"/>
  <c r="AD503"/>
  <c r="AG503"/>
  <c r="AJ503"/>
  <c r="AK503"/>
  <c r="AL503" s="1"/>
  <c r="AN503"/>
  <c r="AO503" s="1"/>
  <c r="AP503"/>
  <c r="AQ503" s="1"/>
  <c r="A504"/>
  <c r="A716" i="4" s="1"/>
  <c r="B716" s="1"/>
  <c r="G504" i="2"/>
  <c r="N504"/>
  <c r="P504"/>
  <c r="Q504"/>
  <c r="U504"/>
  <c r="Y504"/>
  <c r="AC504"/>
  <c r="AI504" s="1"/>
  <c r="AD504"/>
  <c r="AG504"/>
  <c r="AJ504"/>
  <c r="AK504"/>
  <c r="AL504" s="1"/>
  <c r="AN504"/>
  <c r="AO504" s="1"/>
  <c r="AP504"/>
  <c r="AQ504" s="1"/>
  <c r="A505"/>
  <c r="A717" i="4" s="1"/>
  <c r="B717" s="1"/>
  <c r="G505" i="2"/>
  <c r="N505"/>
  <c r="P505"/>
  <c r="Q505"/>
  <c r="U505"/>
  <c r="Y505"/>
  <c r="AC505"/>
  <c r="AI505" s="1"/>
  <c r="AD505"/>
  <c r="AG505"/>
  <c r="AJ505"/>
  <c r="AK505"/>
  <c r="AL505" s="1"/>
  <c r="AN505"/>
  <c r="AO505" s="1"/>
  <c r="AP505"/>
  <c r="AQ505" s="1"/>
  <c r="A506"/>
  <c r="A718" i="4" s="1"/>
  <c r="B718" s="1"/>
  <c r="G506" i="2"/>
  <c r="N506"/>
  <c r="P506"/>
  <c r="Q506"/>
  <c r="U506"/>
  <c r="Y506"/>
  <c r="AC506"/>
  <c r="AI506" s="1"/>
  <c r="AD506"/>
  <c r="AG506"/>
  <c r="A504" i="3" s="1"/>
  <c r="G504" s="1"/>
  <c r="AJ506" i="2"/>
  <c r="AK506"/>
  <c r="AL506" s="1"/>
  <c r="AN506"/>
  <c r="AO506" s="1"/>
  <c r="AP506"/>
  <c r="AQ506" s="1"/>
  <c r="A507"/>
  <c r="A719" i="4" s="1"/>
  <c r="B719" s="1"/>
  <c r="G507" i="2"/>
  <c r="N507"/>
  <c r="P507"/>
  <c r="Q507"/>
  <c r="U507"/>
  <c r="Y507"/>
  <c r="AC507"/>
  <c r="AI507" s="1"/>
  <c r="AD507"/>
  <c r="AG507"/>
  <c r="AJ507"/>
  <c r="AK507"/>
  <c r="AL507" s="1"/>
  <c r="AN507"/>
  <c r="AO507" s="1"/>
  <c r="AP507"/>
  <c r="AQ507" s="1"/>
  <c r="A508"/>
  <c r="A720" i="4" s="1"/>
  <c r="B720" s="1"/>
  <c r="G508" i="2"/>
  <c r="N508"/>
  <c r="P508"/>
  <c r="Q508"/>
  <c r="U508"/>
  <c r="Y508"/>
  <c r="AC508"/>
  <c r="AI508" s="1"/>
  <c r="AD508"/>
  <c r="AG508"/>
  <c r="AJ508"/>
  <c r="AK508"/>
  <c r="AL508" s="1"/>
  <c r="AN508"/>
  <c r="AO508" s="1"/>
  <c r="AP508"/>
  <c r="AQ508" s="1"/>
  <c r="AR508" s="1"/>
  <c r="A509"/>
  <c r="A721" i="4" s="1"/>
  <c r="B721" s="1"/>
  <c r="G509" i="2"/>
  <c r="N509"/>
  <c r="P509"/>
  <c r="Q509"/>
  <c r="U509"/>
  <c r="Y509"/>
  <c r="AC509"/>
  <c r="AI509" s="1"/>
  <c r="AD509"/>
  <c r="AG509"/>
  <c r="AJ509"/>
  <c r="AK509"/>
  <c r="AL509" s="1"/>
  <c r="AN509"/>
  <c r="AO509" s="1"/>
  <c r="AP509"/>
  <c r="AQ509" s="1"/>
  <c r="A510"/>
  <c r="A722" i="4" s="1"/>
  <c r="B722" s="1"/>
  <c r="G510" i="2"/>
  <c r="N510"/>
  <c r="P510"/>
  <c r="Q510"/>
  <c r="U510"/>
  <c r="Y510"/>
  <c r="AC510"/>
  <c r="AI510" s="1"/>
  <c r="AD510"/>
  <c r="AG510"/>
  <c r="AJ510"/>
  <c r="AK510"/>
  <c r="AL510" s="1"/>
  <c r="AN510"/>
  <c r="AO510" s="1"/>
  <c r="AP510"/>
  <c r="AQ510" s="1"/>
  <c r="A511"/>
  <c r="A723" i="4" s="1"/>
  <c r="B723" s="1"/>
  <c r="G511" i="2"/>
  <c r="N511"/>
  <c r="P511"/>
  <c r="Q511"/>
  <c r="U511"/>
  <c r="Y511"/>
  <c r="AC511"/>
  <c r="AI511" s="1"/>
  <c r="AD511"/>
  <c r="AG511"/>
  <c r="AJ511"/>
  <c r="AK511"/>
  <c r="AL511" s="1"/>
  <c r="AN511"/>
  <c r="AO511" s="1"/>
  <c r="AP511"/>
  <c r="AQ511" s="1"/>
  <c r="A512"/>
  <c r="A724" i="4" s="1"/>
  <c r="B724" s="1"/>
  <c r="G512" i="2"/>
  <c r="N512"/>
  <c r="P512"/>
  <c r="Q512"/>
  <c r="U512"/>
  <c r="Y512"/>
  <c r="AC512"/>
  <c r="AI512" s="1"/>
  <c r="AD512"/>
  <c r="AG512"/>
  <c r="AJ512"/>
  <c r="AK512"/>
  <c r="AL512" s="1"/>
  <c r="AN512"/>
  <c r="AO512" s="1"/>
  <c r="AP512"/>
  <c r="AQ512" s="1"/>
  <c r="A513"/>
  <c r="A725" i="4" s="1"/>
  <c r="B725" s="1"/>
  <c r="G513" i="2"/>
  <c r="N513"/>
  <c r="P513"/>
  <c r="Q513"/>
  <c r="U513"/>
  <c r="Y513"/>
  <c r="AC513"/>
  <c r="AI513" s="1"/>
  <c r="AD513"/>
  <c r="AG513"/>
  <c r="AJ513"/>
  <c r="AK513"/>
  <c r="AL513" s="1"/>
  <c r="AN513"/>
  <c r="AO513" s="1"/>
  <c r="AP513"/>
  <c r="AQ513" s="1"/>
  <c r="AR513" s="1"/>
  <c r="A514"/>
  <c r="A726" i="4" s="1"/>
  <c r="B726" s="1"/>
  <c r="G514" i="2"/>
  <c r="N514"/>
  <c r="P514"/>
  <c r="Q514"/>
  <c r="U514"/>
  <c r="Y514"/>
  <c r="AC514"/>
  <c r="AI514" s="1"/>
  <c r="AD514"/>
  <c r="AG514"/>
  <c r="A512" i="3" s="1"/>
  <c r="D512" s="1"/>
  <c r="AJ514" i="2"/>
  <c r="AK514"/>
  <c r="AL514" s="1"/>
  <c r="AN514"/>
  <c r="AO514" s="1"/>
  <c r="AP514"/>
  <c r="AQ514" s="1"/>
  <c r="A515"/>
  <c r="A727" i="4" s="1"/>
  <c r="B727" s="1"/>
  <c r="G515" i="2"/>
  <c r="N515"/>
  <c r="P515"/>
  <c r="Q515"/>
  <c r="U515"/>
  <c r="Y515"/>
  <c r="AC515"/>
  <c r="AI515" s="1"/>
  <c r="AD515"/>
  <c r="AM515" s="1"/>
  <c r="AG515"/>
  <c r="AJ515"/>
  <c r="AK515"/>
  <c r="AL515" s="1"/>
  <c r="AN515"/>
  <c r="AO515" s="1"/>
  <c r="AP515"/>
  <c r="AQ515" s="1"/>
  <c r="AA11" i="3"/>
  <c r="A66"/>
  <c r="D66" s="1"/>
  <c r="A84"/>
  <c r="E84" s="1"/>
  <c r="A92"/>
  <c r="A95"/>
  <c r="A100"/>
  <c r="A103"/>
  <c r="A108"/>
  <c r="B108" s="1"/>
  <c r="A123"/>
  <c r="C123" s="1"/>
  <c r="A159"/>
  <c r="D159" s="1"/>
  <c r="A167"/>
  <c r="F167" s="1"/>
  <c r="A171"/>
  <c r="A199"/>
  <c r="A215"/>
  <c r="G215" s="1"/>
  <c r="A219"/>
  <c r="K219" s="1"/>
  <c r="A220"/>
  <c r="G220" s="1"/>
  <c r="A223"/>
  <c r="E223" s="1"/>
  <c r="A224"/>
  <c r="C224" s="1"/>
  <c r="A227"/>
  <c r="K227" s="1"/>
  <c r="A228"/>
  <c r="G228" s="1"/>
  <c r="A231"/>
  <c r="A232"/>
  <c r="C232" s="1"/>
  <c r="A235"/>
  <c r="B235" s="1"/>
  <c r="A236"/>
  <c r="G236" s="1"/>
  <c r="A251"/>
  <c r="I251" s="1"/>
  <c r="A255"/>
  <c r="B255" s="1"/>
  <c r="A256"/>
  <c r="G256" s="1"/>
  <c r="A259"/>
  <c r="E259" s="1"/>
  <c r="A260"/>
  <c r="A263"/>
  <c r="A264"/>
  <c r="B264" s="1"/>
  <c r="A267"/>
  <c r="E267" s="1"/>
  <c r="A268"/>
  <c r="J268" s="1"/>
  <c r="A271"/>
  <c r="F271" s="1"/>
  <c r="A276"/>
  <c r="B276" s="1"/>
  <c r="A280"/>
  <c r="J280" s="1"/>
  <c r="A282"/>
  <c r="G282" s="1"/>
  <c r="A283"/>
  <c r="A286"/>
  <c r="J286" s="1"/>
  <c r="A287"/>
  <c r="F287" s="1"/>
  <c r="A290"/>
  <c r="B290" s="1"/>
  <c r="A291"/>
  <c r="I291" s="1"/>
  <c r="A294"/>
  <c r="G294" s="1"/>
  <c r="A295"/>
  <c r="D295" s="1"/>
  <c r="A298"/>
  <c r="F298" s="1"/>
  <c r="A299"/>
  <c r="C299" s="1"/>
  <c r="A302"/>
  <c r="K302" s="1"/>
  <c r="R302" s="1"/>
  <c r="T302" s="1"/>
  <c r="A303"/>
  <c r="A306"/>
  <c r="F306" s="1"/>
  <c r="A307"/>
  <c r="A310"/>
  <c r="D310" s="1"/>
  <c r="A311"/>
  <c r="C311" s="1"/>
  <c r="A314"/>
  <c r="F314" s="1"/>
  <c r="A315"/>
  <c r="E315" s="1"/>
  <c r="A318"/>
  <c r="D318" s="1"/>
  <c r="A319"/>
  <c r="K319" s="1"/>
  <c r="A322"/>
  <c r="I322" s="1"/>
  <c r="A323"/>
  <c r="K323" s="1"/>
  <c r="L323" s="1"/>
  <c r="M323" s="1"/>
  <c r="A326"/>
  <c r="E326" s="1"/>
  <c r="A327"/>
  <c r="H327" s="1"/>
  <c r="A330"/>
  <c r="J330" s="1"/>
  <c r="A331"/>
  <c r="C331" s="1"/>
  <c r="A334"/>
  <c r="A335"/>
  <c r="D335" s="1"/>
  <c r="A338"/>
  <c r="A339"/>
  <c r="E339" s="1"/>
  <c r="A342"/>
  <c r="A343"/>
  <c r="H343" s="1"/>
  <c r="A346"/>
  <c r="F346" s="1"/>
  <c r="A347"/>
  <c r="A353"/>
  <c r="D353" s="1"/>
  <c r="A354"/>
  <c r="I354" s="1"/>
  <c r="A355"/>
  <c r="A356"/>
  <c r="H356" s="1"/>
  <c r="A366"/>
  <c r="D366" s="1"/>
  <c r="A367"/>
  <c r="E367" s="1"/>
  <c r="A370"/>
  <c r="D370" s="1"/>
  <c r="A371"/>
  <c r="A372"/>
  <c r="E372" s="1"/>
  <c r="A382"/>
  <c r="D382" s="1"/>
  <c r="A383"/>
  <c r="A386"/>
  <c r="K386" s="1"/>
  <c r="R386" s="1"/>
  <c r="T386" s="1"/>
  <c r="A387"/>
  <c r="A388"/>
  <c r="G388" s="1"/>
  <c r="A398"/>
  <c r="G398" s="1"/>
  <c r="A399"/>
  <c r="F399" s="1"/>
  <c r="A402"/>
  <c r="K402" s="1"/>
  <c r="L402" s="1"/>
  <c r="A403"/>
  <c r="A404"/>
  <c r="E404" s="1"/>
  <c r="A463"/>
  <c r="B463" s="1"/>
  <c r="E455"/>
  <c r="D439"/>
  <c r="AH466" i="2"/>
  <c r="M678" i="4" s="1"/>
  <c r="AH465" i="2"/>
  <c r="M677" i="4" s="1"/>
  <c r="AH464" i="2"/>
  <c r="M676" i="4" s="1"/>
  <c r="AH462" i="2"/>
  <c r="M674" i="4" s="1"/>
  <c r="AH461" i="2"/>
  <c r="M673" i="4" s="1"/>
  <c r="AH460" i="2"/>
  <c r="M672" i="4" s="1"/>
  <c r="AH457" i="2"/>
  <c r="M669" i="4" s="1"/>
  <c r="AH456" i="2"/>
  <c r="M668" i="4" s="1"/>
  <c r="AH453" i="2"/>
  <c r="M665" i="4" s="1"/>
  <c r="AH452" i="2"/>
  <c r="M664" i="4" s="1"/>
  <c r="AH449" i="2"/>
  <c r="M661" i="4" s="1"/>
  <c r="AH448" i="2"/>
  <c r="M660" i="4" s="1"/>
  <c r="AH445" i="2"/>
  <c r="M657" i="4" s="1"/>
  <c r="AH444" i="2"/>
  <c r="M656" i="4" s="1"/>
  <c r="AH441" i="2"/>
  <c r="M653" i="4" s="1"/>
  <c r="AH440" i="2"/>
  <c r="M652" i="4" s="1"/>
  <c r="AH437" i="2"/>
  <c r="M649" i="4" s="1"/>
  <c r="AH436" i="2"/>
  <c r="M648" i="4" s="1"/>
  <c r="AH433" i="2"/>
  <c r="M645" i="4" s="1"/>
  <c r="AH432" i="2"/>
  <c r="M644" i="4" s="1"/>
  <c r="AH429" i="2"/>
  <c r="M641" i="4" s="1"/>
  <c r="AH428" i="2"/>
  <c r="M640" i="4" s="1"/>
  <c r="AH425" i="2"/>
  <c r="M637" i="4" s="1"/>
  <c r="AH424" i="2"/>
  <c r="M636" i="4" s="1"/>
  <c r="AH421" i="2"/>
  <c r="M633" i="4" s="1"/>
  <c r="AH420" i="2"/>
  <c r="M632" i="4" s="1"/>
  <c r="AH417" i="2"/>
  <c r="M629" i="4" s="1"/>
  <c r="AH416" i="2"/>
  <c r="M628" i="4" s="1"/>
  <c r="AH406" i="2"/>
  <c r="M618" i="4" s="1"/>
  <c r="AH405" i="2"/>
  <c r="M617" i="4" s="1"/>
  <c r="AH404" i="2"/>
  <c r="M616" i="4" s="1"/>
  <c r="AH401" i="2"/>
  <c r="M613" i="4" s="1"/>
  <c r="AH400" i="2"/>
  <c r="M612" i="4" s="1"/>
  <c r="AH390" i="2"/>
  <c r="M602" i="4" s="1"/>
  <c r="AH389" i="2"/>
  <c r="M601" i="4" s="1"/>
  <c r="AH388" i="2"/>
  <c r="M600" i="4" s="1"/>
  <c r="AH385" i="2"/>
  <c r="M597" i="4" s="1"/>
  <c r="AH384" i="2"/>
  <c r="M596" i="4" s="1"/>
  <c r="AH374" i="2"/>
  <c r="M586" i="4" s="1"/>
  <c r="AH373" i="2"/>
  <c r="M585" i="4" s="1"/>
  <c r="AH372" i="2"/>
  <c r="M584" i="4" s="1"/>
  <c r="AH369" i="2"/>
  <c r="M581" i="4" s="1"/>
  <c r="AH368" i="2"/>
  <c r="M580" i="4" s="1"/>
  <c r="AH358" i="2"/>
  <c r="M570" i="4" s="1"/>
  <c r="AH357" i="2"/>
  <c r="M569" i="4" s="1"/>
  <c r="AH356" i="2"/>
  <c r="M568" i="4" s="1"/>
  <c r="AH355" i="2"/>
  <c r="M567" i="4" s="1"/>
  <c r="AH349" i="2"/>
  <c r="M561" i="4" s="1"/>
  <c r="AH348" i="2"/>
  <c r="M560" i="4" s="1"/>
  <c r="AH345" i="2"/>
  <c r="M557" i="4" s="1"/>
  <c r="AH344" i="2"/>
  <c r="M556" i="4" s="1"/>
  <c r="AH341" i="2"/>
  <c r="M553" i="4" s="1"/>
  <c r="AH340" i="2"/>
  <c r="M552" i="4" s="1"/>
  <c r="AH337" i="2"/>
  <c r="M549" i="4" s="1"/>
  <c r="AH336" i="2"/>
  <c r="M548" i="4" s="1"/>
  <c r="AH333" i="2"/>
  <c r="M545" i="4" s="1"/>
  <c r="AH332" i="2"/>
  <c r="M544" i="4" s="1"/>
  <c r="AH329" i="2"/>
  <c r="M541" i="4" s="1"/>
  <c r="AH328" i="2"/>
  <c r="M540" i="4" s="1"/>
  <c r="AH325" i="2"/>
  <c r="M537" i="4" s="1"/>
  <c r="AH324" i="2"/>
  <c r="M536" i="4" s="1"/>
  <c r="AH321" i="2"/>
  <c r="M533" i="4" s="1"/>
  <c r="AH320" i="2"/>
  <c r="M532" i="4" s="1"/>
  <c r="AH317" i="2"/>
  <c r="M529" i="4" s="1"/>
  <c r="AH316" i="2"/>
  <c r="M528" i="4" s="1"/>
  <c r="AH313" i="2"/>
  <c r="M525" i="4" s="1"/>
  <c r="AH312" i="2"/>
  <c r="M524" i="4" s="1"/>
  <c r="AH309" i="2"/>
  <c r="M521" i="4" s="1"/>
  <c r="AH308" i="2"/>
  <c r="M520" i="4" s="1"/>
  <c r="AH305" i="2"/>
  <c r="M517" i="4" s="1"/>
  <c r="AH304" i="2"/>
  <c r="M516" i="4" s="1"/>
  <c r="AH301" i="2"/>
  <c r="M513" i="4" s="1"/>
  <c r="AH300" i="2"/>
  <c r="M512" i="4" s="1"/>
  <c r="AH297" i="2"/>
  <c r="M509" i="4" s="1"/>
  <c r="AH296" i="2"/>
  <c r="M508" i="4" s="1"/>
  <c r="AH293" i="2"/>
  <c r="M505" i="4" s="1"/>
  <c r="AH292" i="2"/>
  <c r="M504" i="4" s="1"/>
  <c r="AH289" i="2"/>
  <c r="M501" i="4" s="1"/>
  <c r="AH288" i="2"/>
  <c r="M500" i="4" s="1"/>
  <c r="AH285" i="2"/>
  <c r="M497" i="4" s="1"/>
  <c r="AH284" i="2"/>
  <c r="M496" i="4" s="1"/>
  <c r="L727"/>
  <c r="N727" s="1"/>
  <c r="L726"/>
  <c r="AM514" i="2"/>
  <c r="L725" i="4"/>
  <c r="N725" s="1"/>
  <c r="AM513" i="2"/>
  <c r="L724" i="4"/>
  <c r="AM512" i="2"/>
  <c r="L723" i="4"/>
  <c r="N723" s="1"/>
  <c r="AM511" i="2"/>
  <c r="L722" i="4"/>
  <c r="AM510" i="2"/>
  <c r="L721" i="4"/>
  <c r="N721" s="1"/>
  <c r="AM509" i="2"/>
  <c r="L720" i="4"/>
  <c r="AM508" i="2"/>
  <c r="L719" i="4"/>
  <c r="N719" s="1"/>
  <c r="AM507" i="2"/>
  <c r="L718" i="4"/>
  <c r="AM506" i="2"/>
  <c r="L717" i="4"/>
  <c r="N717" s="1"/>
  <c r="AM505" i="2"/>
  <c r="L716" i="4"/>
  <c r="AM504" i="2"/>
  <c r="L715" i="4"/>
  <c r="N715" s="1"/>
  <c r="AM503" i="2"/>
  <c r="AM495"/>
  <c r="AM491"/>
  <c r="AM490"/>
  <c r="AM489"/>
  <c r="AM488"/>
  <c r="AM487"/>
  <c r="AM486"/>
  <c r="AM485"/>
  <c r="AM484"/>
  <c r="AM483"/>
  <c r="L694" i="4"/>
  <c r="O694" s="1"/>
  <c r="AM482" i="2"/>
  <c r="L693" i="4"/>
  <c r="AM481" i="2"/>
  <c r="L692" i="4"/>
  <c r="Q692" s="1"/>
  <c r="AM480" i="2"/>
  <c r="L691" i="4"/>
  <c r="AM479" i="2"/>
  <c r="L690" i="4"/>
  <c r="R690" s="1"/>
  <c r="S690" s="1"/>
  <c r="AM478" i="2"/>
  <c r="L689" i="4"/>
  <c r="AM477" i="2"/>
  <c r="L688" i="4"/>
  <c r="R688" s="1"/>
  <c r="S688" s="1"/>
  <c r="AM476" i="2"/>
  <c r="L687" i="4"/>
  <c r="AM475" i="2"/>
  <c r="L686" i="4"/>
  <c r="O686" s="1"/>
  <c r="AM474" i="2"/>
  <c r="L685" i="4"/>
  <c r="AM473" i="2"/>
  <c r="L684" i="4"/>
  <c r="Q684" s="1"/>
  <c r="AM472" i="2"/>
  <c r="L683" i="4"/>
  <c r="AM471" i="2"/>
  <c r="L682" i="4"/>
  <c r="R682" s="1"/>
  <c r="S682" s="1"/>
  <c r="AM470" i="2"/>
  <c r="L681" i="4"/>
  <c r="AM469" i="2"/>
  <c r="L680" i="4"/>
  <c r="R680" s="1"/>
  <c r="S680" s="1"/>
  <c r="AM468" i="2"/>
  <c r="L679" i="4"/>
  <c r="AM467" i="2"/>
  <c r="AM462"/>
  <c r="AR511"/>
  <c r="AR495"/>
  <c r="AF495" s="1"/>
  <c r="F707" i="4" s="1"/>
  <c r="AR486" i="2"/>
  <c r="AR482"/>
  <c r="AR480"/>
  <c r="AR477"/>
  <c r="AR475"/>
  <c r="AR472"/>
  <c r="AR467"/>
  <c r="AM459"/>
  <c r="AM455"/>
  <c r="AM451"/>
  <c r="AM447"/>
  <c r="AM443"/>
  <c r="AM439"/>
  <c r="AM435"/>
  <c r="AM431"/>
  <c r="AM427"/>
  <c r="AM423"/>
  <c r="AM419"/>
  <c r="AM415"/>
  <c r="AM414"/>
  <c r="AM413"/>
  <c r="AM412"/>
  <c r="AR410"/>
  <c r="AM410"/>
  <c r="AR409"/>
  <c r="AM409"/>
  <c r="AR408"/>
  <c r="AM408"/>
  <c r="AR407"/>
  <c r="AM403"/>
  <c r="AR399"/>
  <c r="AM399"/>
  <c r="AR398"/>
  <c r="AM398"/>
  <c r="AM397"/>
  <c r="AM396"/>
  <c r="AR395"/>
  <c r="AM394"/>
  <c r="AM393"/>
  <c r="AM392"/>
  <c r="AR390"/>
  <c r="AM387"/>
  <c r="AR384"/>
  <c r="AM383"/>
  <c r="AM382"/>
  <c r="AM381"/>
  <c r="AM380"/>
  <c r="AM378"/>
  <c r="AM377"/>
  <c r="AM376"/>
  <c r="AM373"/>
  <c r="AM371"/>
  <c r="AR369"/>
  <c r="AM367"/>
  <c r="AM366"/>
  <c r="AM365"/>
  <c r="AM364"/>
  <c r="AM362"/>
  <c r="AM361"/>
  <c r="AM360"/>
  <c r="AR355"/>
  <c r="AM354"/>
  <c r="AM353"/>
  <c r="AM352"/>
  <c r="AR350"/>
  <c r="AM350"/>
  <c r="AR349"/>
  <c r="AM347"/>
  <c r="AM345"/>
  <c r="AM344"/>
  <c r="AM343"/>
  <c r="AM342"/>
  <c r="AM341"/>
  <c r="AM340"/>
  <c r="AM339"/>
  <c r="AM338"/>
  <c r="AM337"/>
  <c r="AM336"/>
  <c r="AM335"/>
  <c r="AM334"/>
  <c r="AM333"/>
  <c r="AM332"/>
  <c r="AM331"/>
  <c r="AM330"/>
  <c r="AM329"/>
  <c r="AM328"/>
  <c r="AM327"/>
  <c r="AM326"/>
  <c r="AM325"/>
  <c r="AM324"/>
  <c r="AM323"/>
  <c r="AM322"/>
  <c r="AM321"/>
  <c r="AM320"/>
  <c r="AM319"/>
  <c r="AM318"/>
  <c r="AM317"/>
  <c r="AM316"/>
  <c r="AM315"/>
  <c r="AM314"/>
  <c r="AM313"/>
  <c r="AM312"/>
  <c r="AM311"/>
  <c r="AM310"/>
  <c r="AM309"/>
  <c r="AM308"/>
  <c r="AM307"/>
  <c r="AM306"/>
  <c r="AM305"/>
  <c r="AM304"/>
  <c r="AM303"/>
  <c r="AM302"/>
  <c r="AM301"/>
  <c r="AM300"/>
  <c r="AM299"/>
  <c r="AM298"/>
  <c r="AM297"/>
  <c r="AM296"/>
  <c r="AM295"/>
  <c r="AM294"/>
  <c r="AM293"/>
  <c r="AM292"/>
  <c r="AM291"/>
  <c r="AM290"/>
  <c r="AM289"/>
  <c r="AM288"/>
  <c r="AM287"/>
  <c r="AM286"/>
  <c r="AM285"/>
  <c r="AM284"/>
  <c r="AM283"/>
  <c r="AH273"/>
  <c r="M485" i="4" s="1"/>
  <c r="AH269" i="2"/>
  <c r="M481" i="4" s="1"/>
  <c r="AH265" i="2"/>
  <c r="M477" i="4" s="1"/>
  <c r="AH261" i="2"/>
  <c r="M473" i="4" s="1"/>
  <c r="AH257" i="2"/>
  <c r="M469" i="4" s="1"/>
  <c r="AH253" i="2"/>
  <c r="M465" i="4" s="1"/>
  <c r="AH237" i="2"/>
  <c r="M449" i="4" s="1"/>
  <c r="AH233" i="2"/>
  <c r="M445" i="4" s="1"/>
  <c r="AH229" i="2"/>
  <c r="M441" i="4" s="1"/>
  <c r="AH225" i="2"/>
  <c r="M437" i="4" s="1"/>
  <c r="AH221" i="2"/>
  <c r="M433" i="4" s="1"/>
  <c r="AH217" i="2"/>
  <c r="M429" i="4" s="1"/>
  <c r="AH197" i="2"/>
  <c r="M409" i="4" s="1"/>
  <c r="AH139" i="2"/>
  <c r="M351" i="4" s="1"/>
  <c r="AH67" i="2"/>
  <c r="M279" i="4" s="1"/>
  <c r="AH63" i="2"/>
  <c r="M275" i="4" s="1"/>
  <c r="A47" i="3"/>
  <c r="G47" s="1"/>
  <c r="A45"/>
  <c r="K45" s="1"/>
  <c r="A41"/>
  <c r="F41" s="1"/>
  <c r="AH33" i="2"/>
  <c r="M245" i="4" s="1"/>
  <c r="AH31" i="2"/>
  <c r="M243" i="4" s="1"/>
  <c r="AH27" i="2"/>
  <c r="M239" i="4" s="1"/>
  <c r="AH25" i="2"/>
  <c r="M237" i="4" s="1"/>
  <c r="AH23" i="2"/>
  <c r="M235" i="4" s="1"/>
  <c r="U667"/>
  <c r="V659"/>
  <c r="R651"/>
  <c r="S651" s="1"/>
  <c r="N643"/>
  <c r="W643"/>
  <c r="U635"/>
  <c r="V627"/>
  <c r="O625"/>
  <c r="O622"/>
  <c r="V621"/>
  <c r="T620"/>
  <c r="R615"/>
  <c r="S615" s="1"/>
  <c r="P610"/>
  <c r="O610"/>
  <c r="T608"/>
  <c r="Q608"/>
  <c r="R605"/>
  <c r="S605" s="1"/>
  <c r="U605"/>
  <c r="T595"/>
  <c r="O595"/>
  <c r="R593"/>
  <c r="S593" s="1"/>
  <c r="U593"/>
  <c r="N590"/>
  <c r="V590"/>
  <c r="U590"/>
  <c r="R588"/>
  <c r="S588" s="1"/>
  <c r="W588"/>
  <c r="R583"/>
  <c r="S583" s="1"/>
  <c r="U583"/>
  <c r="P579"/>
  <c r="N578"/>
  <c r="V578"/>
  <c r="U578"/>
  <c r="R576"/>
  <c r="S576" s="1"/>
  <c r="W576"/>
  <c r="N573"/>
  <c r="V573"/>
  <c r="W573"/>
  <c r="R566"/>
  <c r="S566" s="1"/>
  <c r="W566"/>
  <c r="N564"/>
  <c r="V564"/>
  <c r="U564"/>
  <c r="P555"/>
  <c r="O555"/>
  <c r="N552"/>
  <c r="W552"/>
  <c r="U551"/>
  <c r="N547"/>
  <c r="R547"/>
  <c r="S547" s="1"/>
  <c r="V547"/>
  <c r="W547"/>
  <c r="U547"/>
  <c r="R546"/>
  <c r="S546" s="1"/>
  <c r="N544"/>
  <c r="W544"/>
  <c r="Q541"/>
  <c r="N539"/>
  <c r="R539"/>
  <c r="S539" s="1"/>
  <c r="V539"/>
  <c r="W539"/>
  <c r="U539"/>
  <c r="R538"/>
  <c r="S538" s="1"/>
  <c r="N536"/>
  <c r="N531"/>
  <c r="R531"/>
  <c r="S531" s="1"/>
  <c r="V531"/>
  <c r="W531"/>
  <c r="U531"/>
  <c r="R530"/>
  <c r="S530" s="1"/>
  <c r="N528"/>
  <c r="W528"/>
  <c r="V527"/>
  <c r="Q525"/>
  <c r="N523"/>
  <c r="R523"/>
  <c r="S523" s="1"/>
  <c r="V523"/>
  <c r="W523"/>
  <c r="U523"/>
  <c r="R522"/>
  <c r="S522" s="1"/>
  <c r="N520"/>
  <c r="U516"/>
  <c r="N515"/>
  <c r="R515"/>
  <c r="S515" s="1"/>
  <c r="V515"/>
  <c r="W515"/>
  <c r="U515"/>
  <c r="R514"/>
  <c r="S514" s="1"/>
  <c r="N512"/>
  <c r="W512"/>
  <c r="Q510"/>
  <c r="N509"/>
  <c r="V509"/>
  <c r="O508"/>
  <c r="N507"/>
  <c r="R507"/>
  <c r="S507" s="1"/>
  <c r="V507"/>
  <c r="W507"/>
  <c r="U507"/>
  <c r="Q506"/>
  <c r="V505"/>
  <c r="T504"/>
  <c r="O504"/>
  <c r="W503"/>
  <c r="N501"/>
  <c r="V501"/>
  <c r="N499"/>
  <c r="R499"/>
  <c r="S499" s="1"/>
  <c r="V499"/>
  <c r="W499"/>
  <c r="U499"/>
  <c r="Q498"/>
  <c r="T496"/>
  <c r="O496"/>
  <c r="U495"/>
  <c r="AH282" i="2"/>
  <c r="M494" i="4" s="1"/>
  <c r="AH278" i="2"/>
  <c r="M490" i="4" s="1"/>
  <c r="AH274" i="2"/>
  <c r="M486" i="4" s="1"/>
  <c r="AH270" i="2"/>
  <c r="M482" i="4" s="1"/>
  <c r="AH266" i="2"/>
  <c r="M478" i="4" s="1"/>
  <c r="AH262" i="2"/>
  <c r="M474" i="4" s="1"/>
  <c r="AH258" i="2"/>
  <c r="M470" i="4" s="1"/>
  <c r="AH254" i="2"/>
  <c r="M466" i="4" s="1"/>
  <c r="AH238" i="2"/>
  <c r="M450" i="4" s="1"/>
  <c r="AH234" i="2"/>
  <c r="M446" i="4" s="1"/>
  <c r="AH230" i="2"/>
  <c r="M442" i="4" s="1"/>
  <c r="AH226" i="2"/>
  <c r="M438" i="4" s="1"/>
  <c r="AH222" i="2"/>
  <c r="M434" i="4" s="1"/>
  <c r="AH218" i="2"/>
  <c r="M430" i="4" s="1"/>
  <c r="AH214" i="2"/>
  <c r="M426" i="4" s="1"/>
  <c r="AH174" i="2"/>
  <c r="M386" i="4" s="1"/>
  <c r="AH166" i="2"/>
  <c r="M378" i="4" s="1"/>
  <c r="AH146" i="2"/>
  <c r="M358" i="4" s="1"/>
  <c r="AH106" i="2"/>
  <c r="M318" i="4" s="1"/>
  <c r="AH70" i="2"/>
  <c r="M282" i="4" s="1"/>
  <c r="AH62" i="2"/>
  <c r="M274" i="4" s="1"/>
  <c r="AH48" i="2"/>
  <c r="M260" i="4" s="1"/>
  <c r="AH28" i="2"/>
  <c r="M240" i="4" s="1"/>
  <c r="AH24" i="2"/>
  <c r="M236" i="4" s="1"/>
  <c r="P494"/>
  <c r="T494"/>
  <c r="Q494"/>
  <c r="O494"/>
  <c r="P491"/>
  <c r="T491"/>
  <c r="O491"/>
  <c r="Q491"/>
  <c r="P489"/>
  <c r="T489"/>
  <c r="O489"/>
  <c r="Q489"/>
  <c r="N486"/>
  <c r="R486"/>
  <c r="S486" s="1"/>
  <c r="V486"/>
  <c r="U486"/>
  <c r="W486"/>
  <c r="N484"/>
  <c r="R484"/>
  <c r="S484" s="1"/>
  <c r="V484"/>
  <c r="U484"/>
  <c r="W484"/>
  <c r="U482"/>
  <c r="O481"/>
  <c r="P478"/>
  <c r="Q478"/>
  <c r="O478"/>
  <c r="U477"/>
  <c r="T475"/>
  <c r="O475"/>
  <c r="Q475"/>
  <c r="R474"/>
  <c r="S474" s="1"/>
  <c r="P473"/>
  <c r="T473"/>
  <c r="O473"/>
  <c r="P470"/>
  <c r="T470"/>
  <c r="Q470"/>
  <c r="N469"/>
  <c r="O469"/>
  <c r="P466"/>
  <c r="O466"/>
  <c r="N465"/>
  <c r="R465"/>
  <c r="S465" s="1"/>
  <c r="T465"/>
  <c r="V465"/>
  <c r="W465"/>
  <c r="Q465"/>
  <c r="U465"/>
  <c r="P462"/>
  <c r="R462"/>
  <c r="S462" s="1"/>
  <c r="T462"/>
  <c r="Q462"/>
  <c r="U462"/>
  <c r="O462"/>
  <c r="P461"/>
  <c r="W461"/>
  <c r="N459"/>
  <c r="P459"/>
  <c r="T459"/>
  <c r="V459"/>
  <c r="O459"/>
  <c r="Q459"/>
  <c r="U459"/>
  <c r="V458"/>
  <c r="P457"/>
  <c r="R457"/>
  <c r="S457" s="1"/>
  <c r="T457"/>
  <c r="O457"/>
  <c r="W457"/>
  <c r="Q457"/>
  <c r="N454"/>
  <c r="P454"/>
  <c r="T454"/>
  <c r="V454"/>
  <c r="Q454"/>
  <c r="O454"/>
  <c r="W454"/>
  <c r="U445"/>
  <c r="W441"/>
  <c r="Q437"/>
  <c r="R437"/>
  <c r="S437" s="1"/>
  <c r="O434"/>
  <c r="P434"/>
  <c r="V434"/>
  <c r="O429"/>
  <c r="U429"/>
  <c r="N429"/>
  <c r="V429"/>
  <c r="P429"/>
  <c r="O426"/>
  <c r="U426"/>
  <c r="P426"/>
  <c r="R426"/>
  <c r="S426" s="1"/>
  <c r="V426"/>
  <c r="O422"/>
  <c r="U418"/>
  <c r="T415"/>
  <c r="V413"/>
  <c r="P409"/>
  <c r="O405"/>
  <c r="U405"/>
  <c r="V405"/>
  <c r="P405"/>
  <c r="N404"/>
  <c r="Q402"/>
  <c r="U402"/>
  <c r="W402"/>
  <c r="T402"/>
  <c r="R402"/>
  <c r="S402" s="1"/>
  <c r="N402"/>
  <c r="N401"/>
  <c r="O400"/>
  <c r="U400"/>
  <c r="P400"/>
  <c r="N400"/>
  <c r="R400"/>
  <c r="S400" s="1"/>
  <c r="O399"/>
  <c r="U399"/>
  <c r="W399"/>
  <c r="N399"/>
  <c r="V399"/>
  <c r="P399"/>
  <c r="T399"/>
  <c r="Q398"/>
  <c r="R398"/>
  <c r="S398" s="1"/>
  <c r="O397"/>
  <c r="Q397"/>
  <c r="U397"/>
  <c r="N397"/>
  <c r="R397"/>
  <c r="S397" s="1"/>
  <c r="V397"/>
  <c r="P397"/>
  <c r="O394"/>
  <c r="U394"/>
  <c r="W394"/>
  <c r="P394"/>
  <c r="R394"/>
  <c r="S394" s="1"/>
  <c r="N394"/>
  <c r="V394"/>
  <c r="Q393"/>
  <c r="V393"/>
  <c r="U388"/>
  <c r="R388"/>
  <c r="S388" s="1"/>
  <c r="O387"/>
  <c r="U387"/>
  <c r="N387"/>
  <c r="V387"/>
  <c r="T387"/>
  <c r="O384"/>
  <c r="U384"/>
  <c r="W384"/>
  <c r="P384"/>
  <c r="N384"/>
  <c r="V384"/>
  <c r="R384"/>
  <c r="S384" s="1"/>
  <c r="O380"/>
  <c r="T380"/>
  <c r="O376"/>
  <c r="Q376"/>
  <c r="W376"/>
  <c r="P376"/>
  <c r="T376"/>
  <c r="R376"/>
  <c r="S376" s="1"/>
  <c r="V376"/>
  <c r="W375"/>
  <c r="T375"/>
  <c r="Q371"/>
  <c r="U371"/>
  <c r="W371"/>
  <c r="R371"/>
  <c r="S371" s="1"/>
  <c r="V371"/>
  <c r="P371"/>
  <c r="O364"/>
  <c r="Q364"/>
  <c r="U364"/>
  <c r="P364"/>
  <c r="T364"/>
  <c r="N364"/>
  <c r="V364"/>
  <c r="W363"/>
  <c r="T363"/>
  <c r="W360"/>
  <c r="W356"/>
  <c r="O355"/>
  <c r="Q355"/>
  <c r="U355"/>
  <c r="N355"/>
  <c r="R355"/>
  <c r="S355" s="1"/>
  <c r="V355"/>
  <c r="T355"/>
  <c r="Q352"/>
  <c r="R352"/>
  <c r="S352" s="1"/>
  <c r="R347"/>
  <c r="S347" s="1"/>
  <c r="Q344"/>
  <c r="U344"/>
  <c r="W344"/>
  <c r="T344"/>
  <c r="N344"/>
  <c r="R344"/>
  <c r="S344" s="1"/>
  <c r="O343"/>
  <c r="Q342"/>
  <c r="W342"/>
  <c r="T342"/>
  <c r="R342"/>
  <c r="S342" s="1"/>
  <c r="P340"/>
  <c r="O339"/>
  <c r="U339"/>
  <c r="N339"/>
  <c r="V339"/>
  <c r="T339"/>
  <c r="O337"/>
  <c r="U337"/>
  <c r="N337"/>
  <c r="V337"/>
  <c r="T337"/>
  <c r="O336"/>
  <c r="Q336"/>
  <c r="W336"/>
  <c r="P336"/>
  <c r="T336"/>
  <c r="R336"/>
  <c r="S336" s="1"/>
  <c r="V336"/>
  <c r="N335"/>
  <c r="Q334"/>
  <c r="W334"/>
  <c r="T334"/>
  <c r="R334"/>
  <c r="S334" s="1"/>
  <c r="Q332"/>
  <c r="N332"/>
  <c r="O331"/>
  <c r="U331"/>
  <c r="N331"/>
  <c r="V331"/>
  <c r="T331"/>
  <c r="O329"/>
  <c r="U329"/>
  <c r="N329"/>
  <c r="V329"/>
  <c r="T329"/>
  <c r="P328"/>
  <c r="V328"/>
  <c r="T327"/>
  <c r="Q326"/>
  <c r="W326"/>
  <c r="T326"/>
  <c r="R326"/>
  <c r="S326" s="1"/>
  <c r="O324"/>
  <c r="O323"/>
  <c r="U323"/>
  <c r="N323"/>
  <c r="V323"/>
  <c r="T323"/>
  <c r="O322"/>
  <c r="W321"/>
  <c r="P321"/>
  <c r="O320"/>
  <c r="Q320"/>
  <c r="W320"/>
  <c r="P320"/>
  <c r="T320"/>
  <c r="R320"/>
  <c r="S320" s="1"/>
  <c r="V320"/>
  <c r="O318"/>
  <c r="P318"/>
  <c r="V318"/>
  <c r="P316"/>
  <c r="O315"/>
  <c r="Q315"/>
  <c r="U315"/>
  <c r="W315"/>
  <c r="N315"/>
  <c r="R315"/>
  <c r="S315" s="1"/>
  <c r="V315"/>
  <c r="P315"/>
  <c r="T315"/>
  <c r="N314"/>
  <c r="O313"/>
  <c r="Q313"/>
  <c r="U313"/>
  <c r="W313"/>
  <c r="N313"/>
  <c r="R313"/>
  <c r="S313" s="1"/>
  <c r="V313"/>
  <c r="P313"/>
  <c r="T313"/>
  <c r="O312"/>
  <c r="Q312"/>
  <c r="W312"/>
  <c r="P312"/>
  <c r="T312"/>
  <c r="R312"/>
  <c r="S312" s="1"/>
  <c r="V312"/>
  <c r="T311"/>
  <c r="O310"/>
  <c r="Q310"/>
  <c r="U310"/>
  <c r="W310"/>
  <c r="P310"/>
  <c r="T310"/>
  <c r="N310"/>
  <c r="R310"/>
  <c r="S310" s="1"/>
  <c r="V310"/>
  <c r="V309"/>
  <c r="T308"/>
  <c r="Q308"/>
  <c r="N307"/>
  <c r="P307"/>
  <c r="R307"/>
  <c r="S307" s="1"/>
  <c r="T307"/>
  <c r="V307"/>
  <c r="Q307"/>
  <c r="U307"/>
  <c r="O307"/>
  <c r="W307"/>
  <c r="N305"/>
  <c r="P305"/>
  <c r="R305"/>
  <c r="S305" s="1"/>
  <c r="T305"/>
  <c r="V305"/>
  <c r="Q305"/>
  <c r="U305"/>
  <c r="O305"/>
  <c r="W305"/>
  <c r="N304"/>
  <c r="P304"/>
  <c r="T304"/>
  <c r="V304"/>
  <c r="O304"/>
  <c r="U304"/>
  <c r="Q304"/>
  <c r="R303"/>
  <c r="S303" s="1"/>
  <c r="N302"/>
  <c r="P302"/>
  <c r="R302"/>
  <c r="S302" s="1"/>
  <c r="T302"/>
  <c r="V302"/>
  <c r="O302"/>
  <c r="W302"/>
  <c r="Q302"/>
  <c r="U302"/>
  <c r="N301"/>
  <c r="P300"/>
  <c r="U300"/>
  <c r="N299"/>
  <c r="P299"/>
  <c r="R299"/>
  <c r="S299" s="1"/>
  <c r="T299"/>
  <c r="V299"/>
  <c r="Q299"/>
  <c r="U299"/>
  <c r="O299"/>
  <c r="W299"/>
  <c r="T298"/>
  <c r="N297"/>
  <c r="P297"/>
  <c r="R297"/>
  <c r="S297" s="1"/>
  <c r="T297"/>
  <c r="V297"/>
  <c r="Q297"/>
  <c r="U297"/>
  <c r="O297"/>
  <c r="W297"/>
  <c r="R294"/>
  <c r="S294" s="1"/>
  <c r="W294"/>
  <c r="W293"/>
  <c r="R289"/>
  <c r="S289" s="1"/>
  <c r="U289"/>
  <c r="R286"/>
  <c r="S286" s="1"/>
  <c r="R285"/>
  <c r="S285" s="1"/>
  <c r="W285"/>
  <c r="N278"/>
  <c r="O278"/>
  <c r="R273"/>
  <c r="S273" s="1"/>
  <c r="O273"/>
  <c r="P269"/>
  <c r="R269"/>
  <c r="S269" s="1"/>
  <c r="T269"/>
  <c r="Q269"/>
  <c r="U269"/>
  <c r="W269"/>
  <c r="O266"/>
  <c r="N254"/>
  <c r="P254"/>
  <c r="T254"/>
  <c r="V254"/>
  <c r="O254"/>
  <c r="Q254"/>
  <c r="U254"/>
  <c r="N250"/>
  <c r="P250"/>
  <c r="R250"/>
  <c r="S250" s="1"/>
  <c r="T250"/>
  <c r="V250"/>
  <c r="O250"/>
  <c r="W250"/>
  <c r="Q250"/>
  <c r="U250"/>
  <c r="O238"/>
  <c r="Q238"/>
  <c r="U238"/>
  <c r="W238"/>
  <c r="P238"/>
  <c r="T238"/>
  <c r="N238"/>
  <c r="V238"/>
  <c r="R238"/>
  <c r="S238" s="1"/>
  <c r="H45" i="3"/>
  <c r="W674" i="4"/>
  <c r="Q676"/>
  <c r="O679"/>
  <c r="Q679"/>
  <c r="U679"/>
  <c r="W679"/>
  <c r="N679"/>
  <c r="P679"/>
  <c r="R679"/>
  <c r="S679" s="1"/>
  <c r="T679"/>
  <c r="V679"/>
  <c r="Q680"/>
  <c r="O681"/>
  <c r="Q681"/>
  <c r="U681"/>
  <c r="W681"/>
  <c r="N681"/>
  <c r="P681"/>
  <c r="R681"/>
  <c r="S681" s="1"/>
  <c r="T681"/>
  <c r="V681"/>
  <c r="O682"/>
  <c r="O683"/>
  <c r="Q683"/>
  <c r="U683"/>
  <c r="W683"/>
  <c r="N683"/>
  <c r="P683"/>
  <c r="R683"/>
  <c r="S683" s="1"/>
  <c r="T683"/>
  <c r="V683"/>
  <c r="R684"/>
  <c r="S684" s="1"/>
  <c r="O685"/>
  <c r="Q685"/>
  <c r="U685"/>
  <c r="W685"/>
  <c r="N685"/>
  <c r="P685"/>
  <c r="R685"/>
  <c r="S685" s="1"/>
  <c r="T685"/>
  <c r="V685"/>
  <c r="R686"/>
  <c r="S686" s="1"/>
  <c r="O687"/>
  <c r="Q687"/>
  <c r="U687"/>
  <c r="W687"/>
  <c r="N687"/>
  <c r="P687"/>
  <c r="R687"/>
  <c r="S687" s="1"/>
  <c r="T687"/>
  <c r="V687"/>
  <c r="Q688"/>
  <c r="O689"/>
  <c r="Q689"/>
  <c r="U689"/>
  <c r="W689"/>
  <c r="N689"/>
  <c r="P689"/>
  <c r="R689"/>
  <c r="S689" s="1"/>
  <c r="T689"/>
  <c r="V689"/>
  <c r="O690"/>
  <c r="O691"/>
  <c r="Q691"/>
  <c r="U691"/>
  <c r="W691"/>
  <c r="N691"/>
  <c r="P691"/>
  <c r="R691"/>
  <c r="S691" s="1"/>
  <c r="T691"/>
  <c r="V691"/>
  <c r="R692"/>
  <c r="S692" s="1"/>
  <c r="O693"/>
  <c r="Q693"/>
  <c r="U693"/>
  <c r="W693"/>
  <c r="N693"/>
  <c r="P693"/>
  <c r="R693"/>
  <c r="S693" s="1"/>
  <c r="T693"/>
  <c r="V693"/>
  <c r="R694"/>
  <c r="S694" s="1"/>
  <c r="O695"/>
  <c r="U695"/>
  <c r="N695"/>
  <c r="R695"/>
  <c r="S695" s="1"/>
  <c r="V695"/>
  <c r="W696"/>
  <c r="O697"/>
  <c r="U697"/>
  <c r="N697"/>
  <c r="R697"/>
  <c r="S697" s="1"/>
  <c r="V697"/>
  <c r="O699"/>
  <c r="U699"/>
  <c r="N699"/>
  <c r="R699"/>
  <c r="S699" s="1"/>
  <c r="V699"/>
  <c r="O701"/>
  <c r="U701"/>
  <c r="N701"/>
  <c r="R701"/>
  <c r="S701" s="1"/>
  <c r="V701"/>
  <c r="W702"/>
  <c r="O703"/>
  <c r="U703"/>
  <c r="N703"/>
  <c r="R703"/>
  <c r="S703" s="1"/>
  <c r="V703"/>
  <c r="U707"/>
  <c r="V709"/>
  <c r="O716"/>
  <c r="Q716"/>
  <c r="U716"/>
  <c r="W716"/>
  <c r="N716"/>
  <c r="P716"/>
  <c r="R716"/>
  <c r="S716" s="1"/>
  <c r="T716"/>
  <c r="V716"/>
  <c r="O718"/>
  <c r="Q718"/>
  <c r="U718"/>
  <c r="W718"/>
  <c r="N718"/>
  <c r="P718"/>
  <c r="R718"/>
  <c r="S718" s="1"/>
  <c r="T718"/>
  <c r="V718"/>
  <c r="O720"/>
  <c r="Q720"/>
  <c r="U720"/>
  <c r="W720"/>
  <c r="N720"/>
  <c r="P720"/>
  <c r="R720"/>
  <c r="S720" s="1"/>
  <c r="T720"/>
  <c r="V720"/>
  <c r="O722"/>
  <c r="Q722"/>
  <c r="U722"/>
  <c r="W722"/>
  <c r="N722"/>
  <c r="P722"/>
  <c r="R722"/>
  <c r="S722" s="1"/>
  <c r="T722"/>
  <c r="V722"/>
  <c r="O724"/>
  <c r="Q724"/>
  <c r="U724"/>
  <c r="W724"/>
  <c r="N724"/>
  <c r="P724"/>
  <c r="R724"/>
  <c r="S724" s="1"/>
  <c r="T724"/>
  <c r="V724"/>
  <c r="O726"/>
  <c r="Q726"/>
  <c r="U726"/>
  <c r="W726"/>
  <c r="N726"/>
  <c r="P726"/>
  <c r="R726"/>
  <c r="S726" s="1"/>
  <c r="T726"/>
  <c r="V726"/>
  <c r="H434" i="3"/>
  <c r="F423"/>
  <c r="F458"/>
  <c r="C252"/>
  <c r="D356"/>
  <c r="C137"/>
  <c r="B464"/>
  <c r="B426"/>
  <c r="J439"/>
  <c r="H462"/>
  <c r="H414"/>
  <c r="D232"/>
  <c r="J216"/>
  <c r="J160"/>
  <c r="V725" i="4" l="1"/>
  <c r="V723"/>
  <c r="V721"/>
  <c r="V719"/>
  <c r="V717"/>
  <c r="V715"/>
  <c r="W698"/>
  <c r="U694"/>
  <c r="P692"/>
  <c r="T690"/>
  <c r="O688"/>
  <c r="U686"/>
  <c r="P684"/>
  <c r="T682"/>
  <c r="O680"/>
  <c r="P266"/>
  <c r="Q281"/>
  <c r="N286"/>
  <c r="U293"/>
  <c r="R298"/>
  <c r="S298" s="1"/>
  <c r="U301"/>
  <c r="N303"/>
  <c r="U309"/>
  <c r="P311"/>
  <c r="T314"/>
  <c r="R330"/>
  <c r="S330" s="1"/>
  <c r="T341"/>
  <c r="R396"/>
  <c r="S396" s="1"/>
  <c r="U404"/>
  <c r="W490"/>
  <c r="R519"/>
  <c r="S519" s="1"/>
  <c r="U535"/>
  <c r="T562"/>
  <c r="Q565"/>
  <c r="O589"/>
  <c r="U611"/>
  <c r="W715"/>
  <c r="O692"/>
  <c r="U690"/>
  <c r="P688"/>
  <c r="T686"/>
  <c r="O684"/>
  <c r="U682"/>
  <c r="P680"/>
  <c r="W266"/>
  <c r="N281"/>
  <c r="W286"/>
  <c r="P293"/>
  <c r="P301"/>
  <c r="U303"/>
  <c r="T306"/>
  <c r="T309"/>
  <c r="U311"/>
  <c r="P322"/>
  <c r="U333"/>
  <c r="V404"/>
  <c r="J306" i="3"/>
  <c r="U725" i="4"/>
  <c r="W723"/>
  <c r="U721"/>
  <c r="W719"/>
  <c r="U717"/>
  <c r="Q700"/>
  <c r="T694"/>
  <c r="T433"/>
  <c r="V609"/>
  <c r="O553"/>
  <c r="P553"/>
  <c r="V550"/>
  <c r="W550"/>
  <c r="O545"/>
  <c r="P545"/>
  <c r="V542"/>
  <c r="N542"/>
  <c r="P477"/>
  <c r="R477"/>
  <c r="S477" s="1"/>
  <c r="P474"/>
  <c r="N474"/>
  <c r="W474"/>
  <c r="T469"/>
  <c r="Q469"/>
  <c r="R466"/>
  <c r="S466" s="1"/>
  <c r="U466"/>
  <c r="T461"/>
  <c r="Q461"/>
  <c r="P458"/>
  <c r="Q458"/>
  <c r="Q409"/>
  <c r="V409"/>
  <c r="O406"/>
  <c r="T406"/>
  <c r="W401"/>
  <c r="T401"/>
  <c r="O398"/>
  <c r="P398"/>
  <c r="V398"/>
  <c r="O393"/>
  <c r="N393"/>
  <c r="P393"/>
  <c r="W388"/>
  <c r="V388"/>
  <c r="W380"/>
  <c r="V380"/>
  <c r="Q375"/>
  <c r="R375"/>
  <c r="S375" s="1"/>
  <c r="U363"/>
  <c r="V363"/>
  <c r="O356"/>
  <c r="P356"/>
  <c r="V356"/>
  <c r="U352"/>
  <c r="N352"/>
  <c r="Q340"/>
  <c r="T340"/>
  <c r="W332"/>
  <c r="R332"/>
  <c r="S332" s="1"/>
  <c r="U316"/>
  <c r="N316"/>
  <c r="R308"/>
  <c r="S308" s="1"/>
  <c r="W308"/>
  <c r="R300"/>
  <c r="S300" s="1"/>
  <c r="W300"/>
  <c r="N285"/>
  <c r="V285"/>
  <c r="O285"/>
  <c r="R278"/>
  <c r="S278" s="1"/>
  <c r="W278"/>
  <c r="P273"/>
  <c r="Q273"/>
  <c r="F26" i="3"/>
  <c r="B26"/>
  <c r="W680" i="4"/>
  <c r="T680"/>
  <c r="Q682"/>
  <c r="P682"/>
  <c r="W684"/>
  <c r="T684"/>
  <c r="Q686"/>
  <c r="P686"/>
  <c r="W688"/>
  <c r="T688"/>
  <c r="Q690"/>
  <c r="P690"/>
  <c r="W692"/>
  <c r="T692"/>
  <c r="Q694"/>
  <c r="P694"/>
  <c r="Q715"/>
  <c r="P715"/>
  <c r="W717"/>
  <c r="T717"/>
  <c r="Q719"/>
  <c r="P719"/>
  <c r="W721"/>
  <c r="T721"/>
  <c r="Q723"/>
  <c r="P723"/>
  <c r="W725"/>
  <c r="T725"/>
  <c r="K398" i="3"/>
  <c r="L398" s="1"/>
  <c r="P398" s="1"/>
  <c r="H398"/>
  <c r="E231"/>
  <c r="K231"/>
  <c r="L231" s="1"/>
  <c r="M231" s="1"/>
  <c r="O702" i="4"/>
  <c r="Q702"/>
  <c r="O700"/>
  <c r="W700"/>
  <c r="O698"/>
  <c r="P698"/>
  <c r="O696"/>
  <c r="T696"/>
  <c r="V599"/>
  <c r="N599"/>
  <c r="O592"/>
  <c r="P592"/>
  <c r="O577"/>
  <c r="T577"/>
  <c r="O574"/>
  <c r="P574"/>
  <c r="W559"/>
  <c r="R559"/>
  <c r="S559" s="1"/>
  <c r="V551"/>
  <c r="N551"/>
  <c r="P543"/>
  <c r="R543"/>
  <c r="S543" s="1"/>
  <c r="N543"/>
  <c r="U543"/>
  <c r="P535"/>
  <c r="W535"/>
  <c r="V535"/>
  <c r="P527"/>
  <c r="R527"/>
  <c r="S527" s="1"/>
  <c r="N527"/>
  <c r="U527"/>
  <c r="P519"/>
  <c r="W519"/>
  <c r="V519"/>
  <c r="P511"/>
  <c r="R511"/>
  <c r="S511" s="1"/>
  <c r="N511"/>
  <c r="P503"/>
  <c r="R503"/>
  <c r="S503" s="1"/>
  <c r="P495"/>
  <c r="R495"/>
  <c r="S495" s="1"/>
  <c r="P493"/>
  <c r="N493"/>
  <c r="U493"/>
  <c r="P490"/>
  <c r="U490"/>
  <c r="N472"/>
  <c r="O472"/>
  <c r="P449"/>
  <c r="T449"/>
  <c r="O430"/>
  <c r="W430"/>
  <c r="O427"/>
  <c r="Q427"/>
  <c r="O425"/>
  <c r="T425"/>
  <c r="Q422"/>
  <c r="R422"/>
  <c r="S422" s="1"/>
  <c r="Q404"/>
  <c r="T404"/>
  <c r="Q396"/>
  <c r="P396"/>
  <c r="F176" i="3"/>
  <c r="K176"/>
  <c r="L176" s="1"/>
  <c r="P176" s="1"/>
  <c r="Q383" i="4"/>
  <c r="O383"/>
  <c r="T383"/>
  <c r="Q343"/>
  <c r="V343"/>
  <c r="Q341"/>
  <c r="N341"/>
  <c r="O338"/>
  <c r="R338"/>
  <c r="S338" s="1"/>
  <c r="Q335"/>
  <c r="U335"/>
  <c r="Q333"/>
  <c r="O333"/>
  <c r="T333"/>
  <c r="O330"/>
  <c r="W330"/>
  <c r="Q327"/>
  <c r="U327"/>
  <c r="Q325"/>
  <c r="O325"/>
  <c r="T325"/>
  <c r="W319"/>
  <c r="R319"/>
  <c r="S319" s="1"/>
  <c r="Q317"/>
  <c r="W317"/>
  <c r="O314"/>
  <c r="P314"/>
  <c r="V314"/>
  <c r="Q311"/>
  <c r="R311"/>
  <c r="S311" s="1"/>
  <c r="W309"/>
  <c r="P309"/>
  <c r="N306"/>
  <c r="V306"/>
  <c r="U306"/>
  <c r="P303"/>
  <c r="Q303"/>
  <c r="T301"/>
  <c r="W301"/>
  <c r="N298"/>
  <c r="V298"/>
  <c r="U298"/>
  <c r="N293"/>
  <c r="V293"/>
  <c r="O293"/>
  <c r="P286"/>
  <c r="O286"/>
  <c r="T281"/>
  <c r="O281"/>
  <c r="T266"/>
  <c r="Q266"/>
  <c r="B104" i="3"/>
  <c r="W273" i="4"/>
  <c r="T273"/>
  <c r="Q278"/>
  <c r="P278"/>
  <c r="T285"/>
  <c r="Q300"/>
  <c r="T300"/>
  <c r="V308"/>
  <c r="T316"/>
  <c r="O316"/>
  <c r="P324"/>
  <c r="V332"/>
  <c r="U332"/>
  <c r="N340"/>
  <c r="O340"/>
  <c r="V352"/>
  <c r="W352"/>
  <c r="T356"/>
  <c r="N363"/>
  <c r="N375"/>
  <c r="N380"/>
  <c r="Q380"/>
  <c r="P388"/>
  <c r="T393"/>
  <c r="U393"/>
  <c r="N398"/>
  <c r="U398"/>
  <c r="R401"/>
  <c r="S401" s="1"/>
  <c r="O401"/>
  <c r="Q406"/>
  <c r="O409"/>
  <c r="Q417"/>
  <c r="U458"/>
  <c r="N458"/>
  <c r="U461"/>
  <c r="R461"/>
  <c r="S461" s="1"/>
  <c r="W466"/>
  <c r="T466"/>
  <c r="W469"/>
  <c r="P469"/>
  <c r="V474"/>
  <c r="N477"/>
  <c r="W542"/>
  <c r="N550"/>
  <c r="H200" i="3"/>
  <c r="F282"/>
  <c r="P725" i="4"/>
  <c r="O725"/>
  <c r="R723"/>
  <c r="S723" s="1"/>
  <c r="O723"/>
  <c r="P721"/>
  <c r="O721"/>
  <c r="R719"/>
  <c r="S719" s="1"/>
  <c r="O719"/>
  <c r="P717"/>
  <c r="O717"/>
  <c r="R715"/>
  <c r="S715" s="1"/>
  <c r="O715"/>
  <c r="T702"/>
  <c r="T700"/>
  <c r="T698"/>
  <c r="P696"/>
  <c r="V694"/>
  <c r="W694"/>
  <c r="V692"/>
  <c r="U692"/>
  <c r="V690"/>
  <c r="W690"/>
  <c r="V688"/>
  <c r="U688"/>
  <c r="V686"/>
  <c r="W686"/>
  <c r="V684"/>
  <c r="U684"/>
  <c r="V682"/>
  <c r="W682"/>
  <c r="V680"/>
  <c r="U680"/>
  <c r="U266"/>
  <c r="R266"/>
  <c r="S266" s="1"/>
  <c r="V273"/>
  <c r="U278"/>
  <c r="T278"/>
  <c r="U281"/>
  <c r="P281"/>
  <c r="Q285"/>
  <c r="U286"/>
  <c r="T286"/>
  <c r="T293"/>
  <c r="O298"/>
  <c r="V300"/>
  <c r="O301"/>
  <c r="R301"/>
  <c r="S301" s="1"/>
  <c r="W303"/>
  <c r="T303"/>
  <c r="W306"/>
  <c r="P306"/>
  <c r="O308"/>
  <c r="N308"/>
  <c r="N309"/>
  <c r="N311"/>
  <c r="R314"/>
  <c r="S314" s="1"/>
  <c r="U314"/>
  <c r="R316"/>
  <c r="S316" s="1"/>
  <c r="Q316"/>
  <c r="V322"/>
  <c r="V324"/>
  <c r="N325"/>
  <c r="N327"/>
  <c r="P332"/>
  <c r="V333"/>
  <c r="V335"/>
  <c r="W338"/>
  <c r="R340"/>
  <c r="S340" s="1"/>
  <c r="U340"/>
  <c r="U341"/>
  <c r="U343"/>
  <c r="P352"/>
  <c r="N356"/>
  <c r="Q356"/>
  <c r="R363"/>
  <c r="S363" s="1"/>
  <c r="O363"/>
  <c r="V375"/>
  <c r="O375"/>
  <c r="R380"/>
  <c r="S380" s="1"/>
  <c r="U380"/>
  <c r="N383"/>
  <c r="T388"/>
  <c r="O388"/>
  <c r="W393"/>
  <c r="U396"/>
  <c r="W398"/>
  <c r="V401"/>
  <c r="Q401"/>
  <c r="R404"/>
  <c r="S404" s="1"/>
  <c r="W404"/>
  <c r="W406"/>
  <c r="U409"/>
  <c r="P422"/>
  <c r="W425"/>
  <c r="R427"/>
  <c r="S427" s="1"/>
  <c r="T430"/>
  <c r="V453"/>
  <c r="V456"/>
  <c r="O458"/>
  <c r="R458"/>
  <c r="S458" s="1"/>
  <c r="V461"/>
  <c r="V466"/>
  <c r="U469"/>
  <c r="R469"/>
  <c r="S469" s="1"/>
  <c r="P472"/>
  <c r="U474"/>
  <c r="V477"/>
  <c r="R485"/>
  <c r="S485" s="1"/>
  <c r="R490"/>
  <c r="S490" s="1"/>
  <c r="R493"/>
  <c r="S493" s="1"/>
  <c r="N495"/>
  <c r="N497"/>
  <c r="T500"/>
  <c r="U503"/>
  <c r="W511"/>
  <c r="U519"/>
  <c r="W526"/>
  <c r="N534"/>
  <c r="U548"/>
  <c r="Q572"/>
  <c r="P604"/>
  <c r="J252" i="3"/>
  <c r="J438"/>
  <c r="C83"/>
  <c r="R725" i="4"/>
  <c r="S725" s="1"/>
  <c r="Q725"/>
  <c r="T723"/>
  <c r="U723"/>
  <c r="R721"/>
  <c r="S721" s="1"/>
  <c r="Q721"/>
  <c r="T719"/>
  <c r="U719"/>
  <c r="R717"/>
  <c r="S717" s="1"/>
  <c r="Q717"/>
  <c r="T715"/>
  <c r="U715"/>
  <c r="N694"/>
  <c r="N692"/>
  <c r="N690"/>
  <c r="N688"/>
  <c r="N686"/>
  <c r="N684"/>
  <c r="N682"/>
  <c r="N680"/>
  <c r="V266"/>
  <c r="U273"/>
  <c r="N273"/>
  <c r="V278"/>
  <c r="W281"/>
  <c r="R281"/>
  <c r="S281" s="1"/>
  <c r="U285"/>
  <c r="P285"/>
  <c r="V286"/>
  <c r="Q293"/>
  <c r="W298"/>
  <c r="P298"/>
  <c r="O300"/>
  <c r="N300"/>
  <c r="V301"/>
  <c r="V303"/>
  <c r="Q306"/>
  <c r="R306"/>
  <c r="S306" s="1"/>
  <c r="U308"/>
  <c r="P308"/>
  <c r="R309"/>
  <c r="S309" s="1"/>
  <c r="O309"/>
  <c r="V311"/>
  <c r="O311"/>
  <c r="W314"/>
  <c r="V316"/>
  <c r="W316"/>
  <c r="V325"/>
  <c r="V327"/>
  <c r="Q330"/>
  <c r="T332"/>
  <c r="O332"/>
  <c r="T335"/>
  <c r="T338"/>
  <c r="V340"/>
  <c r="W340"/>
  <c r="V341"/>
  <c r="N343"/>
  <c r="T352"/>
  <c r="O352"/>
  <c r="R356"/>
  <c r="S356" s="1"/>
  <c r="U356"/>
  <c r="P363"/>
  <c r="Q363"/>
  <c r="P375"/>
  <c r="U375"/>
  <c r="P380"/>
  <c r="V383"/>
  <c r="N388"/>
  <c r="Q388"/>
  <c r="R393"/>
  <c r="S393" s="1"/>
  <c r="N396"/>
  <c r="T398"/>
  <c r="P401"/>
  <c r="U401"/>
  <c r="P404"/>
  <c r="N406"/>
  <c r="N409"/>
  <c r="N414"/>
  <c r="V422"/>
  <c r="R425"/>
  <c r="S425" s="1"/>
  <c r="P427"/>
  <c r="N430"/>
  <c r="W433"/>
  <c r="P446"/>
  <c r="W458"/>
  <c r="T458"/>
  <c r="O461"/>
  <c r="N461"/>
  <c r="Q466"/>
  <c r="N466"/>
  <c r="V469"/>
  <c r="T472"/>
  <c r="W477"/>
  <c r="V490"/>
  <c r="V493"/>
  <c r="V495"/>
  <c r="V497"/>
  <c r="Q502"/>
  <c r="N503"/>
  <c r="N505"/>
  <c r="U511"/>
  <c r="N518"/>
  <c r="N535"/>
  <c r="V543"/>
  <c r="N609"/>
  <c r="G386" i="3"/>
  <c r="W254" i="4"/>
  <c r="O269"/>
  <c r="V269"/>
  <c r="W304"/>
  <c r="N312"/>
  <c r="N320"/>
  <c r="O328"/>
  <c r="N336"/>
  <c r="V344"/>
  <c r="P344"/>
  <c r="P355"/>
  <c r="R364"/>
  <c r="S364" s="1"/>
  <c r="T371"/>
  <c r="N371"/>
  <c r="N376"/>
  <c r="T384"/>
  <c r="T394"/>
  <c r="T397"/>
  <c r="R399"/>
  <c r="S399" s="1"/>
  <c r="V402"/>
  <c r="P402"/>
  <c r="N405"/>
  <c r="P410"/>
  <c r="O415"/>
  <c r="U454"/>
  <c r="U457"/>
  <c r="V457"/>
  <c r="W459"/>
  <c r="W462"/>
  <c r="V462"/>
  <c r="O465"/>
  <c r="O470"/>
  <c r="Q473"/>
  <c r="P475"/>
  <c r="T478"/>
  <c r="Q549"/>
  <c r="H104" i="3"/>
  <c r="D220"/>
  <c r="K215"/>
  <c r="L215" s="1"/>
  <c r="W215" s="1"/>
  <c r="X215" s="1"/>
  <c r="F382"/>
  <c r="H78"/>
  <c r="F212"/>
  <c r="B216"/>
  <c r="F228"/>
  <c r="D236"/>
  <c r="K220"/>
  <c r="L220" s="1"/>
  <c r="M220" s="1"/>
  <c r="K236"/>
  <c r="L236" s="1"/>
  <c r="U236" s="1"/>
  <c r="J386"/>
  <c r="I339"/>
  <c r="C60"/>
  <c r="G60"/>
  <c r="D104"/>
  <c r="J212"/>
  <c r="B212"/>
  <c r="F216"/>
  <c r="H220"/>
  <c r="J228"/>
  <c r="B228"/>
  <c r="H236"/>
  <c r="G212"/>
  <c r="K216"/>
  <c r="K228"/>
  <c r="R228" s="1"/>
  <c r="T228" s="1"/>
  <c r="Y228" s="1"/>
  <c r="G232"/>
  <c r="I295"/>
  <c r="B327"/>
  <c r="B386"/>
  <c r="D343"/>
  <c r="D354"/>
  <c r="H388"/>
  <c r="G104"/>
  <c r="H29"/>
  <c r="J26"/>
  <c r="D60"/>
  <c r="F184"/>
  <c r="F252"/>
  <c r="H256"/>
  <c r="D290"/>
  <c r="J298"/>
  <c r="J402"/>
  <c r="K419"/>
  <c r="L419" s="1"/>
  <c r="O419" s="1"/>
  <c r="B438"/>
  <c r="K439"/>
  <c r="L439" s="1"/>
  <c r="P439" s="1"/>
  <c r="E423"/>
  <c r="B298"/>
  <c r="B180"/>
  <c r="E431"/>
  <c r="G426"/>
  <c r="J455"/>
  <c r="D134"/>
  <c r="J192"/>
  <c r="D252"/>
  <c r="D256"/>
  <c r="D268"/>
  <c r="J282"/>
  <c r="H290"/>
  <c r="D398"/>
  <c r="B402"/>
  <c r="D414"/>
  <c r="K423"/>
  <c r="L423" s="1"/>
  <c r="N423" s="1"/>
  <c r="F438"/>
  <c r="K414"/>
  <c r="Q414" s="1"/>
  <c r="H423"/>
  <c r="C447"/>
  <c r="D314"/>
  <c r="H366"/>
  <c r="C227"/>
  <c r="J431"/>
  <c r="E447"/>
  <c r="K60"/>
  <c r="L60" s="1"/>
  <c r="O60" s="1"/>
  <c r="D78"/>
  <c r="F104"/>
  <c r="J104"/>
  <c r="H144"/>
  <c r="H212"/>
  <c r="D212"/>
  <c r="I215"/>
  <c r="H216"/>
  <c r="D216"/>
  <c r="J220"/>
  <c r="F220"/>
  <c r="B220"/>
  <c r="H224"/>
  <c r="H228"/>
  <c r="D228"/>
  <c r="J236"/>
  <c r="F236"/>
  <c r="B236"/>
  <c r="K212"/>
  <c r="Q212" s="1"/>
  <c r="G216"/>
  <c r="G327"/>
  <c r="I343"/>
  <c r="F386"/>
  <c r="E327"/>
  <c r="D367"/>
  <c r="F327"/>
  <c r="K311"/>
  <c r="R311" s="1"/>
  <c r="T311" s="1"/>
  <c r="Z311" s="1"/>
  <c r="H354"/>
  <c r="J382"/>
  <c r="B382"/>
  <c r="K104"/>
  <c r="L104" s="1"/>
  <c r="W104" s="1"/>
  <c r="X104" s="1"/>
  <c r="C104"/>
  <c r="C45"/>
  <c r="H22"/>
  <c r="AI20" i="2"/>
  <c r="AG20" s="1"/>
  <c r="AH20" s="1"/>
  <c r="M232" i="4" s="1"/>
  <c r="K315" i="3"/>
  <c r="L315" s="1"/>
  <c r="N315" s="1"/>
  <c r="I327"/>
  <c r="B331"/>
  <c r="C343"/>
  <c r="H386"/>
  <c r="D386"/>
  <c r="J327"/>
  <c r="J354"/>
  <c r="F354"/>
  <c r="B354"/>
  <c r="H382"/>
  <c r="J388"/>
  <c r="D388"/>
  <c r="K339"/>
  <c r="Q339" s="1"/>
  <c r="K255"/>
  <c r="Q255" s="1"/>
  <c r="AI22" i="2"/>
  <c r="AG22" s="1"/>
  <c r="G338" i="3"/>
  <c r="D338"/>
  <c r="E298"/>
  <c r="C298"/>
  <c r="K298"/>
  <c r="Q298" s="1"/>
  <c r="E256"/>
  <c r="C256"/>
  <c r="K256"/>
  <c r="R256" s="1"/>
  <c r="T256" s="1"/>
  <c r="V256" s="1"/>
  <c r="G231"/>
  <c r="C231"/>
  <c r="D464"/>
  <c r="H464"/>
  <c r="I462"/>
  <c r="E462"/>
  <c r="G462"/>
  <c r="B462"/>
  <c r="F462"/>
  <c r="J462"/>
  <c r="K459"/>
  <c r="L459" s="1"/>
  <c r="M459" s="1"/>
  <c r="H459"/>
  <c r="I423"/>
  <c r="J423"/>
  <c r="G423"/>
  <c r="D423"/>
  <c r="D422"/>
  <c r="H422"/>
  <c r="I419"/>
  <c r="H419"/>
  <c r="G419"/>
  <c r="F419"/>
  <c r="E252"/>
  <c r="B252"/>
  <c r="G252"/>
  <c r="I160"/>
  <c r="C160"/>
  <c r="G137"/>
  <c r="K137"/>
  <c r="Q137" s="1"/>
  <c r="K306"/>
  <c r="Q306" s="1"/>
  <c r="C306"/>
  <c r="C290"/>
  <c r="K290"/>
  <c r="Q290" s="1"/>
  <c r="G223"/>
  <c r="C223"/>
  <c r="G458"/>
  <c r="D458"/>
  <c r="H458"/>
  <c r="B454"/>
  <c r="F454"/>
  <c r="J454"/>
  <c r="E451"/>
  <c r="D451"/>
  <c r="K451"/>
  <c r="R451" s="1"/>
  <c r="T451" s="1"/>
  <c r="V451" s="1"/>
  <c r="F447"/>
  <c r="G447"/>
  <c r="K447"/>
  <c r="L447" s="1"/>
  <c r="M447" s="1"/>
  <c r="D446"/>
  <c r="H446"/>
  <c r="D443"/>
  <c r="J443"/>
  <c r="B443"/>
  <c r="K443"/>
  <c r="Q443" s="1"/>
  <c r="H439"/>
  <c r="G439"/>
  <c r="F439"/>
  <c r="I438"/>
  <c r="C438"/>
  <c r="K438"/>
  <c r="L438" s="1"/>
  <c r="P438" s="1"/>
  <c r="I435"/>
  <c r="F435"/>
  <c r="E435"/>
  <c r="D435"/>
  <c r="G435"/>
  <c r="K435"/>
  <c r="Q435" s="1"/>
  <c r="B434"/>
  <c r="F434"/>
  <c r="J434"/>
  <c r="H431"/>
  <c r="F431"/>
  <c r="K431"/>
  <c r="L431" s="1"/>
  <c r="N431" s="1"/>
  <c r="D430"/>
  <c r="H430"/>
  <c r="E427"/>
  <c r="D427"/>
  <c r="I427"/>
  <c r="C426"/>
  <c r="K426"/>
  <c r="R426" s="1"/>
  <c r="T426" s="1"/>
  <c r="Y426" s="1"/>
  <c r="D426"/>
  <c r="H426"/>
  <c r="G415"/>
  <c r="J415"/>
  <c r="F415"/>
  <c r="I223"/>
  <c r="B223"/>
  <c r="E227"/>
  <c r="I231"/>
  <c r="B231"/>
  <c r="K223"/>
  <c r="L223" s="1"/>
  <c r="U223" s="1"/>
  <c r="F256"/>
  <c r="J256"/>
  <c r="D282"/>
  <c r="H282"/>
  <c r="H286"/>
  <c r="F290"/>
  <c r="J290"/>
  <c r="D298"/>
  <c r="H298"/>
  <c r="D306"/>
  <c r="H306"/>
  <c r="J398"/>
  <c r="F398"/>
  <c r="B398"/>
  <c r="F402"/>
  <c r="J414"/>
  <c r="F414"/>
  <c r="B414"/>
  <c r="C419"/>
  <c r="C423"/>
  <c r="H438"/>
  <c r="D438"/>
  <c r="I439"/>
  <c r="B439"/>
  <c r="D462"/>
  <c r="G402"/>
  <c r="G438"/>
  <c r="K462"/>
  <c r="Q462" s="1"/>
  <c r="H435"/>
  <c r="J419"/>
  <c r="H338"/>
  <c r="F426"/>
  <c r="B431"/>
  <c r="B451"/>
  <c r="D454"/>
  <c r="F464"/>
  <c r="G290"/>
  <c r="G298"/>
  <c r="G306"/>
  <c r="H314"/>
  <c r="J346"/>
  <c r="H370"/>
  <c r="K252"/>
  <c r="L252" s="1"/>
  <c r="AA252" s="1"/>
  <c r="B256"/>
  <c r="C439"/>
  <c r="J458"/>
  <c r="B458"/>
  <c r="K458"/>
  <c r="L458" s="1"/>
  <c r="W458" s="1"/>
  <c r="X458" s="1"/>
  <c r="F443"/>
  <c r="H427"/>
  <c r="J422"/>
  <c r="B422"/>
  <c r="J430"/>
  <c r="B430"/>
  <c r="D434"/>
  <c r="J446"/>
  <c r="B446"/>
  <c r="E419"/>
  <c r="D415"/>
  <c r="D419"/>
  <c r="F427"/>
  <c r="B447"/>
  <c r="H451"/>
  <c r="C415"/>
  <c r="C443"/>
  <c r="L452" i="4"/>
  <c r="AM240" i="2"/>
  <c r="AG239"/>
  <c r="AI239"/>
  <c r="AG236"/>
  <c r="AI236"/>
  <c r="AG232"/>
  <c r="A230" i="3" s="1"/>
  <c r="F230" s="1"/>
  <c r="AI232" i="2"/>
  <c r="AG228"/>
  <c r="AI228"/>
  <c r="AG224"/>
  <c r="A222" i="3" s="1"/>
  <c r="B222" s="1"/>
  <c r="AI224" i="2"/>
  <c r="AG220"/>
  <c r="AI220"/>
  <c r="AG216"/>
  <c r="A214" i="3" s="1"/>
  <c r="E214" s="1"/>
  <c r="AI216" i="2"/>
  <c r="AG212"/>
  <c r="AI212"/>
  <c r="L379" i="4"/>
  <c r="AM167" i="2"/>
  <c r="AG164"/>
  <c r="AI164"/>
  <c r="AG159"/>
  <c r="AI159"/>
  <c r="A156" i="3"/>
  <c r="G156" s="1"/>
  <c r="AH158" i="2"/>
  <c r="M370" i="4" s="1"/>
  <c r="A155" i="3"/>
  <c r="D155" s="1"/>
  <c r="AH157" i="2"/>
  <c r="M369" i="4" s="1"/>
  <c r="AG152" i="2"/>
  <c r="A150" i="3" s="1"/>
  <c r="I150" s="1"/>
  <c r="AI152" i="2"/>
  <c r="AG151"/>
  <c r="AI151"/>
  <c r="AG144"/>
  <c r="AI144"/>
  <c r="AG143"/>
  <c r="AI143"/>
  <c r="AG140"/>
  <c r="AI140"/>
  <c r="AG132"/>
  <c r="AI132"/>
  <c r="AG128"/>
  <c r="AI128"/>
  <c r="AG124"/>
  <c r="AI124"/>
  <c r="AG120"/>
  <c r="AI120"/>
  <c r="AG116"/>
  <c r="AI116"/>
  <c r="AG112"/>
  <c r="AI112"/>
  <c r="A228" i="4"/>
  <c r="B228" s="1"/>
  <c r="A17" i="2"/>
  <c r="H134" i="3"/>
  <c r="F160"/>
  <c r="B219"/>
  <c r="K235"/>
  <c r="Q235" s="1"/>
  <c r="H276"/>
  <c r="K160"/>
  <c r="R160" s="1"/>
  <c r="T160" s="1"/>
  <c r="Y160" s="1"/>
  <c r="G219"/>
  <c r="G235"/>
  <c r="F47"/>
  <c r="P323" i="4"/>
  <c r="R323"/>
  <c r="S323" s="1"/>
  <c r="W323"/>
  <c r="P325"/>
  <c r="R325"/>
  <c r="S325" s="1"/>
  <c r="W325"/>
  <c r="V326"/>
  <c r="N326"/>
  <c r="P326"/>
  <c r="U326"/>
  <c r="P327"/>
  <c r="R327"/>
  <c r="S327" s="1"/>
  <c r="W327"/>
  <c r="P329"/>
  <c r="R329"/>
  <c r="S329" s="1"/>
  <c r="W329"/>
  <c r="V330"/>
  <c r="N330"/>
  <c r="P330"/>
  <c r="U330"/>
  <c r="P331"/>
  <c r="R331"/>
  <c r="S331" s="1"/>
  <c r="W331"/>
  <c r="P333"/>
  <c r="R333"/>
  <c r="S333" s="1"/>
  <c r="W333"/>
  <c r="V334"/>
  <c r="N334"/>
  <c r="P334"/>
  <c r="U334"/>
  <c r="P335"/>
  <c r="R335"/>
  <c r="S335" s="1"/>
  <c r="W335"/>
  <c r="P337"/>
  <c r="R337"/>
  <c r="S337" s="1"/>
  <c r="W337"/>
  <c r="V338"/>
  <c r="N338"/>
  <c r="P338"/>
  <c r="U338"/>
  <c r="P339"/>
  <c r="R339"/>
  <c r="S339" s="1"/>
  <c r="W339"/>
  <c r="P341"/>
  <c r="R341"/>
  <c r="S341" s="1"/>
  <c r="W341"/>
  <c r="V342"/>
  <c r="N342"/>
  <c r="P342"/>
  <c r="U342"/>
  <c r="P343"/>
  <c r="R343"/>
  <c r="S343" s="1"/>
  <c r="W343"/>
  <c r="Q347"/>
  <c r="R360"/>
  <c r="S360" s="1"/>
  <c r="N422"/>
  <c r="T422"/>
  <c r="W422"/>
  <c r="P425"/>
  <c r="V425"/>
  <c r="N425"/>
  <c r="U425"/>
  <c r="N426"/>
  <c r="T426"/>
  <c r="W426"/>
  <c r="T427"/>
  <c r="V427"/>
  <c r="N427"/>
  <c r="U427"/>
  <c r="T429"/>
  <c r="R429"/>
  <c r="S429" s="1"/>
  <c r="W429"/>
  <c r="V430"/>
  <c r="R430"/>
  <c r="S430" s="1"/>
  <c r="P430"/>
  <c r="U430"/>
  <c r="R433"/>
  <c r="S433" s="1"/>
  <c r="Q433"/>
  <c r="R434"/>
  <c r="S434" s="1"/>
  <c r="U434"/>
  <c r="T437"/>
  <c r="W437"/>
  <c r="T438"/>
  <c r="O442"/>
  <c r="N445"/>
  <c r="R447"/>
  <c r="S447" s="1"/>
  <c r="V450"/>
  <c r="AH162" i="2"/>
  <c r="M374" i="4" s="1"/>
  <c r="AH163" i="2"/>
  <c r="M375" i="4" s="1"/>
  <c r="A499" i="3"/>
  <c r="I499" s="1"/>
  <c r="AH501" i="2"/>
  <c r="M713" i="4" s="1"/>
  <c r="L678"/>
  <c r="V678" s="1"/>
  <c r="AM466" i="2"/>
  <c r="AG459"/>
  <c r="A457" i="3" s="1"/>
  <c r="K457" s="1"/>
  <c r="AI459" i="2"/>
  <c r="AG455"/>
  <c r="A453" i="3" s="1"/>
  <c r="AI455" i="2"/>
  <c r="AG451"/>
  <c r="A449" i="3" s="1"/>
  <c r="I449" s="1"/>
  <c r="AI451" i="2"/>
  <c r="AG447"/>
  <c r="A445" i="3" s="1"/>
  <c r="G445" s="1"/>
  <c r="AI447" i="2"/>
  <c r="AG443"/>
  <c r="A441" i="3" s="1"/>
  <c r="I441" s="1"/>
  <c r="AI443" i="2"/>
  <c r="AG439"/>
  <c r="A437" i="3" s="1"/>
  <c r="G437" s="1"/>
  <c r="AI439" i="2"/>
  <c r="AG435"/>
  <c r="A433" i="3" s="1"/>
  <c r="K433" s="1"/>
  <c r="AI435" i="2"/>
  <c r="AG431"/>
  <c r="A429" i="3" s="1"/>
  <c r="G429" s="1"/>
  <c r="AI431" i="2"/>
  <c r="AG427"/>
  <c r="A425" i="3" s="1"/>
  <c r="C425" s="1"/>
  <c r="AI427" i="2"/>
  <c r="AG423"/>
  <c r="A421" i="3" s="1"/>
  <c r="C421" s="1"/>
  <c r="AI423" i="2"/>
  <c r="AG419"/>
  <c r="A417" i="3" s="1"/>
  <c r="E417" s="1"/>
  <c r="AI419" i="2"/>
  <c r="AG415"/>
  <c r="A413" i="3" s="1"/>
  <c r="I413" s="1"/>
  <c r="AI415" i="2"/>
  <c r="AG410"/>
  <c r="A408" i="3" s="1"/>
  <c r="C408" s="1"/>
  <c r="AI410" i="2"/>
  <c r="AG403"/>
  <c r="A401" i="3" s="1"/>
  <c r="G401" s="1"/>
  <c r="AI403" i="2"/>
  <c r="AG399"/>
  <c r="A397" i="3" s="1"/>
  <c r="E397" s="1"/>
  <c r="AI399" i="2"/>
  <c r="AG394"/>
  <c r="A392" i="3" s="1"/>
  <c r="E392" s="1"/>
  <c r="AI394" i="2"/>
  <c r="AG387"/>
  <c r="A385" i="3" s="1"/>
  <c r="K385" s="1"/>
  <c r="AI387" i="2"/>
  <c r="AG383"/>
  <c r="A381" i="3" s="1"/>
  <c r="C381" s="1"/>
  <c r="AI383" i="2"/>
  <c r="AG378"/>
  <c r="A376" i="3" s="1"/>
  <c r="I376" s="1"/>
  <c r="AI378" i="2"/>
  <c r="AG371"/>
  <c r="A369" i="3" s="1"/>
  <c r="I369" s="1"/>
  <c r="AI371" i="2"/>
  <c r="AG367"/>
  <c r="A365" i="3" s="1"/>
  <c r="K365" s="1"/>
  <c r="Q365" s="1"/>
  <c r="AI367" i="2"/>
  <c r="AG362"/>
  <c r="A360" i="3" s="1"/>
  <c r="C360" s="1"/>
  <c r="AI362" i="2"/>
  <c r="AG354"/>
  <c r="A352" i="3" s="1"/>
  <c r="D352" s="1"/>
  <c r="AI354" i="2"/>
  <c r="AG350"/>
  <c r="AH350" s="1"/>
  <c r="M562" i="4" s="1"/>
  <c r="AI350" i="2"/>
  <c r="AG347"/>
  <c r="A345" i="3" s="1"/>
  <c r="B345" s="1"/>
  <c r="AI347" i="2"/>
  <c r="AG343"/>
  <c r="A341" i="3" s="1"/>
  <c r="B341" s="1"/>
  <c r="AI343" i="2"/>
  <c r="AG339"/>
  <c r="A337" i="3" s="1"/>
  <c r="H337" s="1"/>
  <c r="AI339" i="2"/>
  <c r="AG335"/>
  <c r="A333" i="3" s="1"/>
  <c r="G333" s="1"/>
  <c r="AI335" i="2"/>
  <c r="AG331"/>
  <c r="A329" i="3" s="1"/>
  <c r="E329" s="1"/>
  <c r="AI331" i="2"/>
  <c r="N540" i="4"/>
  <c r="R540"/>
  <c r="S540" s="1"/>
  <c r="AG327" i="2"/>
  <c r="A325" i="3" s="1"/>
  <c r="E325" s="1"/>
  <c r="AI327" i="2"/>
  <c r="N538" i="4"/>
  <c r="U538"/>
  <c r="T537"/>
  <c r="O537"/>
  <c r="R536"/>
  <c r="S536" s="1"/>
  <c r="V536"/>
  <c r="AG323" i="2"/>
  <c r="A321" i="3" s="1"/>
  <c r="J321" s="1"/>
  <c r="AI323" i="2"/>
  <c r="R534" i="4"/>
  <c r="S534" s="1"/>
  <c r="V534"/>
  <c r="P533"/>
  <c r="T533"/>
  <c r="N532"/>
  <c r="R532"/>
  <c r="S532" s="1"/>
  <c r="AG319" i="2"/>
  <c r="A317" i="3" s="1"/>
  <c r="G317" s="1"/>
  <c r="AI319" i="2"/>
  <c r="N530" i="4"/>
  <c r="U530"/>
  <c r="T529"/>
  <c r="O529"/>
  <c r="R528"/>
  <c r="S528" s="1"/>
  <c r="V528"/>
  <c r="AG315" i="2"/>
  <c r="A313" i="3" s="1"/>
  <c r="F313" s="1"/>
  <c r="AI315" i="2"/>
  <c r="R526" i="4"/>
  <c r="S526" s="1"/>
  <c r="V526"/>
  <c r="P525"/>
  <c r="T525"/>
  <c r="N524"/>
  <c r="R524"/>
  <c r="S524" s="1"/>
  <c r="AG311" i="2"/>
  <c r="A309" i="3" s="1"/>
  <c r="D309" s="1"/>
  <c r="AI311" i="2"/>
  <c r="N522" i="4"/>
  <c r="U522"/>
  <c r="T521"/>
  <c r="O521"/>
  <c r="R520"/>
  <c r="S520" s="1"/>
  <c r="V520"/>
  <c r="AG307" i="2"/>
  <c r="A305" i="3" s="1"/>
  <c r="J305" s="1"/>
  <c r="AI307" i="2"/>
  <c r="R518" i="4"/>
  <c r="S518" s="1"/>
  <c r="V518"/>
  <c r="P517"/>
  <c r="T517"/>
  <c r="N516"/>
  <c r="R516"/>
  <c r="S516" s="1"/>
  <c r="AG303" i="2"/>
  <c r="A301" i="3" s="1"/>
  <c r="K301" s="1"/>
  <c r="Q301" s="1"/>
  <c r="AI303" i="2"/>
  <c r="N514" i="4"/>
  <c r="U514"/>
  <c r="T513"/>
  <c r="O513"/>
  <c r="R512"/>
  <c r="S512" s="1"/>
  <c r="V512"/>
  <c r="AG299" i="2"/>
  <c r="A297" i="3" s="1"/>
  <c r="B297" s="1"/>
  <c r="AI299" i="2"/>
  <c r="P510" i="4"/>
  <c r="T510"/>
  <c r="O510"/>
  <c r="P509"/>
  <c r="R509"/>
  <c r="S509" s="1"/>
  <c r="W509"/>
  <c r="N508"/>
  <c r="P508"/>
  <c r="Q508"/>
  <c r="AI295" i="2"/>
  <c r="AG295" s="1"/>
  <c r="A293" i="3" s="1"/>
  <c r="I293" s="1"/>
  <c r="N506" i="4"/>
  <c r="T506"/>
  <c r="O506"/>
  <c r="P505"/>
  <c r="R505"/>
  <c r="S505" s="1"/>
  <c r="W505"/>
  <c r="N504"/>
  <c r="P504"/>
  <c r="Q504"/>
  <c r="AG291" i="2"/>
  <c r="A289" i="3" s="1"/>
  <c r="E289" s="1"/>
  <c r="AI291" i="2"/>
  <c r="N502" i="4"/>
  <c r="T502"/>
  <c r="O502"/>
  <c r="P501"/>
  <c r="R501"/>
  <c r="S501" s="1"/>
  <c r="W501"/>
  <c r="N500"/>
  <c r="P500"/>
  <c r="Q500"/>
  <c r="AI287" i="2"/>
  <c r="AG287" s="1"/>
  <c r="A285" i="3" s="1"/>
  <c r="I285" s="1"/>
  <c r="N498" i="4"/>
  <c r="T498"/>
  <c r="O498"/>
  <c r="P497"/>
  <c r="R497"/>
  <c r="S497" s="1"/>
  <c r="W497"/>
  <c r="N496"/>
  <c r="P496"/>
  <c r="Q496"/>
  <c r="AG283" i="2"/>
  <c r="A281" i="3" s="1"/>
  <c r="E281" s="1"/>
  <c r="AI283" i="2"/>
  <c r="AG279"/>
  <c r="A277" i="3" s="1"/>
  <c r="D277" s="1"/>
  <c r="AI279" i="2"/>
  <c r="AG275"/>
  <c r="A273" i="3" s="1"/>
  <c r="E273" s="1"/>
  <c r="AI275" i="2"/>
  <c r="AG272"/>
  <c r="A270" i="3" s="1"/>
  <c r="AI272" i="2"/>
  <c r="AG268"/>
  <c r="AH268" s="1"/>
  <c r="M480" i="4" s="1"/>
  <c r="AI268" i="2"/>
  <c r="AG264"/>
  <c r="AH264" s="1"/>
  <c r="M476" i="4" s="1"/>
  <c r="AI264" i="2"/>
  <c r="AG260"/>
  <c r="AH260" s="1"/>
  <c r="M472" i="4" s="1"/>
  <c r="AI260" i="2"/>
  <c r="AG256"/>
  <c r="AH256" s="1"/>
  <c r="M468" i="4" s="1"/>
  <c r="AI256" i="2"/>
  <c r="AG252"/>
  <c r="AH252" s="1"/>
  <c r="M464" i="4" s="1"/>
  <c r="AI252" i="2"/>
  <c r="AG248"/>
  <c r="AI248"/>
  <c r="AG244"/>
  <c r="AI244"/>
  <c r="L420" i="4"/>
  <c r="AM208" i="2"/>
  <c r="AG207"/>
  <c r="AH207" s="1"/>
  <c r="M419" i="4" s="1"/>
  <c r="AI207" i="2"/>
  <c r="AG204"/>
  <c r="AI204"/>
  <c r="AG200"/>
  <c r="AI200"/>
  <c r="AG196"/>
  <c r="AI196"/>
  <c r="AG192"/>
  <c r="AI192"/>
  <c r="AG188"/>
  <c r="AI188"/>
  <c r="AG184"/>
  <c r="AI184"/>
  <c r="AG180"/>
  <c r="AI180"/>
  <c r="AG175"/>
  <c r="AI175"/>
  <c r="AG171"/>
  <c r="AI171"/>
  <c r="A168" i="3"/>
  <c r="K168" s="1"/>
  <c r="Q168" s="1"/>
  <c r="AH170" i="2"/>
  <c r="M382" i="4" s="1"/>
  <c r="A107" i="3"/>
  <c r="G107" s="1"/>
  <c r="AH109" i="2"/>
  <c r="M321" i="4" s="1"/>
  <c r="AG107" i="2"/>
  <c r="AI107"/>
  <c r="AG103"/>
  <c r="AI103"/>
  <c r="A99" i="3"/>
  <c r="J99" s="1"/>
  <c r="AH101" i="2"/>
  <c r="M313" i="4" s="1"/>
  <c r="AG99" i="2"/>
  <c r="AI99"/>
  <c r="A96" i="3"/>
  <c r="G96" s="1"/>
  <c r="AH98" i="2"/>
  <c r="M310" i="4" s="1"/>
  <c r="AG95" i="2"/>
  <c r="AI95"/>
  <c r="A91" i="3"/>
  <c r="F91" s="1"/>
  <c r="AH93" i="2"/>
  <c r="M305" i="4" s="1"/>
  <c r="AG91" i="2"/>
  <c r="AI91"/>
  <c r="A88" i="3"/>
  <c r="K88" s="1"/>
  <c r="R88" s="1"/>
  <c r="T88" s="1"/>
  <c r="Y88" s="1"/>
  <c r="AH90" i="2"/>
  <c r="M302" i="4" s="1"/>
  <c r="A87" i="3"/>
  <c r="J87" s="1"/>
  <c r="AH89" i="2"/>
  <c r="M301" i="4" s="1"/>
  <c r="AG87" i="2"/>
  <c r="AI87"/>
  <c r="AG81"/>
  <c r="A79" i="3" s="1"/>
  <c r="AI81" i="2"/>
  <c r="AH79"/>
  <c r="M291" i="4" s="1"/>
  <c r="A77" i="3"/>
  <c r="H77" s="1"/>
  <c r="AG74" i="2"/>
  <c r="AI74"/>
  <c r="AG69"/>
  <c r="AI69"/>
  <c r="AG65"/>
  <c r="AI65"/>
  <c r="A62" i="3"/>
  <c r="H62" s="1"/>
  <c r="AH64" i="2"/>
  <c r="M276" i="4" s="1"/>
  <c r="I60" i="3"/>
  <c r="H60"/>
  <c r="AG58" i="2"/>
  <c r="AI58"/>
  <c r="AG54"/>
  <c r="AI54"/>
  <c r="AG50"/>
  <c r="AI50"/>
  <c r="AG45"/>
  <c r="AI45"/>
  <c r="A42" i="3"/>
  <c r="AH44" i="2"/>
  <c r="M256" i="4" s="1"/>
  <c r="AG38" i="2"/>
  <c r="AI38"/>
  <c r="AG34"/>
  <c r="AI34"/>
  <c r="A30" i="3"/>
  <c r="J30" s="1"/>
  <c r="AH32" i="2"/>
  <c r="M244" i="4" s="1"/>
  <c r="AG29" i="2"/>
  <c r="AI29"/>
  <c r="D26" i="3"/>
  <c r="H26"/>
  <c r="AG26" i="2"/>
  <c r="AI26"/>
  <c r="AG458"/>
  <c r="AI458"/>
  <c r="AG454"/>
  <c r="AI454"/>
  <c r="AG450"/>
  <c r="AI450"/>
  <c r="AG446"/>
  <c r="AI446"/>
  <c r="AG442"/>
  <c r="AI442"/>
  <c r="AG438"/>
  <c r="AI438"/>
  <c r="AG434"/>
  <c r="AI434"/>
  <c r="AG430"/>
  <c r="AI430"/>
  <c r="AG426"/>
  <c r="AI426"/>
  <c r="AG422"/>
  <c r="AI422"/>
  <c r="AG418"/>
  <c r="AI418"/>
  <c r="AG411"/>
  <c r="AI411"/>
  <c r="AG407"/>
  <c r="AI407"/>
  <c r="AG402"/>
  <c r="AI402"/>
  <c r="AG395"/>
  <c r="AI395"/>
  <c r="AG391"/>
  <c r="AI391"/>
  <c r="AG386"/>
  <c r="AI386"/>
  <c r="AG379"/>
  <c r="AI379"/>
  <c r="AG375"/>
  <c r="AI375"/>
  <c r="AG370"/>
  <c r="AI370"/>
  <c r="AG363"/>
  <c r="AI363"/>
  <c r="AG359"/>
  <c r="AI359"/>
  <c r="AG351"/>
  <c r="AI351"/>
  <c r="AG346"/>
  <c r="AI346"/>
  <c r="AG342"/>
  <c r="AI342"/>
  <c r="AG338"/>
  <c r="AI338"/>
  <c r="AG334"/>
  <c r="AI334"/>
  <c r="AG330"/>
  <c r="AI330"/>
  <c r="AG326"/>
  <c r="AI326"/>
  <c r="AG322"/>
  <c r="AI322"/>
  <c r="AG318"/>
  <c r="AI318"/>
  <c r="AG314"/>
  <c r="AI314"/>
  <c r="AG310"/>
  <c r="AI310"/>
  <c r="AG306"/>
  <c r="AI306"/>
  <c r="AG302"/>
  <c r="AI302"/>
  <c r="AG298"/>
  <c r="AI298"/>
  <c r="AG294"/>
  <c r="AI294"/>
  <c r="AG290"/>
  <c r="AI290"/>
  <c r="AG286"/>
  <c r="AI286"/>
  <c r="AG280"/>
  <c r="AI280"/>
  <c r="AG276"/>
  <c r="AI276"/>
  <c r="AG271"/>
  <c r="AI271"/>
  <c r="AG267"/>
  <c r="AI267"/>
  <c r="AG263"/>
  <c r="AI263"/>
  <c r="AG259"/>
  <c r="AI259"/>
  <c r="AG255"/>
  <c r="AI255"/>
  <c r="AG251"/>
  <c r="AI251"/>
  <c r="AG247"/>
  <c r="A245" i="3" s="1"/>
  <c r="D245" s="1"/>
  <c r="AI247" i="2"/>
  <c r="AG243"/>
  <c r="AH243" s="1"/>
  <c r="M455" i="4" s="1"/>
  <c r="AI243" i="2"/>
  <c r="AG240"/>
  <c r="A238" i="3" s="1"/>
  <c r="H238" s="1"/>
  <c r="AI240" i="2"/>
  <c r="AG235"/>
  <c r="AI235"/>
  <c r="AG231"/>
  <c r="AI231"/>
  <c r="AG227"/>
  <c r="AI227"/>
  <c r="AG223"/>
  <c r="AI223"/>
  <c r="AG219"/>
  <c r="AI219"/>
  <c r="AG215"/>
  <c r="AI215"/>
  <c r="AG211"/>
  <c r="AI211"/>
  <c r="AG208"/>
  <c r="AI208"/>
  <c r="AG203"/>
  <c r="AH203" s="1"/>
  <c r="M415" i="4" s="1"/>
  <c r="AI203" i="2"/>
  <c r="AG199"/>
  <c r="AH199" s="1"/>
  <c r="M411" i="4" s="1"/>
  <c r="AI199" i="2"/>
  <c r="AG195"/>
  <c r="AH195" s="1"/>
  <c r="M407" i="4" s="1"/>
  <c r="AI195" i="2"/>
  <c r="AG191"/>
  <c r="AH191" s="1"/>
  <c r="M403" i="4" s="1"/>
  <c r="AI191" i="2"/>
  <c r="AG187"/>
  <c r="A185" i="3" s="1"/>
  <c r="J185" s="1"/>
  <c r="AI187" i="2"/>
  <c r="AG183"/>
  <c r="A181" i="3" s="1"/>
  <c r="F181" s="1"/>
  <c r="AI183" i="2"/>
  <c r="AG179"/>
  <c r="A177" i="3" s="1"/>
  <c r="D177" s="1"/>
  <c r="AI179" i="2"/>
  <c r="AG172"/>
  <c r="AH172" s="1"/>
  <c r="M384" i="4" s="1"/>
  <c r="AI172" i="2"/>
  <c r="AG168"/>
  <c r="AH168" s="1"/>
  <c r="M380" i="4" s="1"/>
  <c r="AI168" i="2"/>
  <c r="AG167"/>
  <c r="AI167"/>
  <c r="AG160"/>
  <c r="AH160" s="1"/>
  <c r="M372" i="4" s="1"/>
  <c r="AI160" i="2"/>
  <c r="AG156"/>
  <c r="AH156" s="1"/>
  <c r="M368" i="4" s="1"/>
  <c r="AI156" i="2"/>
  <c r="AG148"/>
  <c r="AH148" s="1"/>
  <c r="M360" i="4" s="1"/>
  <c r="AI148" i="2"/>
  <c r="AG135"/>
  <c r="AH135" s="1"/>
  <c r="M347" i="4" s="1"/>
  <c r="AI135" i="2"/>
  <c r="AG131"/>
  <c r="AI131"/>
  <c r="AG127"/>
  <c r="AH127" s="1"/>
  <c r="M339" i="4" s="1"/>
  <c r="AI127" i="2"/>
  <c r="AG123"/>
  <c r="AI123"/>
  <c r="AR119"/>
  <c r="AI119"/>
  <c r="AG119" s="1"/>
  <c r="AH119" s="1"/>
  <c r="M331" i="4" s="1"/>
  <c r="AR115" i="2"/>
  <c r="AG115"/>
  <c r="AH115" s="1"/>
  <c r="M327" i="4" s="1"/>
  <c r="AI115" i="2"/>
  <c r="AR111"/>
  <c r="AI111"/>
  <c r="AG111" s="1"/>
  <c r="A109" i="3" s="1"/>
  <c r="J109" s="1"/>
  <c r="AR108" i="2"/>
  <c r="AG108"/>
  <c r="A106" i="3" s="1"/>
  <c r="I106" s="1"/>
  <c r="AI108" i="2"/>
  <c r="AG104"/>
  <c r="AI104"/>
  <c r="AG100"/>
  <c r="AI100"/>
  <c r="AG96"/>
  <c r="AI96"/>
  <c r="AG92"/>
  <c r="AI92"/>
  <c r="AG88"/>
  <c r="AI88"/>
  <c r="AG82"/>
  <c r="AI82"/>
  <c r="AG77"/>
  <c r="AH77" s="1"/>
  <c r="M289" i="4" s="1"/>
  <c r="AI77" i="2"/>
  <c r="AG73"/>
  <c r="AH73" s="1"/>
  <c r="M285" i="4" s="1"/>
  <c r="AI73" i="2"/>
  <c r="AG66"/>
  <c r="AI66"/>
  <c r="AG61"/>
  <c r="A59" i="3" s="1"/>
  <c r="E59" s="1"/>
  <c r="AI61" i="2"/>
  <c r="AG57"/>
  <c r="AI57"/>
  <c r="AG53"/>
  <c r="A51" i="3" s="1"/>
  <c r="C51" s="1"/>
  <c r="AI53" i="2"/>
  <c r="AG46"/>
  <c r="A44" i="3" s="1"/>
  <c r="B44" s="1"/>
  <c r="AI46" i="2"/>
  <c r="AG42"/>
  <c r="AI42"/>
  <c r="AG37"/>
  <c r="AI37"/>
  <c r="AG30"/>
  <c r="AI30"/>
  <c r="AG21"/>
  <c r="AH21" s="1"/>
  <c r="M233" i="4" s="1"/>
  <c r="AI21" i="2"/>
  <c r="AG18"/>
  <c r="AI18"/>
  <c r="AG17"/>
  <c r="A15" i="3" s="1"/>
  <c r="H15" s="1"/>
  <c r="B215"/>
  <c r="I219"/>
  <c r="D224"/>
  <c r="H232"/>
  <c r="E235"/>
  <c r="K224"/>
  <c r="R224" s="1"/>
  <c r="T224" s="1"/>
  <c r="V224" s="1"/>
  <c r="I271"/>
  <c r="H280"/>
  <c r="E299"/>
  <c r="I331"/>
  <c r="J390"/>
  <c r="F331"/>
  <c r="J380"/>
  <c r="K299"/>
  <c r="R299" s="1"/>
  <c r="T299" s="1"/>
  <c r="Y299" s="1"/>
  <c r="F31"/>
  <c r="C29"/>
  <c r="D23"/>
  <c r="AD19" i="2"/>
  <c r="AI19" s="1"/>
  <c r="AG19" s="1"/>
  <c r="O671" i="4"/>
  <c r="U671"/>
  <c r="N671"/>
  <c r="R671"/>
  <c r="S671" s="1"/>
  <c r="V671"/>
  <c r="Q671"/>
  <c r="P671"/>
  <c r="P667"/>
  <c r="T667"/>
  <c r="Q667"/>
  <c r="O667"/>
  <c r="N667"/>
  <c r="V667"/>
  <c r="W667"/>
  <c r="N663"/>
  <c r="R663"/>
  <c r="S663" s="1"/>
  <c r="V663"/>
  <c r="U663"/>
  <c r="W663"/>
  <c r="T663"/>
  <c r="O663"/>
  <c r="P659"/>
  <c r="T659"/>
  <c r="Q659"/>
  <c r="O659"/>
  <c r="R659"/>
  <c r="S659" s="1"/>
  <c r="U659"/>
  <c r="N655"/>
  <c r="R655"/>
  <c r="S655" s="1"/>
  <c r="V655"/>
  <c r="U655"/>
  <c r="W655"/>
  <c r="P655"/>
  <c r="Q655"/>
  <c r="P651"/>
  <c r="T651"/>
  <c r="Q651"/>
  <c r="O651"/>
  <c r="N651"/>
  <c r="V651"/>
  <c r="W651"/>
  <c r="N647"/>
  <c r="R647"/>
  <c r="S647" s="1"/>
  <c r="V647"/>
  <c r="U647"/>
  <c r="W647"/>
  <c r="T647"/>
  <c r="O647"/>
  <c r="P643"/>
  <c r="T643"/>
  <c r="Q643"/>
  <c r="O643"/>
  <c r="R643"/>
  <c r="S643" s="1"/>
  <c r="U643"/>
  <c r="N639"/>
  <c r="R639"/>
  <c r="S639" s="1"/>
  <c r="V639"/>
  <c r="U639"/>
  <c r="W639"/>
  <c r="P639"/>
  <c r="Q639"/>
  <c r="P635"/>
  <c r="T635"/>
  <c r="Q635"/>
  <c r="O635"/>
  <c r="N635"/>
  <c r="V635"/>
  <c r="W635"/>
  <c r="N631"/>
  <c r="R631"/>
  <c r="S631" s="1"/>
  <c r="V631"/>
  <c r="U631"/>
  <c r="W631"/>
  <c r="T631"/>
  <c r="O631"/>
  <c r="P627"/>
  <c r="T627"/>
  <c r="Q627"/>
  <c r="O627"/>
  <c r="R627"/>
  <c r="S627" s="1"/>
  <c r="U627"/>
  <c r="P626"/>
  <c r="W626"/>
  <c r="V626"/>
  <c r="N625"/>
  <c r="R625"/>
  <c r="S625" s="1"/>
  <c r="V625"/>
  <c r="U625"/>
  <c r="W625"/>
  <c r="P625"/>
  <c r="Q625"/>
  <c r="P624"/>
  <c r="T624"/>
  <c r="O624"/>
  <c r="Q624"/>
  <c r="N624"/>
  <c r="V624"/>
  <c r="U624"/>
  <c r="N622"/>
  <c r="R622"/>
  <c r="S622" s="1"/>
  <c r="V622"/>
  <c r="W622"/>
  <c r="U622"/>
  <c r="T622"/>
  <c r="Q622"/>
  <c r="P621"/>
  <c r="T621"/>
  <c r="Q621"/>
  <c r="O621"/>
  <c r="R621"/>
  <c r="S621" s="1"/>
  <c r="U621"/>
  <c r="N620"/>
  <c r="R620"/>
  <c r="S620" s="1"/>
  <c r="V620"/>
  <c r="W620"/>
  <c r="U620"/>
  <c r="P620"/>
  <c r="O620"/>
  <c r="P615"/>
  <c r="T615"/>
  <c r="Q615"/>
  <c r="O615"/>
  <c r="N615"/>
  <c r="V615"/>
  <c r="W615"/>
  <c r="N611"/>
  <c r="R611"/>
  <c r="S611" s="1"/>
  <c r="T611"/>
  <c r="Q611"/>
  <c r="O611"/>
  <c r="N610"/>
  <c r="R610"/>
  <c r="S610" s="1"/>
  <c r="V610"/>
  <c r="W610"/>
  <c r="U610"/>
  <c r="P609"/>
  <c r="T609"/>
  <c r="Q609"/>
  <c r="O609"/>
  <c r="N608"/>
  <c r="R608"/>
  <c r="S608" s="1"/>
  <c r="V608"/>
  <c r="W608"/>
  <c r="U608"/>
  <c r="V606"/>
  <c r="U606"/>
  <c r="P605"/>
  <c r="T605"/>
  <c r="Q605"/>
  <c r="O605"/>
  <c r="N604"/>
  <c r="R604"/>
  <c r="S604" s="1"/>
  <c r="V604"/>
  <c r="W604"/>
  <c r="U604"/>
  <c r="P599"/>
  <c r="T599"/>
  <c r="Q599"/>
  <c r="O599"/>
  <c r="N595"/>
  <c r="R595"/>
  <c r="S595" s="1"/>
  <c r="V595"/>
  <c r="U595"/>
  <c r="W595"/>
  <c r="V594"/>
  <c r="U594"/>
  <c r="P593"/>
  <c r="T593"/>
  <c r="Q593"/>
  <c r="O593"/>
  <c r="N592"/>
  <c r="R592"/>
  <c r="S592" s="1"/>
  <c r="V592"/>
  <c r="W592"/>
  <c r="U592"/>
  <c r="P590"/>
  <c r="T590"/>
  <c r="O590"/>
  <c r="Q590"/>
  <c r="N589"/>
  <c r="R589"/>
  <c r="S589" s="1"/>
  <c r="V589"/>
  <c r="U589"/>
  <c r="W589"/>
  <c r="P588"/>
  <c r="T588"/>
  <c r="O588"/>
  <c r="Q588"/>
  <c r="P583"/>
  <c r="T583"/>
  <c r="Q583"/>
  <c r="O583"/>
  <c r="N579"/>
  <c r="R579"/>
  <c r="S579" s="1"/>
  <c r="V579"/>
  <c r="U579"/>
  <c r="W579"/>
  <c r="P578"/>
  <c r="T578"/>
  <c r="O578"/>
  <c r="Q578"/>
  <c r="N577"/>
  <c r="R577"/>
  <c r="S577" s="1"/>
  <c r="V577"/>
  <c r="U577"/>
  <c r="W577"/>
  <c r="P576"/>
  <c r="T576"/>
  <c r="O576"/>
  <c r="Q576"/>
  <c r="N574"/>
  <c r="R574"/>
  <c r="S574" s="1"/>
  <c r="V574"/>
  <c r="W574"/>
  <c r="U574"/>
  <c r="P573"/>
  <c r="T573"/>
  <c r="Q573"/>
  <c r="O573"/>
  <c r="N572"/>
  <c r="R572"/>
  <c r="S572" s="1"/>
  <c r="V572"/>
  <c r="W572"/>
  <c r="U572"/>
  <c r="P566"/>
  <c r="T566"/>
  <c r="O566"/>
  <c r="Q566"/>
  <c r="N565"/>
  <c r="R565"/>
  <c r="S565" s="1"/>
  <c r="V565"/>
  <c r="U565"/>
  <c r="W565"/>
  <c r="P564"/>
  <c r="T564"/>
  <c r="O564"/>
  <c r="Q564"/>
  <c r="N562"/>
  <c r="R562"/>
  <c r="S562" s="1"/>
  <c r="V562"/>
  <c r="U562"/>
  <c r="W562"/>
  <c r="P559"/>
  <c r="T559"/>
  <c r="O559"/>
  <c r="Q559"/>
  <c r="N555"/>
  <c r="R555"/>
  <c r="S555" s="1"/>
  <c r="V555"/>
  <c r="W555"/>
  <c r="U555"/>
  <c r="P551"/>
  <c r="T551"/>
  <c r="O551"/>
  <c r="Q551"/>
  <c r="O709"/>
  <c r="N705"/>
  <c r="T703"/>
  <c r="P703"/>
  <c r="W703"/>
  <c r="V702"/>
  <c r="R702"/>
  <c r="S702" s="1"/>
  <c r="N702"/>
  <c r="U702"/>
  <c r="T701"/>
  <c r="P701"/>
  <c r="W701"/>
  <c r="V700"/>
  <c r="R700"/>
  <c r="S700" s="1"/>
  <c r="N700"/>
  <c r="U700"/>
  <c r="T699"/>
  <c r="P699"/>
  <c r="W699"/>
  <c r="V698"/>
  <c r="R698"/>
  <c r="S698" s="1"/>
  <c r="N698"/>
  <c r="U698"/>
  <c r="T697"/>
  <c r="P697"/>
  <c r="W697"/>
  <c r="V696"/>
  <c r="R696"/>
  <c r="S696" s="1"/>
  <c r="N696"/>
  <c r="U696"/>
  <c r="T695"/>
  <c r="P695"/>
  <c r="W695"/>
  <c r="V421"/>
  <c r="U424"/>
  <c r="W472"/>
  <c r="U472"/>
  <c r="V472"/>
  <c r="R472"/>
  <c r="S472" s="1"/>
  <c r="O484"/>
  <c r="Q484"/>
  <c r="T484"/>
  <c r="O486"/>
  <c r="Q486"/>
  <c r="T486"/>
  <c r="U489"/>
  <c r="W489"/>
  <c r="V489"/>
  <c r="R489"/>
  <c r="S489" s="1"/>
  <c r="O490"/>
  <c r="Q490"/>
  <c r="T490"/>
  <c r="U491"/>
  <c r="W491"/>
  <c r="V491"/>
  <c r="R491"/>
  <c r="S491" s="1"/>
  <c r="Q493"/>
  <c r="O493"/>
  <c r="T493"/>
  <c r="W494"/>
  <c r="U494"/>
  <c r="V494"/>
  <c r="R494"/>
  <c r="S494" s="1"/>
  <c r="Q495"/>
  <c r="O495"/>
  <c r="T495"/>
  <c r="Q499"/>
  <c r="O499"/>
  <c r="T499"/>
  <c r="Q503"/>
  <c r="O503"/>
  <c r="T503"/>
  <c r="Q507"/>
  <c r="O507"/>
  <c r="T507"/>
  <c r="Q511"/>
  <c r="O511"/>
  <c r="T511"/>
  <c r="Q515"/>
  <c r="O515"/>
  <c r="T515"/>
  <c r="Q519"/>
  <c r="O519"/>
  <c r="T519"/>
  <c r="Q523"/>
  <c r="O523"/>
  <c r="T523"/>
  <c r="Q527"/>
  <c r="O527"/>
  <c r="T527"/>
  <c r="Q531"/>
  <c r="O531"/>
  <c r="T531"/>
  <c r="Q535"/>
  <c r="O535"/>
  <c r="T535"/>
  <c r="Q539"/>
  <c r="O539"/>
  <c r="T539"/>
  <c r="Q543"/>
  <c r="O543"/>
  <c r="T543"/>
  <c r="Q547"/>
  <c r="O547"/>
  <c r="T547"/>
  <c r="W551"/>
  <c r="R551"/>
  <c r="S551" s="1"/>
  <c r="Q555"/>
  <c r="T555"/>
  <c r="U559"/>
  <c r="V559"/>
  <c r="N559"/>
  <c r="Q562"/>
  <c r="P562"/>
  <c r="W564"/>
  <c r="R564"/>
  <c r="S564" s="1"/>
  <c r="O565"/>
  <c r="T565"/>
  <c r="U566"/>
  <c r="V566"/>
  <c r="N566"/>
  <c r="O572"/>
  <c r="P572"/>
  <c r="U573"/>
  <c r="R573"/>
  <c r="S573" s="1"/>
  <c r="Q574"/>
  <c r="T574"/>
  <c r="U576"/>
  <c r="V576"/>
  <c r="N576"/>
  <c r="Q577"/>
  <c r="P577"/>
  <c r="W578"/>
  <c r="R578"/>
  <c r="S578" s="1"/>
  <c r="O579"/>
  <c r="T579"/>
  <c r="W583"/>
  <c r="V583"/>
  <c r="N583"/>
  <c r="U588"/>
  <c r="V588"/>
  <c r="N588"/>
  <c r="Q589"/>
  <c r="P589"/>
  <c r="W590"/>
  <c r="R590"/>
  <c r="S590" s="1"/>
  <c r="Q592"/>
  <c r="T592"/>
  <c r="W593"/>
  <c r="V593"/>
  <c r="N593"/>
  <c r="P594"/>
  <c r="Q595"/>
  <c r="P595"/>
  <c r="U599"/>
  <c r="R599"/>
  <c r="S599" s="1"/>
  <c r="Q604"/>
  <c r="T604"/>
  <c r="W605"/>
  <c r="V605"/>
  <c r="N605"/>
  <c r="P606"/>
  <c r="O608"/>
  <c r="P608"/>
  <c r="U609"/>
  <c r="R609"/>
  <c r="S609" s="1"/>
  <c r="Q610"/>
  <c r="T610"/>
  <c r="W611"/>
  <c r="V611"/>
  <c r="U615"/>
  <c r="Q620"/>
  <c r="W621"/>
  <c r="N621"/>
  <c r="P622"/>
  <c r="R624"/>
  <c r="S624" s="1"/>
  <c r="T625"/>
  <c r="W627"/>
  <c r="N627"/>
  <c r="P631"/>
  <c r="R635"/>
  <c r="S635" s="1"/>
  <c r="T639"/>
  <c r="V643"/>
  <c r="Q647"/>
  <c r="U651"/>
  <c r="O655"/>
  <c r="W659"/>
  <c r="N659"/>
  <c r="P663"/>
  <c r="R667"/>
  <c r="S667" s="1"/>
  <c r="W671"/>
  <c r="D334" i="3"/>
  <c r="B334"/>
  <c r="C323"/>
  <c r="I323"/>
  <c r="D291"/>
  <c r="G291"/>
  <c r="B251"/>
  <c r="K251"/>
  <c r="B171"/>
  <c r="C171"/>
  <c r="B161"/>
  <c r="J161"/>
  <c r="G161"/>
  <c r="A489"/>
  <c r="G489" s="1"/>
  <c r="AH491" i="2"/>
  <c r="M703" i="4" s="1"/>
  <c r="AH484" i="2"/>
  <c r="M696" i="4" s="1"/>
  <c r="A482" i="3"/>
  <c r="E482" s="1"/>
  <c r="A471"/>
  <c r="J471" s="1"/>
  <c r="AH473" i="2"/>
  <c r="M685" i="4" s="1"/>
  <c r="J466" i="3"/>
  <c r="B466"/>
  <c r="I406"/>
  <c r="D406"/>
  <c r="G374"/>
  <c r="E374"/>
  <c r="AH339" i="2"/>
  <c r="M551" i="4" s="1"/>
  <c r="AH331" i="2"/>
  <c r="M543" i="4" s="1"/>
  <c r="AH323" i="2"/>
  <c r="M535" i="4" s="1"/>
  <c r="AH315" i="2"/>
  <c r="M527" i="4" s="1"/>
  <c r="AH307" i="2"/>
  <c r="M519" i="4" s="1"/>
  <c r="AH299" i="2"/>
  <c r="M511" i="4" s="1"/>
  <c r="AH295" i="2"/>
  <c r="M507" i="4" s="1"/>
  <c r="AH291" i="2"/>
  <c r="M503" i="4" s="1"/>
  <c r="AH283" i="2"/>
  <c r="M495" i="4" s="1"/>
  <c r="A203" i="3"/>
  <c r="B203" s="1"/>
  <c r="AH205" i="2"/>
  <c r="M417" i="4" s="1"/>
  <c r="A187" i="3"/>
  <c r="J187" s="1"/>
  <c r="AH189" i="2"/>
  <c r="M401" i="4" s="1"/>
  <c r="I176" i="3"/>
  <c r="C176"/>
  <c r="A153"/>
  <c r="B153" s="1"/>
  <c r="AH155" i="2"/>
  <c r="M367" i="4" s="1"/>
  <c r="I144" i="3"/>
  <c r="K144"/>
  <c r="Q144" s="1"/>
  <c r="A143"/>
  <c r="K143" s="1"/>
  <c r="AH145" i="2"/>
  <c r="M357" i="4" s="1"/>
  <c r="A119" i="3"/>
  <c r="D119" s="1"/>
  <c r="AH121" i="2"/>
  <c r="M333" i="4" s="1"/>
  <c r="E68" i="3"/>
  <c r="H68"/>
  <c r="C68"/>
  <c r="AH61" i="2"/>
  <c r="M273" i="4" s="1"/>
  <c r="AH39" i="2"/>
  <c r="M251" i="4" s="1"/>
  <c r="A37" i="3"/>
  <c r="C37" s="1"/>
  <c r="C34"/>
  <c r="B34"/>
  <c r="J34"/>
  <c r="AH35" i="2"/>
  <c r="M247" i="4" s="1"/>
  <c r="A33" i="3"/>
  <c r="D144"/>
  <c r="I171"/>
  <c r="J176"/>
  <c r="J184"/>
  <c r="F192"/>
  <c r="D200"/>
  <c r="E215"/>
  <c r="E219"/>
  <c r="J224"/>
  <c r="F224"/>
  <c r="B224"/>
  <c r="I227"/>
  <c r="B227"/>
  <c r="J232"/>
  <c r="F232"/>
  <c r="B232"/>
  <c r="I235"/>
  <c r="G224"/>
  <c r="K232"/>
  <c r="L232" s="1"/>
  <c r="W232" s="1"/>
  <c r="X232" s="1"/>
  <c r="E251"/>
  <c r="E255"/>
  <c r="H268"/>
  <c r="D276"/>
  <c r="D280"/>
  <c r="D286"/>
  <c r="I299"/>
  <c r="B315"/>
  <c r="K331"/>
  <c r="L331" s="1"/>
  <c r="AA331" s="1"/>
  <c r="I353"/>
  <c r="C399"/>
  <c r="J463"/>
  <c r="D399"/>
  <c r="J331"/>
  <c r="J334"/>
  <c r="B339"/>
  <c r="C161"/>
  <c r="E171"/>
  <c r="D302"/>
  <c r="B196"/>
  <c r="B291"/>
  <c r="B299"/>
  <c r="H512"/>
  <c r="A39"/>
  <c r="E39" s="1"/>
  <c r="AH129" i="2"/>
  <c r="M341" i="4" s="1"/>
  <c r="D38" i="3"/>
  <c r="AH482" i="2"/>
  <c r="M694" i="4" s="1"/>
  <c r="F161" i="3"/>
  <c r="A495"/>
  <c r="F495" s="1"/>
  <c r="AD16" i="2"/>
  <c r="L228" i="4" s="1"/>
  <c r="B204" i="3"/>
  <c r="J204"/>
  <c r="F204"/>
  <c r="J403"/>
  <c r="C403"/>
  <c r="H383"/>
  <c r="I383"/>
  <c r="C310"/>
  <c r="J310"/>
  <c r="F310"/>
  <c r="J302"/>
  <c r="I302"/>
  <c r="G199"/>
  <c r="D199"/>
  <c r="G123"/>
  <c r="J123"/>
  <c r="H103"/>
  <c r="D103"/>
  <c r="AH513" i="2"/>
  <c r="M725" i="4" s="1"/>
  <c r="A511" i="3"/>
  <c r="A510"/>
  <c r="H510" s="1"/>
  <c r="AH512" i="2"/>
  <c r="M724" i="4" s="1"/>
  <c r="A507" i="3"/>
  <c r="I507" s="1"/>
  <c r="AH509" i="2"/>
  <c r="M721" i="4" s="1"/>
  <c r="A500" i="3"/>
  <c r="J500" s="1"/>
  <c r="AH502" i="2"/>
  <c r="M714" i="4" s="1"/>
  <c r="A498" i="3"/>
  <c r="I498" s="1"/>
  <c r="AH500" i="2"/>
  <c r="M712" i="4" s="1"/>
  <c r="A496" i="3"/>
  <c r="J496" s="1"/>
  <c r="AH498" i="2"/>
  <c r="M710" i="4" s="1"/>
  <c r="B494" i="3"/>
  <c r="J494"/>
  <c r="A492"/>
  <c r="E492" s="1"/>
  <c r="AH494" i="2"/>
  <c r="M706" i="4" s="1"/>
  <c r="A491" i="3"/>
  <c r="D491" s="1"/>
  <c r="AH493" i="2"/>
  <c r="M705" i="4" s="1"/>
  <c r="A490" i="3"/>
  <c r="K490" s="1"/>
  <c r="R490" s="1"/>
  <c r="T490" s="1"/>
  <c r="AH492" i="2"/>
  <c r="M704" i="4" s="1"/>
  <c r="A487" i="3"/>
  <c r="AH489" i="2"/>
  <c r="M701" i="4" s="1"/>
  <c r="AH488" i="2"/>
  <c r="M700" i="4" s="1"/>
  <c r="A486" i="3"/>
  <c r="E486" s="1"/>
  <c r="A484"/>
  <c r="I484" s="1"/>
  <c r="AH486" i="2"/>
  <c r="M698" i="4" s="1"/>
  <c r="A483" i="3"/>
  <c r="C483" s="1"/>
  <c r="AH485" i="2"/>
  <c r="M697" i="4" s="1"/>
  <c r="A479" i="3"/>
  <c r="G479" s="1"/>
  <c r="AH481" i="2"/>
  <c r="M693" i="4" s="1"/>
  <c r="A478" i="3"/>
  <c r="C478" s="1"/>
  <c r="AH480" i="2"/>
  <c r="M692" i="4" s="1"/>
  <c r="A476" i="3"/>
  <c r="I476" s="1"/>
  <c r="AH478" i="2"/>
  <c r="M690" i="4" s="1"/>
  <c r="A474" i="3"/>
  <c r="C474" s="1"/>
  <c r="AH476" i="2"/>
  <c r="M688" i="4" s="1"/>
  <c r="A473" i="3"/>
  <c r="J473" s="1"/>
  <c r="AH475" i="2"/>
  <c r="M687" i="4" s="1"/>
  <c r="A472" i="3"/>
  <c r="J472" s="1"/>
  <c r="AH474" i="2"/>
  <c r="M686" i="4" s="1"/>
  <c r="A470" i="3"/>
  <c r="C470" s="1"/>
  <c r="AH472" i="2"/>
  <c r="M684" i="4" s="1"/>
  <c r="B293" i="3"/>
  <c r="A279"/>
  <c r="F279" s="1"/>
  <c r="AH281" i="2"/>
  <c r="M493" i="4" s="1"/>
  <c r="A258" i="3"/>
  <c r="A250"/>
  <c r="B250" s="1"/>
  <c r="A201"/>
  <c r="J201" s="1"/>
  <c r="A189"/>
  <c r="I189" s="1"/>
  <c r="B188"/>
  <c r="F188"/>
  <c r="J188"/>
  <c r="AH187" i="2"/>
  <c r="M399" i="4" s="1"/>
  <c r="I180" i="3"/>
  <c r="D180"/>
  <c r="H180"/>
  <c r="A175"/>
  <c r="AH177" i="2"/>
  <c r="M389" i="4" s="1"/>
  <c r="A174" i="3"/>
  <c r="K174" s="1"/>
  <c r="AH176" i="2"/>
  <c r="M388" i="4" s="1"/>
  <c r="A166" i="3"/>
  <c r="C166" s="1"/>
  <c r="A163"/>
  <c r="K163" s="1"/>
  <c r="R163" s="1"/>
  <c r="T163" s="1"/>
  <c r="Z163" s="1"/>
  <c r="AH165" i="2"/>
  <c r="M377" i="4" s="1"/>
  <c r="A154" i="3"/>
  <c r="E154" s="1"/>
  <c r="A152"/>
  <c r="AH154" i="2"/>
  <c r="M366" i="4" s="1"/>
  <c r="A145" i="3"/>
  <c r="B145" s="1"/>
  <c r="AH147" i="2"/>
  <c r="M359" i="4" s="1"/>
  <c r="A132" i="3"/>
  <c r="C132" s="1"/>
  <c r="AH134" i="2"/>
  <c r="M346" i="4" s="1"/>
  <c r="F131" i="3"/>
  <c r="B131"/>
  <c r="A128"/>
  <c r="AH130" i="2"/>
  <c r="M342" i="4" s="1"/>
  <c r="A125" i="3"/>
  <c r="I125" s="1"/>
  <c r="A124"/>
  <c r="I124" s="1"/>
  <c r="AH126" i="2"/>
  <c r="M338" i="4" s="1"/>
  <c r="A120" i="3"/>
  <c r="AH122" i="2"/>
  <c r="M334" i="4" s="1"/>
  <c r="A115" i="3"/>
  <c r="K115" s="1"/>
  <c r="Q115" s="1"/>
  <c r="AH117" i="2"/>
  <c r="M329" i="4" s="1"/>
  <c r="K66" i="3"/>
  <c r="L66" s="1"/>
  <c r="N66" s="1"/>
  <c r="K68"/>
  <c r="L68" s="1"/>
  <c r="AA68" s="1"/>
  <c r="E131"/>
  <c r="F144"/>
  <c r="J144"/>
  <c r="D160"/>
  <c r="H160"/>
  <c r="D176"/>
  <c r="H176"/>
  <c r="D184"/>
  <c r="H184"/>
  <c r="D192"/>
  <c r="H192"/>
  <c r="I195"/>
  <c r="F200"/>
  <c r="I123"/>
  <c r="C131"/>
  <c r="K222"/>
  <c r="R222" s="1"/>
  <c r="T222" s="1"/>
  <c r="I255"/>
  <c r="F268"/>
  <c r="H272"/>
  <c r="F276"/>
  <c r="J276"/>
  <c r="F280"/>
  <c r="F286"/>
  <c r="C309"/>
  <c r="K367"/>
  <c r="R367" s="1"/>
  <c r="T367" s="1"/>
  <c r="Z367" s="1"/>
  <c r="B390"/>
  <c r="K399"/>
  <c r="Q399" s="1"/>
  <c r="K374"/>
  <c r="L374" s="1"/>
  <c r="P374" s="1"/>
  <c r="G367"/>
  <c r="G334"/>
  <c r="F334"/>
  <c r="B380"/>
  <c r="D412"/>
  <c r="E144"/>
  <c r="G144"/>
  <c r="B144"/>
  <c r="E160"/>
  <c r="G160"/>
  <c r="B160"/>
  <c r="E176"/>
  <c r="G176"/>
  <c r="B176"/>
  <c r="C272"/>
  <c r="F302"/>
  <c r="B302"/>
  <c r="G302"/>
  <c r="H310"/>
  <c r="H318"/>
  <c r="F180"/>
  <c r="D188"/>
  <c r="J196"/>
  <c r="I199"/>
  <c r="G276"/>
  <c r="AH178" i="2"/>
  <c r="M390" i="4" s="1"/>
  <c r="AH182" i="2"/>
  <c r="M394" i="4" s="1"/>
  <c r="AH186" i="2"/>
  <c r="M398" i="4" s="1"/>
  <c r="AH190" i="2"/>
  <c r="M402" i="4" s="1"/>
  <c r="AH194" i="2"/>
  <c r="M406" i="4" s="1"/>
  <c r="AH198" i="2"/>
  <c r="M410" i="4" s="1"/>
  <c r="AH202" i="2"/>
  <c r="M414" i="4" s="1"/>
  <c r="AH206" i="2"/>
  <c r="M418" i="4" s="1"/>
  <c r="AH216" i="2"/>
  <c r="M428" i="4" s="1"/>
  <c r="A49" i="3"/>
  <c r="E49" s="1"/>
  <c r="A53"/>
  <c r="A57"/>
  <c r="G57" s="1"/>
  <c r="A69"/>
  <c r="E69" s="1"/>
  <c r="A73"/>
  <c r="B73" s="1"/>
  <c r="AH133" i="2"/>
  <c r="M345" i="4" s="1"/>
  <c r="AH185" i="2"/>
  <c r="M397" i="4" s="1"/>
  <c r="AH193" i="2"/>
  <c r="M405" i="4" s="1"/>
  <c r="AH209" i="2"/>
  <c r="M421" i="4" s="1"/>
  <c r="J131" i="3"/>
  <c r="AH477" i="2"/>
  <c r="M689" i="4" s="1"/>
  <c r="AH487" i="2"/>
  <c r="M699" i="4" s="1"/>
  <c r="AH496" i="2"/>
  <c r="M708" i="4" s="1"/>
  <c r="AH514" i="2"/>
  <c r="M726" i="4" s="1"/>
  <c r="A488" i="3"/>
  <c r="D488" s="1"/>
  <c r="A193"/>
  <c r="A151"/>
  <c r="J151" s="1"/>
  <c r="A146"/>
  <c r="F146" s="1"/>
  <c r="A239"/>
  <c r="D239" s="1"/>
  <c r="AH241" i="2"/>
  <c r="M453" i="4" s="1"/>
  <c r="A74" i="3"/>
  <c r="I74" s="1"/>
  <c r="AH76" i="2"/>
  <c r="M288" i="4" s="1"/>
  <c r="A70" i="3"/>
  <c r="I70" s="1"/>
  <c r="AH72" i="2"/>
  <c r="M284" i="4" s="1"/>
  <c r="I68" i="3"/>
  <c r="D68"/>
  <c r="A58"/>
  <c r="E58" s="1"/>
  <c r="AH60" i="2"/>
  <c r="M272" i="4" s="1"/>
  <c r="A54" i="3"/>
  <c r="J54" s="1"/>
  <c r="AH56" i="2"/>
  <c r="M268" i="4" s="1"/>
  <c r="A50" i="3"/>
  <c r="E50" s="1"/>
  <c r="AH52" i="2"/>
  <c r="M264" i="4" s="1"/>
  <c r="AH36" i="2"/>
  <c r="M248" i="4" s="1"/>
  <c r="AH40" i="2"/>
  <c r="M252" i="4" s="1"/>
  <c r="H34" i="3"/>
  <c r="D34"/>
  <c r="AD17" i="2"/>
  <c r="L229" i="4" s="1"/>
  <c r="N229" s="1"/>
  <c r="O229" s="1"/>
  <c r="J353" i="3"/>
  <c r="K353"/>
  <c r="L353" s="1"/>
  <c r="AA353" s="1"/>
  <c r="H330"/>
  <c r="F330"/>
  <c r="J318"/>
  <c r="F318"/>
  <c r="G314"/>
  <c r="J314"/>
  <c r="E276"/>
  <c r="C276"/>
  <c r="K276"/>
  <c r="R276" s="1"/>
  <c r="T276" s="1"/>
  <c r="V276" s="1"/>
  <c r="H227"/>
  <c r="G227"/>
  <c r="J219"/>
  <c r="D219"/>
  <c r="C219"/>
  <c r="J215"/>
  <c r="C215"/>
  <c r="K207"/>
  <c r="R207" s="1"/>
  <c r="T207" s="1"/>
  <c r="Y207" s="1"/>
  <c r="C207"/>
  <c r="C204"/>
  <c r="D204"/>
  <c r="H204"/>
  <c r="E199"/>
  <c r="H199"/>
  <c r="C199"/>
  <c r="C196"/>
  <c r="D196"/>
  <c r="H196"/>
  <c r="D191"/>
  <c r="C191"/>
  <c r="K167"/>
  <c r="R167" s="1"/>
  <c r="T167" s="1"/>
  <c r="Z167" s="1"/>
  <c r="D167"/>
  <c r="H167"/>
  <c r="G95"/>
  <c r="F95"/>
  <c r="G46"/>
  <c r="H46"/>
  <c r="G512"/>
  <c r="J512"/>
  <c r="F512"/>
  <c r="E494"/>
  <c r="D494"/>
  <c r="H494"/>
  <c r="H485"/>
  <c r="B485"/>
  <c r="G466"/>
  <c r="K466"/>
  <c r="Q466" s="1"/>
  <c r="D396"/>
  <c r="H396"/>
  <c r="J167"/>
  <c r="B167"/>
  <c r="D215"/>
  <c r="J259"/>
  <c r="C87"/>
  <c r="E21"/>
  <c r="C21"/>
  <c r="K21"/>
  <c r="Q21" s="1"/>
  <c r="H21"/>
  <c r="E23"/>
  <c r="G23"/>
  <c r="F23"/>
  <c r="E25"/>
  <c r="C25"/>
  <c r="K25"/>
  <c r="L25" s="1"/>
  <c r="W25" s="1"/>
  <c r="X25" s="1"/>
  <c r="H25"/>
  <c r="E29"/>
  <c r="I29"/>
  <c r="B29"/>
  <c r="J29"/>
  <c r="D29"/>
  <c r="E31"/>
  <c r="I31"/>
  <c r="B31"/>
  <c r="J31"/>
  <c r="H31"/>
  <c r="H37"/>
  <c r="E41"/>
  <c r="C41"/>
  <c r="K41"/>
  <c r="L41" s="1"/>
  <c r="O41" s="1"/>
  <c r="H41"/>
  <c r="E45"/>
  <c r="I45"/>
  <c r="B45"/>
  <c r="J45"/>
  <c r="D45"/>
  <c r="E47"/>
  <c r="I47"/>
  <c r="B47"/>
  <c r="J47"/>
  <c r="H47"/>
  <c r="L319"/>
  <c r="AA319" s="1"/>
  <c r="R319"/>
  <c r="T319" s="1"/>
  <c r="Z319" s="1"/>
  <c r="I478"/>
  <c r="C463"/>
  <c r="K463"/>
  <c r="R463" s="1"/>
  <c r="T463" s="1"/>
  <c r="Z463" s="1"/>
  <c r="J355"/>
  <c r="I355"/>
  <c r="C347"/>
  <c r="H347"/>
  <c r="C338"/>
  <c r="K338"/>
  <c r="L338" s="1"/>
  <c r="U338" s="1"/>
  <c r="C353"/>
  <c r="B367"/>
  <c r="G399"/>
  <c r="I463"/>
  <c r="E463"/>
  <c r="C367"/>
  <c r="F463"/>
  <c r="H399"/>
  <c r="H367"/>
  <c r="H353"/>
  <c r="E353"/>
  <c r="K334"/>
  <c r="Q334" s="1"/>
  <c r="C334"/>
  <c r="H334"/>
  <c r="J338"/>
  <c r="F338"/>
  <c r="B338"/>
  <c r="D330"/>
  <c r="G463"/>
  <c r="Q319"/>
  <c r="C61"/>
  <c r="D47"/>
  <c r="K47"/>
  <c r="Q47" s="1"/>
  <c r="C47"/>
  <c r="F45"/>
  <c r="G45"/>
  <c r="G41"/>
  <c r="D31"/>
  <c r="K31"/>
  <c r="Q31" s="1"/>
  <c r="C31"/>
  <c r="F29"/>
  <c r="G29"/>
  <c r="G25"/>
  <c r="K23"/>
  <c r="Q23" s="1"/>
  <c r="F21"/>
  <c r="D383"/>
  <c r="AR515" i="2"/>
  <c r="AR512"/>
  <c r="AR509"/>
  <c r="AR507"/>
  <c r="AR505"/>
  <c r="AR504"/>
  <c r="AF504" s="1"/>
  <c r="F716" i="4" s="1"/>
  <c r="G716" s="1"/>
  <c r="AR503" i="2"/>
  <c r="AF503" s="1"/>
  <c r="F715" i="4" s="1"/>
  <c r="G715" s="1"/>
  <c r="K715" s="1"/>
  <c r="AR501" i="2"/>
  <c r="AR500"/>
  <c r="AR499"/>
  <c r="AR498"/>
  <c r="AR497"/>
  <c r="AR496"/>
  <c r="AR493"/>
  <c r="AR492"/>
  <c r="AR491"/>
  <c r="AR489"/>
  <c r="AR487"/>
  <c r="AF487" s="1"/>
  <c r="F699" i="4" s="1"/>
  <c r="G699" s="1"/>
  <c r="K699" s="1"/>
  <c r="AR485" i="2"/>
  <c r="AR483"/>
  <c r="AF483" s="1"/>
  <c r="F695" i="4" s="1"/>
  <c r="G695" s="1"/>
  <c r="K695" s="1"/>
  <c r="AM54" i="2"/>
  <c r="AR48"/>
  <c r="AM42"/>
  <c r="AR40"/>
  <c r="AM38"/>
  <c r="AR32"/>
  <c r="AF300"/>
  <c r="F512" i="4" s="1"/>
  <c r="AF316" i="2"/>
  <c r="F528" i="4" s="1"/>
  <c r="G528" s="1"/>
  <c r="H528" s="1"/>
  <c r="AF324" i="2"/>
  <c r="F536" i="4" s="1"/>
  <c r="AF325" i="2"/>
  <c r="F537" i="4" s="1"/>
  <c r="AF332" i="2"/>
  <c r="F544" i="4" s="1"/>
  <c r="H57" i="3"/>
  <c r="E61"/>
  <c r="G61"/>
  <c r="F61"/>
  <c r="E65"/>
  <c r="G65"/>
  <c r="F65"/>
  <c r="U727" i="4"/>
  <c r="R727"/>
  <c r="S727" s="1"/>
  <c r="V727"/>
  <c r="O727"/>
  <c r="H65" i="3"/>
  <c r="C65"/>
  <c r="K61"/>
  <c r="Q61" s="1"/>
  <c r="B486"/>
  <c r="E388"/>
  <c r="K388"/>
  <c r="Q388" s="1"/>
  <c r="B388"/>
  <c r="F388"/>
  <c r="G370"/>
  <c r="J370"/>
  <c r="F370"/>
  <c r="J366"/>
  <c r="F366"/>
  <c r="G356"/>
  <c r="J356"/>
  <c r="F356"/>
  <c r="H346"/>
  <c r="D346"/>
  <c r="F343"/>
  <c r="E343"/>
  <c r="C339"/>
  <c r="F339"/>
  <c r="J339"/>
  <c r="H335"/>
  <c r="G335"/>
  <c r="K335"/>
  <c r="L335" s="1"/>
  <c r="M335" s="1"/>
  <c r="D331"/>
  <c r="H331"/>
  <c r="H183"/>
  <c r="C183"/>
  <c r="L262" i="4"/>
  <c r="AM50" i="2"/>
  <c r="L246" i="4"/>
  <c r="AM34" i="2"/>
  <c r="B342" i="3"/>
  <c r="I342"/>
  <c r="A508"/>
  <c r="J508" s="1"/>
  <c r="AH510" i="2"/>
  <c r="M722" i="4" s="1"/>
  <c r="A506" i="3"/>
  <c r="C506" s="1"/>
  <c r="AH508" i="2"/>
  <c r="M720" i="4" s="1"/>
  <c r="AF505" i="2"/>
  <c r="F717" i="4" s="1"/>
  <c r="G717" s="1"/>
  <c r="K717" s="1"/>
  <c r="AM499" i="2"/>
  <c r="L711" i="4"/>
  <c r="P711" s="1"/>
  <c r="AF489" i="2"/>
  <c r="F701" i="4" s="1"/>
  <c r="G701" s="1"/>
  <c r="K701" s="1"/>
  <c r="L468"/>
  <c r="AM256" i="2"/>
  <c r="L431" i="4"/>
  <c r="AM219" i="2"/>
  <c r="L265" i="4"/>
  <c r="AM53" i="2"/>
  <c r="L258" i="4"/>
  <c r="AM46" i="2"/>
  <c r="C38" i="3"/>
  <c r="B38"/>
  <c r="F38"/>
  <c r="J38"/>
  <c r="L249" i="4"/>
  <c r="AM37" i="2"/>
  <c r="L242" i="4"/>
  <c r="AM30" i="2"/>
  <c r="I22" i="3"/>
  <c r="B22"/>
  <c r="F22"/>
  <c r="J22"/>
  <c r="L233" i="4"/>
  <c r="AM21" i="2"/>
  <c r="AF326"/>
  <c r="F538" i="4" s="1"/>
  <c r="AF327" i="2"/>
  <c r="F539" i="4" s="1"/>
  <c r="AF328" i="2"/>
  <c r="F540" i="4" s="1"/>
  <c r="G540" s="1"/>
  <c r="AF329" i="2"/>
  <c r="F541" i="4" s="1"/>
  <c r="AF330" i="2"/>
  <c r="F542" i="4" s="1"/>
  <c r="G542" s="1"/>
  <c r="H542" s="1"/>
  <c r="AF331" i="2"/>
  <c r="F543" i="4" s="1"/>
  <c r="AF471" i="2"/>
  <c r="F683" i="4" s="1"/>
  <c r="G683" s="1"/>
  <c r="AF473" i="2"/>
  <c r="F685" i="4" s="1"/>
  <c r="G685" s="1"/>
  <c r="AF476" i="2"/>
  <c r="F688" i="4" s="1"/>
  <c r="AF479" i="2"/>
  <c r="F691" i="4" s="1"/>
  <c r="AF481" i="2"/>
  <c r="F693" i="4" s="1"/>
  <c r="G693" s="1"/>
  <c r="AF470" i="2"/>
  <c r="F682" i="4" s="1"/>
  <c r="AF468" i="2"/>
  <c r="F680" i="4" s="1"/>
  <c r="L372"/>
  <c r="AM160" i="2"/>
  <c r="L257" i="4"/>
  <c r="AM45" i="2"/>
  <c r="L241" i="4"/>
  <c r="AM29" i="2"/>
  <c r="AR21"/>
  <c r="AR514"/>
  <c r="AR169"/>
  <c r="AR167"/>
  <c r="AF167" s="1"/>
  <c r="F379" i="4" s="1"/>
  <c r="G379" s="1"/>
  <c r="AR162" i="2"/>
  <c r="AR127"/>
  <c r="AR124"/>
  <c r="AR99"/>
  <c r="AR95"/>
  <c r="AR92"/>
  <c r="AR88"/>
  <c r="AR50"/>
  <c r="AR42"/>
  <c r="AR34"/>
  <c r="E100" i="3"/>
  <c r="I100"/>
  <c r="B30"/>
  <c r="R617" i="4"/>
  <c r="S617" s="1"/>
  <c r="N617"/>
  <c r="W617"/>
  <c r="V617"/>
  <c r="R585"/>
  <c r="S585" s="1"/>
  <c r="V585"/>
  <c r="W585"/>
  <c r="P557"/>
  <c r="T557"/>
  <c r="O557"/>
  <c r="Q557"/>
  <c r="N557"/>
  <c r="V557"/>
  <c r="U557"/>
  <c r="N556"/>
  <c r="R556"/>
  <c r="S556" s="1"/>
  <c r="V556"/>
  <c r="U556"/>
  <c r="W556"/>
  <c r="T556"/>
  <c r="O556"/>
  <c r="N554"/>
  <c r="R554"/>
  <c r="S554" s="1"/>
  <c r="V554"/>
  <c r="P554"/>
  <c r="Q554"/>
  <c r="O554"/>
  <c r="N553"/>
  <c r="R553"/>
  <c r="S553" s="1"/>
  <c r="V553"/>
  <c r="W553"/>
  <c r="U553"/>
  <c r="P552"/>
  <c r="T552"/>
  <c r="Q552"/>
  <c r="O552"/>
  <c r="P550"/>
  <c r="T550"/>
  <c r="Q550"/>
  <c r="O550"/>
  <c r="N549"/>
  <c r="R549"/>
  <c r="S549" s="1"/>
  <c r="V549"/>
  <c r="W549"/>
  <c r="U549"/>
  <c r="P548"/>
  <c r="T548"/>
  <c r="Q548"/>
  <c r="O548"/>
  <c r="P546"/>
  <c r="T546"/>
  <c r="Q546"/>
  <c r="O546"/>
  <c r="N545"/>
  <c r="R545"/>
  <c r="S545" s="1"/>
  <c r="V545"/>
  <c r="W545"/>
  <c r="U545"/>
  <c r="P544"/>
  <c r="T544"/>
  <c r="Q544"/>
  <c r="O544"/>
  <c r="P542"/>
  <c r="T542"/>
  <c r="Q542"/>
  <c r="O542"/>
  <c r="N541"/>
  <c r="R541"/>
  <c r="S541" s="1"/>
  <c r="V541"/>
  <c r="W541"/>
  <c r="U541"/>
  <c r="G66" i="3"/>
  <c r="D272"/>
  <c r="H374"/>
  <c r="F390"/>
  <c r="K390"/>
  <c r="Q390" s="1"/>
  <c r="F380"/>
  <c r="H406"/>
  <c r="H412"/>
  <c r="F466"/>
  <c r="K272"/>
  <c r="R272" s="1"/>
  <c r="T272" s="1"/>
  <c r="Y272" s="1"/>
  <c r="N709" i="4"/>
  <c r="R707"/>
  <c r="S707" s="1"/>
  <c r="V705"/>
  <c r="O705"/>
  <c r="P676"/>
  <c r="T674"/>
  <c r="P383"/>
  <c r="R383"/>
  <c r="S383" s="1"/>
  <c r="W383"/>
  <c r="P387"/>
  <c r="R387"/>
  <c r="S387" s="1"/>
  <c r="W387"/>
  <c r="V396"/>
  <c r="T396"/>
  <c r="W396"/>
  <c r="V400"/>
  <c r="T400"/>
  <c r="W400"/>
  <c r="T405"/>
  <c r="R405"/>
  <c r="S405" s="1"/>
  <c r="W405"/>
  <c r="V406"/>
  <c r="R406"/>
  <c r="S406" s="1"/>
  <c r="P406"/>
  <c r="U406"/>
  <c r="T409"/>
  <c r="R409"/>
  <c r="S409" s="1"/>
  <c r="W409"/>
  <c r="V410"/>
  <c r="O410"/>
  <c r="U413"/>
  <c r="W414"/>
  <c r="N415"/>
  <c r="R417"/>
  <c r="S417" s="1"/>
  <c r="R418"/>
  <c r="S418" s="1"/>
  <c r="U421"/>
  <c r="N424"/>
  <c r="P433"/>
  <c r="V433"/>
  <c r="N433"/>
  <c r="U433"/>
  <c r="N434"/>
  <c r="T434"/>
  <c r="W434"/>
  <c r="P437"/>
  <c r="V437"/>
  <c r="N437"/>
  <c r="U437"/>
  <c r="Q438"/>
  <c r="N441"/>
  <c r="T442"/>
  <c r="V445"/>
  <c r="Q446"/>
  <c r="W447"/>
  <c r="Q449"/>
  <c r="W450"/>
  <c r="N450"/>
  <c r="U453"/>
  <c r="N453"/>
  <c r="W456"/>
  <c r="N456"/>
  <c r="W470"/>
  <c r="U470"/>
  <c r="V470"/>
  <c r="R470"/>
  <c r="S470" s="1"/>
  <c r="U473"/>
  <c r="W473"/>
  <c r="V473"/>
  <c r="R473"/>
  <c r="S473" s="1"/>
  <c r="O474"/>
  <c r="Q474"/>
  <c r="T474"/>
  <c r="U475"/>
  <c r="W475"/>
  <c r="V475"/>
  <c r="R475"/>
  <c r="S475" s="1"/>
  <c r="Q477"/>
  <c r="O477"/>
  <c r="T477"/>
  <c r="W478"/>
  <c r="U478"/>
  <c r="V478"/>
  <c r="R478"/>
  <c r="S478" s="1"/>
  <c r="P481"/>
  <c r="R482"/>
  <c r="S482" s="1"/>
  <c r="W485"/>
  <c r="W496"/>
  <c r="U496"/>
  <c r="V496"/>
  <c r="R496"/>
  <c r="S496" s="1"/>
  <c r="Q497"/>
  <c r="O497"/>
  <c r="T497"/>
  <c r="W498"/>
  <c r="U498"/>
  <c r="V498"/>
  <c r="R498"/>
  <c r="S498" s="1"/>
  <c r="W500"/>
  <c r="U500"/>
  <c r="V500"/>
  <c r="R500"/>
  <c r="S500" s="1"/>
  <c r="Q501"/>
  <c r="O501"/>
  <c r="T501"/>
  <c r="W502"/>
  <c r="U502"/>
  <c r="V502"/>
  <c r="R502"/>
  <c r="S502" s="1"/>
  <c r="W504"/>
  <c r="U504"/>
  <c r="V504"/>
  <c r="R504"/>
  <c r="S504" s="1"/>
  <c r="Q505"/>
  <c r="O505"/>
  <c r="T505"/>
  <c r="W506"/>
  <c r="U506"/>
  <c r="V506"/>
  <c r="R506"/>
  <c r="S506" s="1"/>
  <c r="W508"/>
  <c r="U508"/>
  <c r="V508"/>
  <c r="R508"/>
  <c r="S508" s="1"/>
  <c r="Q509"/>
  <c r="O509"/>
  <c r="T509"/>
  <c r="W510"/>
  <c r="U510"/>
  <c r="V510"/>
  <c r="R510"/>
  <c r="S510" s="1"/>
  <c r="U512"/>
  <c r="Q513"/>
  <c r="W514"/>
  <c r="V514"/>
  <c r="W516"/>
  <c r="V516"/>
  <c r="O517"/>
  <c r="U518"/>
  <c r="U520"/>
  <c r="Q521"/>
  <c r="W522"/>
  <c r="V522"/>
  <c r="W524"/>
  <c r="V524"/>
  <c r="O525"/>
  <c r="U526"/>
  <c r="U528"/>
  <c r="Q529"/>
  <c r="W530"/>
  <c r="V530"/>
  <c r="W532"/>
  <c r="V532"/>
  <c r="O533"/>
  <c r="U534"/>
  <c r="U536"/>
  <c r="Q537"/>
  <c r="W538"/>
  <c r="V538"/>
  <c r="W540"/>
  <c r="V540"/>
  <c r="O541"/>
  <c r="P541"/>
  <c r="U542"/>
  <c r="R542"/>
  <c r="S542" s="1"/>
  <c r="U544"/>
  <c r="R544"/>
  <c r="S544" s="1"/>
  <c r="Q545"/>
  <c r="T545"/>
  <c r="W546"/>
  <c r="V546"/>
  <c r="N546"/>
  <c r="W548"/>
  <c r="V548"/>
  <c r="N548"/>
  <c r="O549"/>
  <c r="P549"/>
  <c r="U550"/>
  <c r="R550"/>
  <c r="S550" s="1"/>
  <c r="U552"/>
  <c r="R552"/>
  <c r="S552" s="1"/>
  <c r="Q553"/>
  <c r="T553"/>
  <c r="W554"/>
  <c r="T554"/>
  <c r="Q556"/>
  <c r="W557"/>
  <c r="E66" i="3"/>
  <c r="B66"/>
  <c r="F66"/>
  <c r="J66"/>
  <c r="H66"/>
  <c r="B46"/>
  <c r="F46"/>
  <c r="J46"/>
  <c r="D46"/>
  <c r="I475"/>
  <c r="F475"/>
  <c r="J475"/>
  <c r="P540" i="4"/>
  <c r="T540"/>
  <c r="Q540"/>
  <c r="O540"/>
  <c r="P538"/>
  <c r="T538"/>
  <c r="Q538"/>
  <c r="O538"/>
  <c r="N537"/>
  <c r="R537"/>
  <c r="S537" s="1"/>
  <c r="V537"/>
  <c r="W537"/>
  <c r="U537"/>
  <c r="P536"/>
  <c r="T536"/>
  <c r="Q536"/>
  <c r="O536"/>
  <c r="P534"/>
  <c r="T534"/>
  <c r="Q534"/>
  <c r="O534"/>
  <c r="N533"/>
  <c r="R533"/>
  <c r="S533" s="1"/>
  <c r="V533"/>
  <c r="W533"/>
  <c r="U533"/>
  <c r="P532"/>
  <c r="T532"/>
  <c r="Q532"/>
  <c r="O532"/>
  <c r="P530"/>
  <c r="T530"/>
  <c r="Q530"/>
  <c r="O530"/>
  <c r="N529"/>
  <c r="R529"/>
  <c r="S529" s="1"/>
  <c r="V529"/>
  <c r="W529"/>
  <c r="U529"/>
  <c r="P528"/>
  <c r="T528"/>
  <c r="Q528"/>
  <c r="O528"/>
  <c r="P526"/>
  <c r="T526"/>
  <c r="Q526"/>
  <c r="O526"/>
  <c r="N525"/>
  <c r="R525"/>
  <c r="S525" s="1"/>
  <c r="V525"/>
  <c r="W525"/>
  <c r="U525"/>
  <c r="P524"/>
  <c r="T524"/>
  <c r="Q524"/>
  <c r="O524"/>
  <c r="P522"/>
  <c r="T522"/>
  <c r="Q522"/>
  <c r="O522"/>
  <c r="N521"/>
  <c r="R521"/>
  <c r="S521" s="1"/>
  <c r="V521"/>
  <c r="W521"/>
  <c r="U521"/>
  <c r="P520"/>
  <c r="T520"/>
  <c r="Q520"/>
  <c r="O520"/>
  <c r="P518"/>
  <c r="T518"/>
  <c r="Q518"/>
  <c r="O518"/>
  <c r="N517"/>
  <c r="R517"/>
  <c r="S517" s="1"/>
  <c r="V517"/>
  <c r="W517"/>
  <c r="U517"/>
  <c r="P516"/>
  <c r="T516"/>
  <c r="Q516"/>
  <c r="O516"/>
  <c r="P514"/>
  <c r="T514"/>
  <c r="Q514"/>
  <c r="O514"/>
  <c r="N513"/>
  <c r="R513"/>
  <c r="S513" s="1"/>
  <c r="V513"/>
  <c r="W513"/>
  <c r="U513"/>
  <c r="P512"/>
  <c r="T512"/>
  <c r="Q512"/>
  <c r="O512"/>
  <c r="E83" i="3"/>
  <c r="F83"/>
  <c r="B383"/>
  <c r="E383"/>
  <c r="J383"/>
  <c r="F383"/>
  <c r="F323"/>
  <c r="G323"/>
  <c r="F311"/>
  <c r="J311"/>
  <c r="K307"/>
  <c r="R307" s="1"/>
  <c r="T307" s="1"/>
  <c r="Z307" s="1"/>
  <c r="G307"/>
  <c r="C195"/>
  <c r="B195"/>
  <c r="J195"/>
  <c r="E191"/>
  <c r="H191"/>
  <c r="E183"/>
  <c r="G183"/>
  <c r="D183"/>
  <c r="G171"/>
  <c r="J171"/>
  <c r="D161"/>
  <c r="H161"/>
  <c r="K159"/>
  <c r="Q159" s="1"/>
  <c r="H159"/>
  <c r="K127"/>
  <c r="L127" s="1"/>
  <c r="D127"/>
  <c r="F123"/>
  <c r="B123"/>
  <c r="B103"/>
  <c r="F103"/>
  <c r="J103"/>
  <c r="R65"/>
  <c r="T65" s="1"/>
  <c r="Z65" s="1"/>
  <c r="L65"/>
  <c r="AA65" s="1"/>
  <c r="E77"/>
  <c r="B77"/>
  <c r="D77"/>
  <c r="Q711" i="4"/>
  <c r="T711"/>
  <c r="O711"/>
  <c r="F78" i="3"/>
  <c r="F134"/>
  <c r="J134"/>
  <c r="F272"/>
  <c r="J272"/>
  <c r="J374"/>
  <c r="F374"/>
  <c r="B374"/>
  <c r="H390"/>
  <c r="D390"/>
  <c r="H402"/>
  <c r="D402"/>
  <c r="G390"/>
  <c r="H380"/>
  <c r="D380"/>
  <c r="J406"/>
  <c r="F406"/>
  <c r="B406"/>
  <c r="J412"/>
  <c r="F412"/>
  <c r="H466"/>
  <c r="D466"/>
  <c r="G272"/>
  <c r="B272"/>
  <c r="F352"/>
  <c r="C466"/>
  <c r="R709" i="4"/>
  <c r="S709" s="1"/>
  <c r="V707"/>
  <c r="N707"/>
  <c r="R705"/>
  <c r="S705" s="1"/>
  <c r="P678"/>
  <c r="T676"/>
  <c r="P674"/>
  <c r="W289"/>
  <c r="V289"/>
  <c r="U294"/>
  <c r="V294"/>
  <c r="R317"/>
  <c r="S317" s="1"/>
  <c r="N318"/>
  <c r="P319"/>
  <c r="R321"/>
  <c r="S321" s="1"/>
  <c r="N322"/>
  <c r="N324"/>
  <c r="N328"/>
  <c r="P347"/>
  <c r="T360"/>
  <c r="R410"/>
  <c r="S410" s="1"/>
  <c r="P413"/>
  <c r="N413"/>
  <c r="T414"/>
  <c r="V415"/>
  <c r="T417"/>
  <c r="V418"/>
  <c r="P418"/>
  <c r="P421"/>
  <c r="N421"/>
  <c r="R424"/>
  <c r="S424" s="1"/>
  <c r="P424"/>
  <c r="N438"/>
  <c r="U441"/>
  <c r="T441"/>
  <c r="Q442"/>
  <c r="W445"/>
  <c r="O446"/>
  <c r="U447"/>
  <c r="V447"/>
  <c r="O449"/>
  <c r="U450"/>
  <c r="W453"/>
  <c r="U456"/>
  <c r="Q481"/>
  <c r="W482"/>
  <c r="V482"/>
  <c r="U485"/>
  <c r="V485"/>
  <c r="AH80" i="2"/>
  <c r="M292" i="4" s="1"/>
  <c r="AH84" i="2"/>
  <c r="M296" i="4" s="1"/>
  <c r="AH136" i="2"/>
  <c r="M348" i="4" s="1"/>
  <c r="AH142" i="2"/>
  <c r="M354" i="4" s="1"/>
  <c r="AH232" i="2"/>
  <c r="M444" i="4" s="1"/>
  <c r="U585"/>
  <c r="U617"/>
  <c r="AH85" i="2"/>
  <c r="M297" i="4" s="1"/>
  <c r="AM405" i="2"/>
  <c r="AM464"/>
  <c r="AM493"/>
  <c r="AM497"/>
  <c r="Q727" i="4"/>
  <c r="W727"/>
  <c r="P727"/>
  <c r="T727"/>
  <c r="AH354" i="2"/>
  <c r="M566" i="4" s="1"/>
  <c r="AH360" i="2"/>
  <c r="M572" i="4" s="1"/>
  <c r="AH366" i="2"/>
  <c r="M578" i="4" s="1"/>
  <c r="AH376" i="2"/>
  <c r="M588" i="4" s="1"/>
  <c r="AH382" i="2"/>
  <c r="M594" i="4" s="1"/>
  <c r="AH392" i="2"/>
  <c r="M604" i="4" s="1"/>
  <c r="AH398" i="2"/>
  <c r="M610" i="4" s="1"/>
  <c r="AH408" i="2"/>
  <c r="M620" i="4" s="1"/>
  <c r="AH414" i="2"/>
  <c r="M626" i="4" s="1"/>
  <c r="AH468" i="2"/>
  <c r="M680" i="4" s="1"/>
  <c r="AH506" i="2"/>
  <c r="M718" i="4" s="1"/>
  <c r="A350" i="3"/>
  <c r="F350" s="1"/>
  <c r="A348"/>
  <c r="I348" s="1"/>
  <c r="F263"/>
  <c r="E263"/>
  <c r="C259"/>
  <c r="H259"/>
  <c r="D259"/>
  <c r="F259"/>
  <c r="K259"/>
  <c r="R259" s="1"/>
  <c r="T259" s="1"/>
  <c r="V259" s="1"/>
  <c r="G259"/>
  <c r="B259"/>
  <c r="I259"/>
  <c r="G255"/>
  <c r="J255"/>
  <c r="F255"/>
  <c r="H255"/>
  <c r="D255"/>
  <c r="C255"/>
  <c r="D251"/>
  <c r="C251"/>
  <c r="A243"/>
  <c r="J243" s="1"/>
  <c r="J235"/>
  <c r="F235"/>
  <c r="H235"/>
  <c r="D235"/>
  <c r="C235"/>
  <c r="H155"/>
  <c r="F153"/>
  <c r="A147"/>
  <c r="A139"/>
  <c r="E137"/>
  <c r="B137"/>
  <c r="J137"/>
  <c r="B92"/>
  <c r="E92"/>
  <c r="I92"/>
  <c r="A505"/>
  <c r="AH507" i="2"/>
  <c r="M719" i="4" s="1"/>
  <c r="AH505" i="2"/>
  <c r="M717" i="4" s="1"/>
  <c r="A503" i="3"/>
  <c r="K503" s="1"/>
  <c r="Q503" s="1"/>
  <c r="A502"/>
  <c r="C502" s="1"/>
  <c r="AH504" i="2"/>
  <c r="M716" i="4" s="1"/>
  <c r="A501" i="3"/>
  <c r="AH503" i="2"/>
  <c r="M715" i="4" s="1"/>
  <c r="AR502" i="2"/>
  <c r="AF502" s="1"/>
  <c r="F714" i="4" s="1"/>
  <c r="G714" s="1"/>
  <c r="AM502" i="2"/>
  <c r="L714" i="4"/>
  <c r="AM501" i="2"/>
  <c r="L713" i="4"/>
  <c r="AM500" i="2"/>
  <c r="L712" i="4"/>
  <c r="L710"/>
  <c r="AM498" i="2"/>
  <c r="Q709" i="4"/>
  <c r="W709"/>
  <c r="P709"/>
  <c r="T709"/>
  <c r="L708"/>
  <c r="AM496" i="2"/>
  <c r="Q707" i="4"/>
  <c r="W707"/>
  <c r="P707"/>
  <c r="T707"/>
  <c r="L706"/>
  <c r="AM494" i="2"/>
  <c r="Q705" i="4"/>
  <c r="W705"/>
  <c r="P705"/>
  <c r="T705"/>
  <c r="L704"/>
  <c r="AM492" i="2"/>
  <c r="AH471"/>
  <c r="M683" i="4" s="1"/>
  <c r="A469" i="3"/>
  <c r="A468"/>
  <c r="AH470" i="2"/>
  <c r="M682" i="4" s="1"/>
  <c r="A467" i="3"/>
  <c r="K467" s="1"/>
  <c r="AH469" i="2"/>
  <c r="M681" i="4" s="1"/>
  <c r="AR466" i="2"/>
  <c r="L677" i="4"/>
  <c r="AM465" i="2"/>
  <c r="AF465" s="1"/>
  <c r="F677" i="4" s="1"/>
  <c r="O676"/>
  <c r="U676"/>
  <c r="N676"/>
  <c r="R676"/>
  <c r="S676" s="1"/>
  <c r="V676"/>
  <c r="L675"/>
  <c r="AM463" i="2"/>
  <c r="AF463" s="1"/>
  <c r="F675" i="4" s="1"/>
  <c r="O674"/>
  <c r="U674"/>
  <c r="N674"/>
  <c r="R674"/>
  <c r="S674" s="1"/>
  <c r="V674"/>
  <c r="L673"/>
  <c r="AM461" i="2"/>
  <c r="AF461" s="1"/>
  <c r="F673" i="4" s="1"/>
  <c r="L672"/>
  <c r="AM460" i="2"/>
  <c r="AF460" s="1"/>
  <c r="F672" i="4" s="1"/>
  <c r="AH459" i="2"/>
  <c r="M671" i="4" s="1"/>
  <c r="L670"/>
  <c r="AM458" i="2"/>
  <c r="AF458" s="1"/>
  <c r="F670" i="4" s="1"/>
  <c r="L669"/>
  <c r="T669" s="1"/>
  <c r="AM457" i="2"/>
  <c r="L668" i="4"/>
  <c r="O668" s="1"/>
  <c r="AM456" i="2"/>
  <c r="AF456" s="1"/>
  <c r="F668" i="4" s="1"/>
  <c r="AH455" i="2"/>
  <c r="M667" i="4" s="1"/>
  <c r="L666"/>
  <c r="AM454" i="2"/>
  <c r="AF454" s="1"/>
  <c r="F666" i="4" s="1"/>
  <c r="L665"/>
  <c r="AM453" i="2"/>
  <c r="L664" i="4"/>
  <c r="AM452" i="2"/>
  <c r="AF452" s="1"/>
  <c r="F664" i="4" s="1"/>
  <c r="AH451" i="2"/>
  <c r="M663" i="4" s="1"/>
  <c r="L662"/>
  <c r="AM450" i="2"/>
  <c r="AF450" s="1"/>
  <c r="F662" i="4" s="1"/>
  <c r="L661"/>
  <c r="N661" s="1"/>
  <c r="AM449" i="2"/>
  <c r="L660" i="4"/>
  <c r="AM448" i="2"/>
  <c r="AF448" s="1"/>
  <c r="F660" i="4" s="1"/>
  <c r="AH447" i="2"/>
  <c r="M659" i="4" s="1"/>
  <c r="L658"/>
  <c r="AM446" i="2"/>
  <c r="AF446" s="1"/>
  <c r="F658" i="4" s="1"/>
  <c r="L657"/>
  <c r="AM445" i="2"/>
  <c r="L656" i="4"/>
  <c r="R656" s="1"/>
  <c r="S656" s="1"/>
  <c r="AM444" i="2"/>
  <c r="AF444" s="1"/>
  <c r="F656" i="4" s="1"/>
  <c r="AH443" i="2"/>
  <c r="M655" i="4" s="1"/>
  <c r="L654"/>
  <c r="AM442" i="2"/>
  <c r="AF442" s="1"/>
  <c r="F654" i="4" s="1"/>
  <c r="L653"/>
  <c r="N653" s="1"/>
  <c r="AM441" i="2"/>
  <c r="L652" i="4"/>
  <c r="O652" s="1"/>
  <c r="AM440" i="2"/>
  <c r="AF440" s="1"/>
  <c r="F652" i="4" s="1"/>
  <c r="AH439" i="2"/>
  <c r="M651" i="4" s="1"/>
  <c r="L650"/>
  <c r="AM438" i="2"/>
  <c r="AF438" s="1"/>
  <c r="F650" i="4" s="1"/>
  <c r="L649"/>
  <c r="T649" s="1"/>
  <c r="AM437" i="2"/>
  <c r="L648" i="4"/>
  <c r="R648" s="1"/>
  <c r="S648" s="1"/>
  <c r="AM436" i="2"/>
  <c r="AF436" s="1"/>
  <c r="F648" i="4" s="1"/>
  <c r="AH435" i="2"/>
  <c r="M647" i="4" s="1"/>
  <c r="L646"/>
  <c r="AM434" i="2"/>
  <c r="AF434" s="1"/>
  <c r="F646" i="4" s="1"/>
  <c r="L645"/>
  <c r="O645" s="1"/>
  <c r="AM433" i="2"/>
  <c r="L644" i="4"/>
  <c r="O644" s="1"/>
  <c r="AM432" i="2"/>
  <c r="AF432" s="1"/>
  <c r="F644" i="4" s="1"/>
  <c r="AH431" i="2"/>
  <c r="M643" i="4" s="1"/>
  <c r="L642"/>
  <c r="AM430" i="2"/>
  <c r="AF430" s="1"/>
  <c r="F642" i="4" s="1"/>
  <c r="L641"/>
  <c r="T641" s="1"/>
  <c r="AM429" i="2"/>
  <c r="L640" i="4"/>
  <c r="AM428" i="2"/>
  <c r="AF428" s="1"/>
  <c r="F640" i="4" s="1"/>
  <c r="AH427" i="2"/>
  <c r="M639" i="4" s="1"/>
  <c r="L638"/>
  <c r="AM426" i="2"/>
  <c r="AF426" s="1"/>
  <c r="F638" i="4" s="1"/>
  <c r="L637"/>
  <c r="O637" s="1"/>
  <c r="AM425" i="2"/>
  <c r="L636" i="4"/>
  <c r="AM424" i="2"/>
  <c r="AF424" s="1"/>
  <c r="F636" i="4" s="1"/>
  <c r="AH423" i="2"/>
  <c r="M635" i="4" s="1"/>
  <c r="L634"/>
  <c r="AM422" i="2"/>
  <c r="AF422" s="1"/>
  <c r="F634" i="4" s="1"/>
  <c r="L633"/>
  <c r="AM421" i="2"/>
  <c r="L632" i="4"/>
  <c r="AM420" i="2"/>
  <c r="AF420" s="1"/>
  <c r="F632" i="4" s="1"/>
  <c r="AH419" i="2"/>
  <c r="M631" i="4" s="1"/>
  <c r="L630"/>
  <c r="AM418" i="2"/>
  <c r="AF418" s="1"/>
  <c r="F630" i="4" s="1"/>
  <c r="L629"/>
  <c r="N629" s="1"/>
  <c r="AM417" i="2"/>
  <c r="L628" i="4"/>
  <c r="AM416" i="2"/>
  <c r="AF416" s="1"/>
  <c r="F628" i="4" s="1"/>
  <c r="AH415" i="2"/>
  <c r="M627" i="4" s="1"/>
  <c r="AH413" i="2"/>
  <c r="M625" i="4" s="1"/>
  <c r="A411" i="3"/>
  <c r="H411" s="1"/>
  <c r="A410"/>
  <c r="E410" s="1"/>
  <c r="AH412" i="2"/>
  <c r="M624" i="4" s="1"/>
  <c r="L623"/>
  <c r="AM411" i="2"/>
  <c r="AH410"/>
  <c r="M622" i="4" s="1"/>
  <c r="A407" i="3"/>
  <c r="D407" s="1"/>
  <c r="AH409" i="2"/>
  <c r="M621" i="4" s="1"/>
  <c r="L619"/>
  <c r="AM407" i="2"/>
  <c r="L618" i="4"/>
  <c r="AM406" i="2"/>
  <c r="AF406" s="1"/>
  <c r="F618" i="4" s="1"/>
  <c r="P617"/>
  <c r="T617"/>
  <c r="Q617"/>
  <c r="O617"/>
  <c r="L616"/>
  <c r="AM404" i="2"/>
  <c r="AF404" s="1"/>
  <c r="F616" i="4" s="1"/>
  <c r="AH403" i="2"/>
  <c r="M615" i="4" s="1"/>
  <c r="L614"/>
  <c r="AM402" i="2"/>
  <c r="AF402" s="1"/>
  <c r="F614" i="4" s="1"/>
  <c r="L613"/>
  <c r="AM401" i="2"/>
  <c r="L612" i="4"/>
  <c r="AM400" i="2"/>
  <c r="AF400" s="1"/>
  <c r="F612" i="4" s="1"/>
  <c r="AH399" i="2"/>
  <c r="M611" i="4" s="1"/>
  <c r="I396" i="3"/>
  <c r="B396"/>
  <c r="F396"/>
  <c r="J396"/>
  <c r="A395"/>
  <c r="F395" s="1"/>
  <c r="AH397" i="2"/>
  <c r="M609" i="4" s="1"/>
  <c r="A394" i="3"/>
  <c r="I394" s="1"/>
  <c r="AH396" i="2"/>
  <c r="M608" i="4" s="1"/>
  <c r="L607"/>
  <c r="R607" s="1"/>
  <c r="S607" s="1"/>
  <c r="AM395" i="2"/>
  <c r="AH394"/>
  <c r="M606" i="4" s="1"/>
  <c r="AH393" i="2"/>
  <c r="M605" i="4" s="1"/>
  <c r="A391" i="3"/>
  <c r="H391" s="1"/>
  <c r="L603" i="4"/>
  <c r="AM391" i="2"/>
  <c r="L602" i="4"/>
  <c r="AM390" i="2"/>
  <c r="AF390" s="1"/>
  <c r="F602" i="4" s="1"/>
  <c r="L601"/>
  <c r="O601" s="1"/>
  <c r="AM389" i="2"/>
  <c r="AF389" s="1"/>
  <c r="F601" i="4" s="1"/>
  <c r="L600"/>
  <c r="N600" s="1"/>
  <c r="AM388" i="2"/>
  <c r="AF388" s="1"/>
  <c r="F600" i="4" s="1"/>
  <c r="AH387" i="2"/>
  <c r="M599" i="4" s="1"/>
  <c r="L598"/>
  <c r="AM386" i="2"/>
  <c r="AF386" s="1"/>
  <c r="F598" i="4" s="1"/>
  <c r="L597"/>
  <c r="R597" s="1"/>
  <c r="S597" s="1"/>
  <c r="AM385" i="2"/>
  <c r="L596" i="4"/>
  <c r="N596" s="1"/>
  <c r="AM384" i="2"/>
  <c r="AF384" s="1"/>
  <c r="F596" i="4" s="1"/>
  <c r="AH383" i="2"/>
  <c r="M595" i="4" s="1"/>
  <c r="AH381" i="2"/>
  <c r="M593" i="4" s="1"/>
  <c r="A379" i="3"/>
  <c r="A378"/>
  <c r="AH380" i="2"/>
  <c r="M592" i="4" s="1"/>
  <c r="L591"/>
  <c r="AM379" i="2"/>
  <c r="AH378"/>
  <c r="M590" i="4" s="1"/>
  <c r="A375" i="3"/>
  <c r="F375" s="1"/>
  <c r="AH377" i="2"/>
  <c r="M589" i="4" s="1"/>
  <c r="L587"/>
  <c r="AM375" i="2"/>
  <c r="L586" i="4"/>
  <c r="AM374" i="2"/>
  <c r="AF374" s="1"/>
  <c r="F586" i="4" s="1"/>
  <c r="P585"/>
  <c r="T585"/>
  <c r="Q585"/>
  <c r="O585"/>
  <c r="L584"/>
  <c r="AM372" i="2"/>
  <c r="AF372" s="1"/>
  <c r="F584" i="4" s="1"/>
  <c r="AH371" i="2"/>
  <c r="M583" i="4" s="1"/>
  <c r="L582"/>
  <c r="AM370" i="2"/>
  <c r="AF370" s="1"/>
  <c r="F582" i="4" s="1"/>
  <c r="L581"/>
  <c r="AM369" i="2"/>
  <c r="AF369" s="1"/>
  <c r="F581" i="4" s="1"/>
  <c r="L580"/>
  <c r="AM368" i="2"/>
  <c r="AF368" s="1"/>
  <c r="F580" i="4" s="1"/>
  <c r="AH367" i="2"/>
  <c r="M579" i="4" s="1"/>
  <c r="A363" i="3"/>
  <c r="E363" s="1"/>
  <c r="AH365" i="2"/>
  <c r="M577" i="4" s="1"/>
  <c r="A362" i="3"/>
  <c r="H362" s="1"/>
  <c r="AH364" i="2"/>
  <c r="M576" i="4" s="1"/>
  <c r="L575"/>
  <c r="N575" s="1"/>
  <c r="AM363" i="2"/>
  <c r="AF363" s="1"/>
  <c r="F575" i="4" s="1"/>
  <c r="AH362" i="2"/>
  <c r="M574" i="4" s="1"/>
  <c r="A359" i="3"/>
  <c r="D359" s="1"/>
  <c r="AH361" i="2"/>
  <c r="M573" i="4" s="1"/>
  <c r="L571"/>
  <c r="AM359" i="2"/>
  <c r="AF359" s="1"/>
  <c r="F571" i="4" s="1"/>
  <c r="L570"/>
  <c r="AM358" i="2"/>
  <c r="L569" i="4"/>
  <c r="AM357" i="2"/>
  <c r="AF357" s="1"/>
  <c r="F569" i="4" s="1"/>
  <c r="L568"/>
  <c r="AM356" i="2"/>
  <c r="AF356" s="1"/>
  <c r="F568" i="4" s="1"/>
  <c r="L567"/>
  <c r="AM355" i="2"/>
  <c r="AF355" s="1"/>
  <c r="F567" i="4" s="1"/>
  <c r="A351" i="3"/>
  <c r="K351" s="1"/>
  <c r="AH353" i="2"/>
  <c r="M565" i="4" s="1"/>
  <c r="L563"/>
  <c r="AM351" i="2"/>
  <c r="AF351" s="1"/>
  <c r="F563" i="4" s="1"/>
  <c r="L561"/>
  <c r="AM349" i="2"/>
  <c r="AF349" s="1"/>
  <c r="F561" i="4" s="1"/>
  <c r="L560"/>
  <c r="AM348" i="2"/>
  <c r="AF348" s="1"/>
  <c r="F560" i="4" s="1"/>
  <c r="G560" s="1"/>
  <c r="AH347" i="2"/>
  <c r="M559" i="4" s="1"/>
  <c r="L558"/>
  <c r="AM346" i="2"/>
  <c r="AF346" s="1"/>
  <c r="F558" i="4" s="1"/>
  <c r="A275" i="3"/>
  <c r="J275" s="1"/>
  <c r="AH277" i="2"/>
  <c r="M489" i="4" s="1"/>
  <c r="L488"/>
  <c r="AM276" i="2"/>
  <c r="AH275"/>
  <c r="M487" i="4" s="1"/>
  <c r="P485"/>
  <c r="T485"/>
  <c r="O485"/>
  <c r="Q485"/>
  <c r="AH272" i="2"/>
  <c r="M484" i="4" s="1"/>
  <c r="P482"/>
  <c r="T482"/>
  <c r="Q482"/>
  <c r="O482"/>
  <c r="N481"/>
  <c r="R481"/>
  <c r="S481" s="1"/>
  <c r="V481"/>
  <c r="W481"/>
  <c r="U481"/>
  <c r="A266" i="3"/>
  <c r="K266" s="1"/>
  <c r="L479" i="4"/>
  <c r="AM267" i="2"/>
  <c r="A248" i="3"/>
  <c r="I248" s="1"/>
  <c r="AH250" i="2"/>
  <c r="M462" i="4" s="1"/>
  <c r="A247" i="3"/>
  <c r="AH249" i="2"/>
  <c r="M461" i="4" s="1"/>
  <c r="A244" i="3"/>
  <c r="AH246" i="2"/>
  <c r="M458" i="4" s="1"/>
  <c r="P456"/>
  <c r="T456"/>
  <c r="Q456"/>
  <c r="O456"/>
  <c r="A240" i="3"/>
  <c r="I240" s="1"/>
  <c r="AH242" i="2"/>
  <c r="M454" i="4" s="1"/>
  <c r="P453"/>
  <c r="T453"/>
  <c r="O453"/>
  <c r="Q453"/>
  <c r="P450"/>
  <c r="T450"/>
  <c r="Q450"/>
  <c r="O450"/>
  <c r="N449"/>
  <c r="R449"/>
  <c r="S449" s="1"/>
  <c r="V449"/>
  <c r="W449"/>
  <c r="U449"/>
  <c r="P447"/>
  <c r="T447"/>
  <c r="O447"/>
  <c r="Q447"/>
  <c r="N446"/>
  <c r="R446"/>
  <c r="S446" s="1"/>
  <c r="V446"/>
  <c r="U446"/>
  <c r="W446"/>
  <c r="P445"/>
  <c r="T445"/>
  <c r="O445"/>
  <c r="Q445"/>
  <c r="N442"/>
  <c r="R442"/>
  <c r="S442" s="1"/>
  <c r="V442"/>
  <c r="U442"/>
  <c r="W442"/>
  <c r="Q441"/>
  <c r="R441"/>
  <c r="S441" s="1"/>
  <c r="V441"/>
  <c r="P441"/>
  <c r="O438"/>
  <c r="U438"/>
  <c r="P438"/>
  <c r="R438"/>
  <c r="S438" s="1"/>
  <c r="V438"/>
  <c r="A211" i="3"/>
  <c r="F211" s="1"/>
  <c r="AH213" i="2"/>
  <c r="M425" i="4" s="1"/>
  <c r="Q424"/>
  <c r="W424"/>
  <c r="T424"/>
  <c r="V424"/>
  <c r="A208" i="3"/>
  <c r="C208" s="1"/>
  <c r="AH210" i="2"/>
  <c r="M422" i="4" s="1"/>
  <c r="Q421"/>
  <c r="W421"/>
  <c r="R421"/>
  <c r="S421" s="1"/>
  <c r="T421"/>
  <c r="Q418"/>
  <c r="W418"/>
  <c r="T418"/>
  <c r="N418"/>
  <c r="O417"/>
  <c r="U417"/>
  <c r="N417"/>
  <c r="V417"/>
  <c r="P417"/>
  <c r="Q415"/>
  <c r="W415"/>
  <c r="R415"/>
  <c r="S415" s="1"/>
  <c r="P415"/>
  <c r="O414"/>
  <c r="U414"/>
  <c r="P414"/>
  <c r="R414"/>
  <c r="S414" s="1"/>
  <c r="V414"/>
  <c r="Q413"/>
  <c r="W413"/>
  <c r="R413"/>
  <c r="S413" s="1"/>
  <c r="T413"/>
  <c r="L411"/>
  <c r="AM199" i="2"/>
  <c r="Q410" i="4"/>
  <c r="W410"/>
  <c r="T410"/>
  <c r="N410"/>
  <c r="A179" i="3"/>
  <c r="D179" s="1"/>
  <c r="AH181" i="2"/>
  <c r="M393" i="4" s="1"/>
  <c r="L392"/>
  <c r="AM180" i="2"/>
  <c r="L368" i="4"/>
  <c r="AM156" i="2"/>
  <c r="AH152"/>
  <c r="M364" i="4" s="1"/>
  <c r="A148" i="3"/>
  <c r="I148" s="1"/>
  <c r="AH150" i="2"/>
  <c r="M362" i="4" s="1"/>
  <c r="O360"/>
  <c r="U360"/>
  <c r="P360"/>
  <c r="N360"/>
  <c r="V360"/>
  <c r="A136" i="3"/>
  <c r="AH138" i="2"/>
  <c r="M350" i="4" s="1"/>
  <c r="A135" i="3"/>
  <c r="G135" s="1"/>
  <c r="AH137" i="2"/>
  <c r="M349" i="4" s="1"/>
  <c r="O347"/>
  <c r="U347"/>
  <c r="N347"/>
  <c r="V347"/>
  <c r="T347"/>
  <c r="A117" i="3"/>
  <c r="C117" s="1"/>
  <c r="A116"/>
  <c r="D116" s="1"/>
  <c r="AH118" i="2"/>
  <c r="M330" i="4" s="1"/>
  <c r="Q328"/>
  <c r="W328"/>
  <c r="T328"/>
  <c r="R328"/>
  <c r="S328" s="1"/>
  <c r="A113" i="3"/>
  <c r="A112"/>
  <c r="AH114" i="2"/>
  <c r="M326" i="4" s="1"/>
  <c r="A111" i="3"/>
  <c r="C111" s="1"/>
  <c r="AH113" i="2"/>
  <c r="M325" i="4" s="1"/>
  <c r="Q324"/>
  <c r="W324"/>
  <c r="T324"/>
  <c r="R324"/>
  <c r="S324" s="1"/>
  <c r="AH111" i="2"/>
  <c r="M323" i="4" s="1"/>
  <c r="Q322"/>
  <c r="W322"/>
  <c r="T322"/>
  <c r="R322"/>
  <c r="S322" s="1"/>
  <c r="O321"/>
  <c r="U321"/>
  <c r="N321"/>
  <c r="V321"/>
  <c r="T321"/>
  <c r="O319"/>
  <c r="U319"/>
  <c r="N319"/>
  <c r="V319"/>
  <c r="T319"/>
  <c r="Q318"/>
  <c r="W318"/>
  <c r="T318"/>
  <c r="R318"/>
  <c r="S318" s="1"/>
  <c r="O317"/>
  <c r="U317"/>
  <c r="N317"/>
  <c r="V317"/>
  <c r="T317"/>
  <c r="K83" i="3"/>
  <c r="L83" s="1"/>
  <c r="G83"/>
  <c r="B83"/>
  <c r="J83"/>
  <c r="A81"/>
  <c r="B81" s="1"/>
  <c r="AH83" i="2"/>
  <c r="M295" i="4" s="1"/>
  <c r="P294"/>
  <c r="T294"/>
  <c r="O294"/>
  <c r="Q294"/>
  <c r="AH81" i="2"/>
  <c r="M293" i="4" s="1"/>
  <c r="A76" i="3"/>
  <c r="AH78" i="2"/>
  <c r="M290" i="4" s="1"/>
  <c r="P289"/>
  <c r="T289"/>
  <c r="Q289"/>
  <c r="O289"/>
  <c r="AH17" i="2"/>
  <c r="M229" i="4" s="1"/>
  <c r="C371" i="3"/>
  <c r="J371"/>
  <c r="G131"/>
  <c r="K131"/>
  <c r="Q131" s="1"/>
  <c r="D131"/>
  <c r="H131"/>
  <c r="E127"/>
  <c r="B127"/>
  <c r="F127"/>
  <c r="J127"/>
  <c r="J119"/>
  <c r="H107"/>
  <c r="AF284" i="2"/>
  <c r="F496" i="4" s="1"/>
  <c r="AF292" i="2"/>
  <c r="F504" i="4" s="1"/>
  <c r="AF293" i="2"/>
  <c r="F505" i="4" s="1"/>
  <c r="AF294" i="2"/>
  <c r="F506" i="4" s="1"/>
  <c r="AF295" i="2"/>
  <c r="F507" i="4" s="1"/>
  <c r="AF296" i="2"/>
  <c r="F508" i="4" s="1"/>
  <c r="AF297" i="2"/>
  <c r="F509" i="4" s="1"/>
  <c r="G509" s="1"/>
  <c r="H509" s="1"/>
  <c r="AF298" i="2"/>
  <c r="F510" i="4" s="1"/>
  <c r="AF299" i="2"/>
  <c r="F511" i="4" s="1"/>
  <c r="AF484" i="2"/>
  <c r="F696" i="4" s="1"/>
  <c r="AF508" i="2"/>
  <c r="F720" i="4" s="1"/>
  <c r="G720" s="1"/>
  <c r="AF511" i="2"/>
  <c r="F723" i="4" s="1"/>
  <c r="G723" s="1"/>
  <c r="AF513" i="2"/>
  <c r="F725" i="4" s="1"/>
  <c r="G725" s="1"/>
  <c r="K725" s="1"/>
  <c r="H323" i="3"/>
  <c r="J323"/>
  <c r="B323"/>
  <c r="F319"/>
  <c r="B319"/>
  <c r="I303"/>
  <c r="C303"/>
  <c r="G299"/>
  <c r="D299"/>
  <c r="K293"/>
  <c r="R293" s="1"/>
  <c r="T293" s="1"/>
  <c r="V293" s="1"/>
  <c r="K291"/>
  <c r="L291" s="1"/>
  <c r="O291" s="1"/>
  <c r="H291"/>
  <c r="E283"/>
  <c r="H283"/>
  <c r="J277"/>
  <c r="H267"/>
  <c r="D267"/>
  <c r="C228"/>
  <c r="E228"/>
  <c r="B172"/>
  <c r="I172"/>
  <c r="E103"/>
  <c r="G103"/>
  <c r="B100"/>
  <c r="C100"/>
  <c r="G100"/>
  <c r="K100"/>
  <c r="AF486" i="2"/>
  <c r="F698" i="4" s="1"/>
  <c r="G698" s="1"/>
  <c r="L463"/>
  <c r="AM251" i="2"/>
  <c r="L436" i="4"/>
  <c r="AM224" i="2"/>
  <c r="L408" i="4"/>
  <c r="AM196" i="2"/>
  <c r="L395" i="4"/>
  <c r="AM183" i="2"/>
  <c r="L391" i="4"/>
  <c r="AM179" i="2"/>
  <c r="AR103"/>
  <c r="L277" i="4"/>
  <c r="AM65" i="2"/>
  <c r="AR506"/>
  <c r="AF506" s="1"/>
  <c r="F718" i="4" s="1"/>
  <c r="G718" s="1"/>
  <c r="K718" s="1"/>
  <c r="AR413" i="2"/>
  <c r="AR412"/>
  <c r="AF412" s="1"/>
  <c r="F624" i="4" s="1"/>
  <c r="AR397" i="2"/>
  <c r="AR396"/>
  <c r="AF396" s="1"/>
  <c r="F608" i="4" s="1"/>
  <c r="G608" s="1"/>
  <c r="H608" s="1"/>
  <c r="AR381" i="2"/>
  <c r="AF381" s="1"/>
  <c r="F593" i="4" s="1"/>
  <c r="AR380" i="2"/>
  <c r="AF380" s="1"/>
  <c r="F592" i="4" s="1"/>
  <c r="AR365" i="2"/>
  <c r="AF365" s="1"/>
  <c r="F577" i="4" s="1"/>
  <c r="AR364" i="2"/>
  <c r="AR177"/>
  <c r="AR172"/>
  <c r="AR151"/>
  <c r="AF151" s="1"/>
  <c r="F363" i="4" s="1"/>
  <c r="AR143" i="2"/>
  <c r="AF143" s="1"/>
  <c r="F355" i="4" s="1"/>
  <c r="AR140" i="2"/>
  <c r="AF140" s="1"/>
  <c r="F352" i="4" s="1"/>
  <c r="AR135" i="2"/>
  <c r="AR132"/>
  <c r="AR128"/>
  <c r="AR116"/>
  <c r="AR112"/>
  <c r="AR100"/>
  <c r="AR96"/>
  <c r="AR87"/>
  <c r="AR84"/>
  <c r="AR82"/>
  <c r="AR77"/>
  <c r="AR74"/>
  <c r="AR69"/>
  <c r="AR63"/>
  <c r="U419" i="3"/>
  <c r="E485"/>
  <c r="I77"/>
  <c r="K77"/>
  <c r="L77" s="1"/>
  <c r="O77" s="1"/>
  <c r="D65"/>
  <c r="J65"/>
  <c r="B65"/>
  <c r="I65"/>
  <c r="D61"/>
  <c r="J61"/>
  <c r="B61"/>
  <c r="I61"/>
  <c r="J59"/>
  <c r="I53"/>
  <c r="D41"/>
  <c r="J41"/>
  <c r="B41"/>
  <c r="I41"/>
  <c r="J37"/>
  <c r="D25"/>
  <c r="J25"/>
  <c r="B25"/>
  <c r="I25"/>
  <c r="H23"/>
  <c r="J23"/>
  <c r="B23"/>
  <c r="I23"/>
  <c r="D21"/>
  <c r="J21"/>
  <c r="B21"/>
  <c r="I21"/>
  <c r="AF283" i="2"/>
  <c r="F495" i="4" s="1"/>
  <c r="AF308" i="2"/>
  <c r="F520" i="4" s="1"/>
  <c r="AF309" i="2"/>
  <c r="F521" i="4" s="1"/>
  <c r="AF310" i="2"/>
  <c r="F522" i="4" s="1"/>
  <c r="AF311" i="2"/>
  <c r="F523" i="4" s="1"/>
  <c r="AF312" i="2"/>
  <c r="F524" i="4" s="1"/>
  <c r="AF313" i="2"/>
  <c r="F525" i="4" s="1"/>
  <c r="AF314" i="2"/>
  <c r="F526" i="4" s="1"/>
  <c r="G526" s="1"/>
  <c r="H526" s="1"/>
  <c r="AF315" i="2"/>
  <c r="F527" i="4" s="1"/>
  <c r="G527" s="1"/>
  <c r="H527" s="1"/>
  <c r="AF340" i="2"/>
  <c r="F552" i="4" s="1"/>
  <c r="AF341" i="2"/>
  <c r="F553" i="4" s="1"/>
  <c r="AF342" i="2"/>
  <c r="F554" i="4" s="1"/>
  <c r="AF343" i="2"/>
  <c r="F555" i="4" s="1"/>
  <c r="AF344" i="2"/>
  <c r="F556" i="4" s="1"/>
  <c r="AF345" i="2"/>
  <c r="F557" i="4" s="1"/>
  <c r="G557" s="1"/>
  <c r="H557" s="1"/>
  <c r="AF347" i="2"/>
  <c r="F559" i="4" s="1"/>
  <c r="J60" i="3"/>
  <c r="F60"/>
  <c r="B60"/>
  <c r="J68"/>
  <c r="F68"/>
  <c r="B68"/>
  <c r="AF466" i="2"/>
  <c r="F678" i="4" s="1"/>
  <c r="AF482" i="2"/>
  <c r="F694" i="4" s="1"/>
  <c r="G694" s="1"/>
  <c r="AF514" i="2"/>
  <c r="F726" i="4" s="1"/>
  <c r="G726" s="1"/>
  <c r="K726" s="1"/>
  <c r="H83" i="3"/>
  <c r="D83"/>
  <c r="B87"/>
  <c r="J95"/>
  <c r="B95"/>
  <c r="F171"/>
  <c r="J183"/>
  <c r="F183"/>
  <c r="B183"/>
  <c r="J191"/>
  <c r="F191"/>
  <c r="B191"/>
  <c r="H195"/>
  <c r="D195"/>
  <c r="J199"/>
  <c r="F199"/>
  <c r="B199"/>
  <c r="D207"/>
  <c r="I267"/>
  <c r="E295"/>
  <c r="G311"/>
  <c r="G319"/>
  <c r="E323"/>
  <c r="H189"/>
  <c r="G191"/>
  <c r="F193"/>
  <c r="K195"/>
  <c r="Q195" s="1"/>
  <c r="H215"/>
  <c r="H219"/>
  <c r="D227"/>
  <c r="J287"/>
  <c r="F291"/>
  <c r="J291"/>
  <c r="H293"/>
  <c r="H295"/>
  <c r="H299"/>
  <c r="J303"/>
  <c r="J315"/>
  <c r="J319"/>
  <c r="D323"/>
  <c r="C291"/>
  <c r="H264"/>
  <c r="E161"/>
  <c r="I161"/>
  <c r="AF500" i="2"/>
  <c r="F712" i="4" s="1"/>
  <c r="C140" i="3"/>
  <c r="E140"/>
  <c r="AM279" i="2"/>
  <c r="L440" i="4"/>
  <c r="AM228" i="2"/>
  <c r="AR494"/>
  <c r="AR474"/>
  <c r="AF474" s="1"/>
  <c r="F686" i="4" s="1"/>
  <c r="G686" s="1"/>
  <c r="AM272" i="2"/>
  <c r="AM263"/>
  <c r="AM260"/>
  <c r="AM247"/>
  <c r="AM244"/>
  <c r="AM235"/>
  <c r="L443" i="4"/>
  <c r="AM231" i="2"/>
  <c r="AM215"/>
  <c r="AM212"/>
  <c r="AM203"/>
  <c r="AM192"/>
  <c r="AM187"/>
  <c r="AR178"/>
  <c r="AR175"/>
  <c r="AM171"/>
  <c r="AM168"/>
  <c r="AM164"/>
  <c r="AM159"/>
  <c r="AR156"/>
  <c r="AR154"/>
  <c r="AR153"/>
  <c r="AM152"/>
  <c r="AM148"/>
  <c r="AR146"/>
  <c r="AR145"/>
  <c r="AM144"/>
  <c r="AR131"/>
  <c r="AM128"/>
  <c r="AR123"/>
  <c r="AR120"/>
  <c r="AM115"/>
  <c r="AF115" s="1"/>
  <c r="F327" i="4" s="1"/>
  <c r="AM112" i="2"/>
  <c r="AR107"/>
  <c r="AR104"/>
  <c r="AM99"/>
  <c r="AF99" s="1"/>
  <c r="F311" i="4" s="1"/>
  <c r="AM96" i="2"/>
  <c r="AR91"/>
  <c r="AM81"/>
  <c r="AR79"/>
  <c r="AM73"/>
  <c r="AR71"/>
  <c r="AR66"/>
  <c r="AR61"/>
  <c r="AR58"/>
  <c r="AR55"/>
  <c r="AR18"/>
  <c r="AR15"/>
  <c r="F371" i="3"/>
  <c r="K294"/>
  <c r="L294" s="1"/>
  <c r="I232"/>
  <c r="I196"/>
  <c r="E172"/>
  <c r="D371"/>
  <c r="H371"/>
  <c r="H463"/>
  <c r="C285"/>
  <c r="E291"/>
  <c r="I372"/>
  <c r="G371"/>
  <c r="I358"/>
  <c r="E232"/>
  <c r="I228"/>
  <c r="E224"/>
  <c r="E196"/>
  <c r="I193"/>
  <c r="I108"/>
  <c r="M236"/>
  <c r="L219"/>
  <c r="AA219" s="1"/>
  <c r="Q219"/>
  <c r="L227"/>
  <c r="M227" s="1"/>
  <c r="Q227"/>
  <c r="Q216"/>
  <c r="L216"/>
  <c r="O216" s="1"/>
  <c r="Q236"/>
  <c r="N220"/>
  <c r="P315"/>
  <c r="R216"/>
  <c r="T216" s="1"/>
  <c r="Y216" s="1"/>
  <c r="Z302"/>
  <c r="V302"/>
  <c r="R45"/>
  <c r="T45" s="1"/>
  <c r="V45" s="1"/>
  <c r="Q45"/>
  <c r="R29"/>
  <c r="T29" s="1"/>
  <c r="V29" s="1"/>
  <c r="Q29"/>
  <c r="O236"/>
  <c r="R227"/>
  <c r="T227" s="1"/>
  <c r="Z227" s="1"/>
  <c r="R219"/>
  <c r="T219" s="1"/>
  <c r="Z219" s="1"/>
  <c r="W60"/>
  <c r="X60" s="1"/>
  <c r="N323"/>
  <c r="U315"/>
  <c r="L435"/>
  <c r="M435" s="1"/>
  <c r="R315"/>
  <c r="T315" s="1"/>
  <c r="Y315" s="1"/>
  <c r="Q386"/>
  <c r="L386"/>
  <c r="N386" s="1"/>
  <c r="R104"/>
  <c r="T104" s="1"/>
  <c r="Y104" s="1"/>
  <c r="R161"/>
  <c r="T161" s="1"/>
  <c r="V161" s="1"/>
  <c r="Q161"/>
  <c r="Q176"/>
  <c r="Q302"/>
  <c r="L302"/>
  <c r="O302" s="1"/>
  <c r="AD15" i="2"/>
  <c r="AI15" s="1"/>
  <c r="AH511"/>
  <c r="M723" i="4" s="1"/>
  <c r="A509" i="3"/>
  <c r="G509" s="1"/>
  <c r="AH499" i="2"/>
  <c r="M711" i="4" s="1"/>
  <c r="A497" i="3"/>
  <c r="E497" s="1"/>
  <c r="AH479" i="2"/>
  <c r="M691" i="4" s="1"/>
  <c r="A477" i="3"/>
  <c r="A465"/>
  <c r="AH467" i="2"/>
  <c r="M679" i="4" s="1"/>
  <c r="R255" i="3"/>
  <c r="T255" s="1"/>
  <c r="V255" s="1"/>
  <c r="A513"/>
  <c r="AH515" i="2"/>
  <c r="M727" i="4" s="1"/>
  <c r="AR510" i="2"/>
  <c r="AF510" s="1"/>
  <c r="F722" i="4" s="1"/>
  <c r="G722" s="1"/>
  <c r="AH495" i="2"/>
  <c r="M707" i="4" s="1"/>
  <c r="A493" i="3"/>
  <c r="AR490" i="2"/>
  <c r="AF490" s="1"/>
  <c r="F702" i="4" s="1"/>
  <c r="G702" s="1"/>
  <c r="AH483" i="2"/>
  <c r="M695" i="4" s="1"/>
  <c r="A481" i="3"/>
  <c r="E481" s="1"/>
  <c r="AR478" i="2"/>
  <c r="AF478" s="1"/>
  <c r="F690" i="4" s="1"/>
  <c r="G690" s="1"/>
  <c r="A461" i="3"/>
  <c r="J461" s="1"/>
  <c r="AH463" i="2"/>
  <c r="M675" i="4" s="1"/>
  <c r="AF462" i="2"/>
  <c r="F674" i="4" s="1"/>
  <c r="AR353" i="2"/>
  <c r="AR352"/>
  <c r="L492" i="4"/>
  <c r="AM280" i="2"/>
  <c r="L487" i="4"/>
  <c r="AM275" i="2"/>
  <c r="L480" i="4"/>
  <c r="AM268" i="2"/>
  <c r="L467" i="4"/>
  <c r="AM255" i="2"/>
  <c r="L460" i="4"/>
  <c r="AM248" i="2"/>
  <c r="L455" i="4"/>
  <c r="AM243" i="2"/>
  <c r="L448" i="4"/>
  <c r="AM236" i="2"/>
  <c r="L435" i="4"/>
  <c r="AM223" i="2"/>
  <c r="L428" i="4"/>
  <c r="AM216" i="2"/>
  <c r="L423" i="4"/>
  <c r="AM211" i="2"/>
  <c r="L416" i="4"/>
  <c r="AM204" i="2"/>
  <c r="L403" i="4"/>
  <c r="AM191" i="2"/>
  <c r="AF285"/>
  <c r="F497" i="4" s="1"/>
  <c r="AF286" i="2"/>
  <c r="F498" i="4" s="1"/>
  <c r="AF287" i="2"/>
  <c r="F499" i="4" s="1"/>
  <c r="AF288" i="2"/>
  <c r="F500" i="4" s="1"/>
  <c r="AF289" i="2"/>
  <c r="F501" i="4" s="1"/>
  <c r="AF290" i="2"/>
  <c r="F502" i="4" s="1"/>
  <c r="AF291" i="2"/>
  <c r="F503" i="4" s="1"/>
  <c r="G503" s="1"/>
  <c r="H503" s="1"/>
  <c r="AF301" i="2"/>
  <c r="F513" i="4" s="1"/>
  <c r="AF302" i="2"/>
  <c r="F514" i="4" s="1"/>
  <c r="AF303" i="2"/>
  <c r="F515" i="4" s="1"/>
  <c r="AF304" i="2"/>
  <c r="F516" i="4" s="1"/>
  <c r="AF305" i="2"/>
  <c r="F517" i="4" s="1"/>
  <c r="AF306" i="2"/>
  <c r="F518" i="4" s="1"/>
  <c r="AF307" i="2"/>
  <c r="F519" i="4" s="1"/>
  <c r="AF317" i="2"/>
  <c r="F529" i="4" s="1"/>
  <c r="G529" s="1"/>
  <c r="H529" s="1"/>
  <c r="AF318" i="2"/>
  <c r="F530" i="4" s="1"/>
  <c r="AF319" i="2"/>
  <c r="F531" i="4" s="1"/>
  <c r="AF320" i="2"/>
  <c r="F532" i="4" s="1"/>
  <c r="G532" s="1"/>
  <c r="AF321" i="2"/>
  <c r="F533" i="4" s="1"/>
  <c r="G533" s="1"/>
  <c r="AF322" i="2"/>
  <c r="F534" i="4" s="1"/>
  <c r="AF323" i="2"/>
  <c r="F535" i="4" s="1"/>
  <c r="AF333" i="2"/>
  <c r="F545" i="4" s="1"/>
  <c r="AF334" i="2"/>
  <c r="F546" i="4" s="1"/>
  <c r="AF335" i="2"/>
  <c r="F547" i="4" s="1"/>
  <c r="AF336" i="2"/>
  <c r="F548" i="4" s="1"/>
  <c r="AF337" i="2"/>
  <c r="F549" i="4" s="1"/>
  <c r="AF338" i="2"/>
  <c r="F550" i="4" s="1"/>
  <c r="AF339" i="2"/>
  <c r="F551" i="4" s="1"/>
  <c r="AF350" i="2"/>
  <c r="F562" i="4" s="1"/>
  <c r="AF352" i="2"/>
  <c r="F564" i="4" s="1"/>
  <c r="AF353" i="2"/>
  <c r="F565" i="4" s="1"/>
  <c r="AF354" i="2"/>
  <c r="F566" i="4" s="1"/>
  <c r="AF358" i="2"/>
  <c r="F570" i="4" s="1"/>
  <c r="AF360" i="2"/>
  <c r="F572" i="4" s="1"/>
  <c r="AF361" i="2"/>
  <c r="F573" i="4" s="1"/>
  <c r="AF362" i="2"/>
  <c r="F574" i="4" s="1"/>
  <c r="AF364" i="2"/>
  <c r="F576" i="4" s="1"/>
  <c r="AF366" i="2"/>
  <c r="F578" i="4" s="1"/>
  <c r="AF367" i="2"/>
  <c r="F579" i="4" s="1"/>
  <c r="AF371" i="2"/>
  <c r="F583" i="4" s="1"/>
  <c r="AF373" i="2"/>
  <c r="F585" i="4" s="1"/>
  <c r="AF375" i="2"/>
  <c r="F587" i="4" s="1"/>
  <c r="AF376" i="2"/>
  <c r="F588" i="4" s="1"/>
  <c r="AF377" i="2"/>
  <c r="F589" i="4" s="1"/>
  <c r="AF378" i="2"/>
  <c r="F590" i="4" s="1"/>
  <c r="AF379" i="2"/>
  <c r="F591" i="4" s="1"/>
  <c r="AF382" i="2"/>
  <c r="F594" i="4" s="1"/>
  <c r="AF383" i="2"/>
  <c r="F595" i="4" s="1"/>
  <c r="AF385" i="2"/>
  <c r="F597" i="4" s="1"/>
  <c r="AF387" i="2"/>
  <c r="F599" i="4" s="1"/>
  <c r="AF391" i="2"/>
  <c r="F603" i="4" s="1"/>
  <c r="AF392" i="2"/>
  <c r="F604" i="4" s="1"/>
  <c r="AF393" i="2"/>
  <c r="F605" i="4" s="1"/>
  <c r="AF464" i="2"/>
  <c r="F676" i="4" s="1"/>
  <c r="G676" s="1"/>
  <c r="H676" s="1"/>
  <c r="AF467" i="2"/>
  <c r="F679" i="4" s="1"/>
  <c r="AF469" i="2"/>
  <c r="F681" i="4" s="1"/>
  <c r="AF472" i="2"/>
  <c r="F684" i="4" s="1"/>
  <c r="G684" s="1"/>
  <c r="K684" s="1"/>
  <c r="AF475" i="2"/>
  <c r="F687" i="4" s="1"/>
  <c r="G687" s="1"/>
  <c r="K687" s="1"/>
  <c r="AF477" i="2"/>
  <c r="F689" i="4" s="1"/>
  <c r="G689" s="1"/>
  <c r="AF480" i="2"/>
  <c r="F692" i="4" s="1"/>
  <c r="AF485" i="2"/>
  <c r="F697" i="4" s="1"/>
  <c r="AF488" i="2"/>
  <c r="F700" i="4" s="1"/>
  <c r="G700" s="1"/>
  <c r="K700" s="1"/>
  <c r="AF491" i="2"/>
  <c r="F703" i="4" s="1"/>
  <c r="AF496" i="2"/>
  <c r="F708" i="4" s="1"/>
  <c r="AF501" i="2"/>
  <c r="F713" i="4" s="1"/>
  <c r="G713" s="1"/>
  <c r="AF507" i="2"/>
  <c r="F719" i="4" s="1"/>
  <c r="G719" s="1"/>
  <c r="K719" s="1"/>
  <c r="AF509" i="2"/>
  <c r="F721" i="4" s="1"/>
  <c r="G721" s="1"/>
  <c r="AF512" i="2"/>
  <c r="F724" i="4" s="1"/>
  <c r="G724" s="1"/>
  <c r="AF515" i="2"/>
  <c r="F727" i="4" s="1"/>
  <c r="G727" s="1"/>
  <c r="K727" s="1"/>
  <c r="I489" i="3"/>
  <c r="F137"/>
  <c r="K183"/>
  <c r="G187"/>
  <c r="K191"/>
  <c r="G195"/>
  <c r="K199"/>
  <c r="F215"/>
  <c r="F219"/>
  <c r="F277"/>
  <c r="D283"/>
  <c r="F299"/>
  <c r="J299"/>
  <c r="J301"/>
  <c r="B311"/>
  <c r="D325"/>
  <c r="D339"/>
  <c r="H339"/>
  <c r="D463"/>
  <c r="H489"/>
  <c r="I404"/>
  <c r="I380"/>
  <c r="E342"/>
  <c r="E338"/>
  <c r="G310"/>
  <c r="J264"/>
  <c r="E264"/>
  <c r="K196"/>
  <c r="G196"/>
  <c r="E195"/>
  <c r="G184"/>
  <c r="K172"/>
  <c r="L172" s="1"/>
  <c r="M172" s="1"/>
  <c r="G172"/>
  <c r="C172"/>
  <c r="I38"/>
  <c r="L483" i="4"/>
  <c r="AM271" i="2"/>
  <c r="L476" i="4"/>
  <c r="AM264" i="2"/>
  <c r="L471" i="4"/>
  <c r="AM259" i="2"/>
  <c r="L464" i="4"/>
  <c r="AM252" i="2"/>
  <c r="L451" i="4"/>
  <c r="AM239" i="2"/>
  <c r="L444" i="4"/>
  <c r="AM232" i="2"/>
  <c r="L439" i="4"/>
  <c r="AM227" i="2"/>
  <c r="L432" i="4"/>
  <c r="AM220" i="2"/>
  <c r="L419" i="4"/>
  <c r="AM207" i="2"/>
  <c r="L412" i="4"/>
  <c r="AM200" i="2"/>
  <c r="L407" i="4"/>
  <c r="AM195" i="2"/>
  <c r="O404" i="5"/>
  <c r="V404"/>
  <c r="O401"/>
  <c r="V401"/>
  <c r="O397"/>
  <c r="V397"/>
  <c r="O372"/>
  <c r="V372"/>
  <c r="O369"/>
  <c r="V369"/>
  <c r="O364"/>
  <c r="V364"/>
  <c r="O361"/>
  <c r="V361"/>
  <c r="O356"/>
  <c r="V356"/>
  <c r="O353"/>
  <c r="V353"/>
  <c r="O348"/>
  <c r="V348"/>
  <c r="O345"/>
  <c r="V345"/>
  <c r="O340"/>
  <c r="V340"/>
  <c r="O337"/>
  <c r="V337"/>
  <c r="O332"/>
  <c r="V332"/>
  <c r="O329"/>
  <c r="V329"/>
  <c r="O324"/>
  <c r="V324"/>
  <c r="O321"/>
  <c r="V321"/>
  <c r="O316"/>
  <c r="V316"/>
  <c r="O313"/>
  <c r="V313"/>
  <c r="O308"/>
  <c r="V308"/>
  <c r="O305"/>
  <c r="V305"/>
  <c r="O300"/>
  <c r="V300"/>
  <c r="O297"/>
  <c r="V297"/>
  <c r="O292"/>
  <c r="V292"/>
  <c r="O289"/>
  <c r="V289"/>
  <c r="O222"/>
  <c r="V222"/>
  <c r="O217"/>
  <c r="V217"/>
  <c r="O206"/>
  <c r="V206"/>
  <c r="O201"/>
  <c r="V201"/>
  <c r="O190"/>
  <c r="V190"/>
  <c r="O185"/>
  <c r="V185"/>
  <c r="O180"/>
  <c r="V180"/>
  <c r="O177"/>
  <c r="V177"/>
  <c r="O172"/>
  <c r="V172"/>
  <c r="O169"/>
  <c r="V169"/>
  <c r="O164"/>
  <c r="V164"/>
  <c r="O161"/>
  <c r="V161"/>
  <c r="O156"/>
  <c r="V156"/>
  <c r="O152"/>
  <c r="V152"/>
  <c r="O137"/>
  <c r="V137"/>
  <c r="O121"/>
  <c r="V121"/>
  <c r="O106"/>
  <c r="V106"/>
  <c r="O103"/>
  <c r="V103"/>
  <c r="O85"/>
  <c r="V85"/>
  <c r="O69"/>
  <c r="V69"/>
  <c r="O53"/>
  <c r="V53"/>
  <c r="O37"/>
  <c r="V37"/>
  <c r="O21"/>
  <c r="V21"/>
  <c r="O16"/>
  <c r="V16"/>
  <c r="AM188" i="2"/>
  <c r="AM184"/>
  <c r="AM175"/>
  <c r="AM172"/>
  <c r="AF172" s="1"/>
  <c r="F384" i="4" s="1"/>
  <c r="AR170" i="2"/>
  <c r="AR164"/>
  <c r="AF164" s="1"/>
  <c r="F376" i="4" s="1"/>
  <c r="AR161" i="2"/>
  <c r="AR159"/>
  <c r="AR148"/>
  <c r="AR137"/>
  <c r="AM131"/>
  <c r="AM123"/>
  <c r="AF123" s="1"/>
  <c r="F335" i="4" s="1"/>
  <c r="AM120" i="2"/>
  <c r="AM107"/>
  <c r="AF107" s="1"/>
  <c r="F319" i="4" s="1"/>
  <c r="AM104" i="2"/>
  <c r="AM91"/>
  <c r="AF91" s="1"/>
  <c r="F303" i="4" s="1"/>
  <c r="AM88" i="2"/>
  <c r="AM82"/>
  <c r="AR80"/>
  <c r="AM77"/>
  <c r="AF77" s="1"/>
  <c r="F289" i="4" s="1"/>
  <c r="AM74" i="2"/>
  <c r="AF74" s="1"/>
  <c r="F286" i="4" s="1"/>
  <c r="AR72" i="2"/>
  <c r="AM69"/>
  <c r="AM66"/>
  <c r="AR64"/>
  <c r="AM61"/>
  <c r="AF61" s="1"/>
  <c r="F273" i="4" s="1"/>
  <c r="L270"/>
  <c r="AM58" i="2"/>
  <c r="AM57"/>
  <c r="L230" i="4"/>
  <c r="AM18" i="2"/>
  <c r="V513" i="5"/>
  <c r="V505"/>
  <c r="V497"/>
  <c r="V489"/>
  <c r="V481"/>
  <c r="V473"/>
  <c r="V465"/>
  <c r="V457"/>
  <c r="V449"/>
  <c r="V441"/>
  <c r="V433"/>
  <c r="O432"/>
  <c r="V432"/>
  <c r="V430"/>
  <c r="O429"/>
  <c r="V429"/>
  <c r="V425"/>
  <c r="O424"/>
  <c r="V424"/>
  <c r="V422"/>
  <c r="O421"/>
  <c r="V421"/>
  <c r="V417"/>
  <c r="O416"/>
  <c r="V416"/>
  <c r="V414"/>
  <c r="O413"/>
  <c r="V413"/>
  <c r="V409"/>
  <c r="O408"/>
  <c r="V408"/>
  <c r="V406"/>
  <c r="O405"/>
  <c r="V405"/>
  <c r="V389"/>
  <c r="O388"/>
  <c r="V388"/>
  <c r="V386"/>
  <c r="O385"/>
  <c r="V385"/>
  <c r="V376"/>
  <c r="V279"/>
  <c r="V271"/>
  <c r="V263"/>
  <c r="V255"/>
  <c r="V247"/>
  <c r="V239"/>
  <c r="V231"/>
  <c r="O225"/>
  <c r="V225"/>
  <c r="O214"/>
  <c r="V214"/>
  <c r="O209"/>
  <c r="V209"/>
  <c r="O198"/>
  <c r="V198"/>
  <c r="O193"/>
  <c r="V193"/>
  <c r="O145"/>
  <c r="V145"/>
  <c r="O129"/>
  <c r="V129"/>
  <c r="O113"/>
  <c r="V113"/>
  <c r="O93"/>
  <c r="V93"/>
  <c r="O77"/>
  <c r="V77"/>
  <c r="O61"/>
  <c r="V61"/>
  <c r="O45"/>
  <c r="V45"/>
  <c r="O29"/>
  <c r="V29"/>
  <c r="AR56" i="2"/>
  <c r="AR53"/>
  <c r="AR47"/>
  <c r="AR45"/>
  <c r="AF45" s="1"/>
  <c r="F257" i="4" s="1"/>
  <c r="G257" s="1"/>
  <c r="AR39" i="2"/>
  <c r="AR37"/>
  <c r="AR31"/>
  <c r="AR23"/>
  <c r="AR16"/>
  <c r="O221" i="5"/>
  <c r="V221"/>
  <c r="O213"/>
  <c r="V213"/>
  <c r="O205"/>
  <c r="V205"/>
  <c r="O197"/>
  <c r="V197"/>
  <c r="O189"/>
  <c r="V189"/>
  <c r="F489" i="3"/>
  <c r="J495"/>
  <c r="C383"/>
  <c r="G383"/>
  <c r="I486"/>
  <c r="K383"/>
  <c r="R383" s="1"/>
  <c r="T383" s="1"/>
  <c r="K371"/>
  <c r="I338"/>
  <c r="K310"/>
  <c r="Q310" s="1"/>
  <c r="I256"/>
  <c r="K140"/>
  <c r="Q140" s="1"/>
  <c r="G140"/>
  <c r="E108"/>
  <c r="K92"/>
  <c r="L92" s="1"/>
  <c r="G92"/>
  <c r="C92"/>
  <c r="E38"/>
  <c r="I34"/>
  <c r="N398"/>
  <c r="O323"/>
  <c r="N46"/>
  <c r="Y302"/>
  <c r="M161"/>
  <c r="C485"/>
  <c r="G485"/>
  <c r="J485"/>
  <c r="F485"/>
  <c r="H403"/>
  <c r="D403"/>
  <c r="E387"/>
  <c r="D387"/>
  <c r="I367"/>
  <c r="F367"/>
  <c r="C355"/>
  <c r="H355"/>
  <c r="D355"/>
  <c r="G353"/>
  <c r="F353"/>
  <c r="B325"/>
  <c r="G305"/>
  <c r="B303"/>
  <c r="G303"/>
  <c r="K303"/>
  <c r="H303"/>
  <c r="D303"/>
  <c r="C271"/>
  <c r="H271"/>
  <c r="D271"/>
  <c r="B268"/>
  <c r="C268"/>
  <c r="K268"/>
  <c r="C263"/>
  <c r="H263"/>
  <c r="D263"/>
  <c r="B260"/>
  <c r="G260"/>
  <c r="C220"/>
  <c r="E220"/>
  <c r="C203"/>
  <c r="C188"/>
  <c r="E188"/>
  <c r="B164"/>
  <c r="E164"/>
  <c r="E82"/>
  <c r="I82"/>
  <c r="C26"/>
  <c r="E26"/>
  <c r="E411"/>
  <c r="G351"/>
  <c r="J343"/>
  <c r="B343"/>
  <c r="J307"/>
  <c r="F307"/>
  <c r="C301"/>
  <c r="E294"/>
  <c r="I294"/>
  <c r="B283"/>
  <c r="G283"/>
  <c r="C283"/>
  <c r="J283"/>
  <c r="F283"/>
  <c r="H231"/>
  <c r="D231"/>
  <c r="H223"/>
  <c r="D223"/>
  <c r="B200"/>
  <c r="G200"/>
  <c r="C167"/>
  <c r="G167"/>
  <c r="E119"/>
  <c r="K116"/>
  <c r="C50"/>
  <c r="C22"/>
  <c r="E22"/>
  <c r="F155"/>
  <c r="H171"/>
  <c r="D171"/>
  <c r="F175"/>
  <c r="F179"/>
  <c r="H207"/>
  <c r="E271"/>
  <c r="E313"/>
  <c r="K103"/>
  <c r="G127"/>
  <c r="H137"/>
  <c r="D137"/>
  <c r="K171"/>
  <c r="G203"/>
  <c r="H251"/>
  <c r="B263"/>
  <c r="J263"/>
  <c r="B271"/>
  <c r="J271"/>
  <c r="F303"/>
  <c r="D305"/>
  <c r="B353"/>
  <c r="F355"/>
  <c r="J367"/>
  <c r="F403"/>
  <c r="D485"/>
  <c r="E305"/>
  <c r="K305"/>
  <c r="E303"/>
  <c r="G268"/>
  <c r="K260"/>
  <c r="L260" s="1"/>
  <c r="I188"/>
  <c r="I164"/>
  <c r="I137"/>
  <c r="I84"/>
  <c r="G82"/>
  <c r="I26"/>
  <c r="U323"/>
  <c r="W323"/>
  <c r="X323" s="1"/>
  <c r="U46"/>
  <c r="O439"/>
  <c r="AF394" i="2"/>
  <c r="F606" i="4" s="1"/>
  <c r="AF395" i="2"/>
  <c r="F607" i="4" s="1"/>
  <c r="AF397" i="2"/>
  <c r="F609" i="4" s="1"/>
  <c r="AF398" i="2"/>
  <c r="F610" i="4" s="1"/>
  <c r="AF399" i="2"/>
  <c r="F611" i="4" s="1"/>
  <c r="AF401" i="2"/>
  <c r="F613" i="4" s="1"/>
  <c r="AF403" i="2"/>
  <c r="F615" i="4" s="1"/>
  <c r="G615" s="1"/>
  <c r="AF405" i="2"/>
  <c r="F617" i="4" s="1"/>
  <c r="AF407" i="2"/>
  <c r="F619" i="4" s="1"/>
  <c r="AF408" i="2"/>
  <c r="F620" i="4" s="1"/>
  <c r="AF409" i="2"/>
  <c r="F621" i="4" s="1"/>
  <c r="AF410" i="2"/>
  <c r="F622" i="4" s="1"/>
  <c r="AF411" i="2"/>
  <c r="F623" i="4" s="1"/>
  <c r="AF413" i="2"/>
  <c r="F625" i="4" s="1"/>
  <c r="AF414" i="2"/>
  <c r="F626" i="4" s="1"/>
  <c r="AF415" i="2"/>
  <c r="F627" i="4" s="1"/>
  <c r="AF417" i="2"/>
  <c r="F629" i="4" s="1"/>
  <c r="AF419" i="2"/>
  <c r="F631" i="4" s="1"/>
  <c r="AF421" i="2"/>
  <c r="F633" i="4" s="1"/>
  <c r="AF423" i="2"/>
  <c r="F635" i="4" s="1"/>
  <c r="AF425" i="2"/>
  <c r="F637" i="4" s="1"/>
  <c r="AF427" i="2"/>
  <c r="F639" i="4" s="1"/>
  <c r="AF429" i="2"/>
  <c r="F641" i="4" s="1"/>
  <c r="AF431" i="2"/>
  <c r="F643" i="4" s="1"/>
  <c r="AF433" i="2"/>
  <c r="F645" i="4" s="1"/>
  <c r="AF435" i="2"/>
  <c r="F647" i="4" s="1"/>
  <c r="AF437" i="2"/>
  <c r="F649" i="4" s="1"/>
  <c r="AF439" i="2"/>
  <c r="F651" i="4" s="1"/>
  <c r="AF441" i="2"/>
  <c r="F653" i="4" s="1"/>
  <c r="AF443" i="2"/>
  <c r="F655" i="4" s="1"/>
  <c r="AF445" i="2"/>
  <c r="F657" i="4" s="1"/>
  <c r="AF447" i="2"/>
  <c r="F659" i="4" s="1"/>
  <c r="AF449" i="2"/>
  <c r="F661" i="4" s="1"/>
  <c r="AF451" i="2"/>
  <c r="F663" i="4" s="1"/>
  <c r="AF453" i="2"/>
  <c r="F665" i="4" s="1"/>
  <c r="AF455" i="2"/>
  <c r="F667" i="4" s="1"/>
  <c r="AF457" i="2"/>
  <c r="F669" i="4" s="1"/>
  <c r="AF459" i="2"/>
  <c r="F671" i="4" s="1"/>
  <c r="C406" i="3"/>
  <c r="G406"/>
  <c r="K406"/>
  <c r="B403"/>
  <c r="K403"/>
  <c r="Q403" s="1"/>
  <c r="E403"/>
  <c r="C402"/>
  <c r="I402"/>
  <c r="C394"/>
  <c r="G375"/>
  <c r="B370"/>
  <c r="E370"/>
  <c r="I370"/>
  <c r="B355"/>
  <c r="G355"/>
  <c r="E355"/>
  <c r="G343"/>
  <c r="K343"/>
  <c r="E331"/>
  <c r="G331"/>
  <c r="G329"/>
  <c r="C321"/>
  <c r="B314"/>
  <c r="E314"/>
  <c r="I314"/>
  <c r="B511"/>
  <c r="G511"/>
  <c r="C480"/>
  <c r="E480"/>
  <c r="E406"/>
  <c r="B404"/>
  <c r="C404"/>
  <c r="G404"/>
  <c r="K404"/>
  <c r="L404" s="1"/>
  <c r="AA404" s="1"/>
  <c r="E402"/>
  <c r="C374"/>
  <c r="I374"/>
  <c r="B371"/>
  <c r="E371"/>
  <c r="I371"/>
  <c r="K370"/>
  <c r="C370"/>
  <c r="I364"/>
  <c r="B356"/>
  <c r="C356"/>
  <c r="K356"/>
  <c r="B330"/>
  <c r="G330"/>
  <c r="I326"/>
  <c r="K314"/>
  <c r="C314"/>
  <c r="B310"/>
  <c r="E310"/>
  <c r="I310"/>
  <c r="E287"/>
  <c r="I272"/>
  <c r="K264"/>
  <c r="L264" s="1"/>
  <c r="N264" s="1"/>
  <c r="I264"/>
  <c r="G264"/>
  <c r="C264"/>
  <c r="K263"/>
  <c r="Q263" s="1"/>
  <c r="I260"/>
  <c r="E260"/>
  <c r="I220"/>
  <c r="I216"/>
  <c r="I204"/>
  <c r="K200"/>
  <c r="C200"/>
  <c r="J172"/>
  <c r="H172"/>
  <c r="F172"/>
  <c r="D172"/>
  <c r="E167"/>
  <c r="K164"/>
  <c r="L164" s="1"/>
  <c r="G164"/>
  <c r="C164"/>
  <c r="K108"/>
  <c r="Q108" s="1"/>
  <c r="G108"/>
  <c r="C108"/>
  <c r="E44"/>
  <c r="E34"/>
  <c r="E30"/>
  <c r="AR281" i="2"/>
  <c r="AR277"/>
  <c r="AR273"/>
  <c r="AR269"/>
  <c r="AR265"/>
  <c r="AR261"/>
  <c r="AR257"/>
  <c r="AR253"/>
  <c r="AR249"/>
  <c r="AR245"/>
  <c r="AR241"/>
  <c r="AR237"/>
  <c r="AR233"/>
  <c r="AR229"/>
  <c r="AR225"/>
  <c r="AR221"/>
  <c r="AR217"/>
  <c r="AR213"/>
  <c r="AR209"/>
  <c r="AR205"/>
  <c r="AR201"/>
  <c r="AR197"/>
  <c r="AR193"/>
  <c r="AR189"/>
  <c r="AR185"/>
  <c r="AR181"/>
  <c r="AM176"/>
  <c r="AR173"/>
  <c r="AR166"/>
  <c r="AM163"/>
  <c r="L367" i="4"/>
  <c r="AM155" i="2"/>
  <c r="L359" i="4"/>
  <c r="AM147" i="2"/>
  <c r="L351" i="4"/>
  <c r="AM139" i="2"/>
  <c r="L348" i="4"/>
  <c r="AM136" i="2"/>
  <c r="AM135"/>
  <c r="AF135" s="1"/>
  <c r="F347" i="4" s="1"/>
  <c r="AM132" i="2"/>
  <c r="AF132" s="1"/>
  <c r="F344" i="4" s="1"/>
  <c r="AR130" i="2"/>
  <c r="AM127"/>
  <c r="AF127" s="1"/>
  <c r="F339" i="4" s="1"/>
  <c r="AM124" i="2"/>
  <c r="AF124" s="1"/>
  <c r="F336" i="4" s="1"/>
  <c r="AR122" i="2"/>
  <c r="AM119"/>
  <c r="AF119" s="1"/>
  <c r="F331" i="4" s="1"/>
  <c r="AM116" i="2"/>
  <c r="AF116" s="1"/>
  <c r="F328" i="4" s="1"/>
  <c r="AR114" i="2"/>
  <c r="AM111"/>
  <c r="AM108"/>
  <c r="AF108" s="1"/>
  <c r="F320" i="4" s="1"/>
  <c r="AR106" i="2"/>
  <c r="AM103"/>
  <c r="AF103" s="1"/>
  <c r="F315" i="4" s="1"/>
  <c r="AM100" i="2"/>
  <c r="AF100" s="1"/>
  <c r="F312" i="4" s="1"/>
  <c r="AR98" i="2"/>
  <c r="AM95"/>
  <c r="AM92"/>
  <c r="AF92" s="1"/>
  <c r="F304" i="4" s="1"/>
  <c r="AR90" i="2"/>
  <c r="AM87"/>
  <c r="AF87" s="1"/>
  <c r="F299" i="4" s="1"/>
  <c r="AR76" i="2"/>
  <c r="AR68"/>
  <c r="AR60"/>
  <c r="L261" i="4"/>
  <c r="AM49" i="2"/>
  <c r="L253" i="4"/>
  <c r="AM41" i="2"/>
  <c r="L245" i="4"/>
  <c r="AM33" i="2"/>
  <c r="L237" i="4"/>
  <c r="AM25" i="2"/>
  <c r="L234" i="4"/>
  <c r="AM22" i="2"/>
  <c r="AR278"/>
  <c r="AR274"/>
  <c r="AR270"/>
  <c r="AR266"/>
  <c r="AR262"/>
  <c r="AR258"/>
  <c r="AR254"/>
  <c r="AR250"/>
  <c r="AR246"/>
  <c r="AR242"/>
  <c r="AR238"/>
  <c r="AR234"/>
  <c r="AR230"/>
  <c r="AR226"/>
  <c r="AR222"/>
  <c r="AR218"/>
  <c r="AR214"/>
  <c r="AR210"/>
  <c r="AR206"/>
  <c r="AR202"/>
  <c r="AR198"/>
  <c r="AR194"/>
  <c r="AR190"/>
  <c r="AR186"/>
  <c r="AR182"/>
  <c r="AR174"/>
  <c r="AR165"/>
  <c r="AR157"/>
  <c r="AR149"/>
  <c r="AR141"/>
  <c r="AR134"/>
  <c r="AR126"/>
  <c r="AR118"/>
  <c r="AR110"/>
  <c r="AR102"/>
  <c r="AR94"/>
  <c r="AR86"/>
  <c r="L290" i="4"/>
  <c r="AM78" i="2"/>
  <c r="L282" i="4"/>
  <c r="AM70" i="2"/>
  <c r="L274" i="4"/>
  <c r="AM62" i="2"/>
  <c r="AR51"/>
  <c r="AR43"/>
  <c r="AR35"/>
  <c r="AR29"/>
  <c r="AF29" s="1"/>
  <c r="F241" i="4" s="1"/>
  <c r="AR27" i="2"/>
  <c r="AR26"/>
  <c r="AF26" s="1"/>
  <c r="F238" i="4" s="1"/>
  <c r="AR20" i="2"/>
  <c r="AR158"/>
  <c r="AR150"/>
  <c r="AR142"/>
  <c r="AR133"/>
  <c r="AR129"/>
  <c r="AR125"/>
  <c r="AR121"/>
  <c r="AR117"/>
  <c r="AR113"/>
  <c r="AR109"/>
  <c r="AR105"/>
  <c r="AR101"/>
  <c r="AR97"/>
  <c r="AR93"/>
  <c r="AR89"/>
  <c r="AR85"/>
  <c r="AR83"/>
  <c r="AR75"/>
  <c r="AR67"/>
  <c r="AR59"/>
  <c r="AR52"/>
  <c r="AR44"/>
  <c r="AR36"/>
  <c r="AR28"/>
  <c r="AR19"/>
  <c r="V514" i="5"/>
  <c r="V510"/>
  <c r="V506"/>
  <c r="V502"/>
  <c r="V498"/>
  <c r="V494"/>
  <c r="V490"/>
  <c r="V486"/>
  <c r="V482"/>
  <c r="V478"/>
  <c r="V474"/>
  <c r="V470"/>
  <c r="V466"/>
  <c r="V462"/>
  <c r="V458"/>
  <c r="V454"/>
  <c r="V450"/>
  <c r="V446"/>
  <c r="V442"/>
  <c r="V438"/>
  <c r="V434"/>
  <c r="V426"/>
  <c r="V418"/>
  <c r="V410"/>
  <c r="V394"/>
  <c r="O390"/>
  <c r="V390"/>
  <c r="O382"/>
  <c r="V382"/>
  <c r="V383"/>
  <c r="V375"/>
  <c r="V374"/>
  <c r="V366"/>
  <c r="V358"/>
  <c r="V350"/>
  <c r="V342"/>
  <c r="V334"/>
  <c r="V326"/>
  <c r="V318"/>
  <c r="V310"/>
  <c r="V302"/>
  <c r="V294"/>
  <c r="V286"/>
  <c r="V285"/>
  <c r="O282"/>
  <c r="V282"/>
  <c r="V280"/>
  <c r="V277"/>
  <c r="O274"/>
  <c r="V274"/>
  <c r="V272"/>
  <c r="V268"/>
  <c r="V264"/>
  <c r="V260"/>
  <c r="V256"/>
  <c r="V252"/>
  <c r="V248"/>
  <c r="V244"/>
  <c r="V240"/>
  <c r="V236"/>
  <c r="V232"/>
  <c r="V228"/>
  <c r="V224"/>
  <c r="V220"/>
  <c r="V216"/>
  <c r="V212"/>
  <c r="V208"/>
  <c r="V204"/>
  <c r="V200"/>
  <c r="V196"/>
  <c r="V192"/>
  <c r="V188"/>
  <c r="V182"/>
  <c r="V174"/>
  <c r="V166"/>
  <c r="V158"/>
  <c r="V146"/>
  <c r="V142"/>
  <c r="V138"/>
  <c r="V134"/>
  <c r="V130"/>
  <c r="V126"/>
  <c r="V122"/>
  <c r="V118"/>
  <c r="V114"/>
  <c r="V110"/>
  <c r="V99"/>
  <c r="V95"/>
  <c r="O98"/>
  <c r="V98"/>
  <c r="O94"/>
  <c r="V94"/>
  <c r="V90"/>
  <c r="V86"/>
  <c r="V82"/>
  <c r="V78"/>
  <c r="V74"/>
  <c r="V70"/>
  <c r="V66"/>
  <c r="V62"/>
  <c r="V58"/>
  <c r="V54"/>
  <c r="V50"/>
  <c r="V46"/>
  <c r="V42"/>
  <c r="V38"/>
  <c r="V34"/>
  <c r="V30"/>
  <c r="V26"/>
  <c r="V22"/>
  <c r="V18"/>
  <c r="P402" i="3"/>
  <c r="W402"/>
  <c r="X402" s="1"/>
  <c r="N402"/>
  <c r="AA402"/>
  <c r="U402"/>
  <c r="O402"/>
  <c r="M402"/>
  <c r="W438"/>
  <c r="X438" s="1"/>
  <c r="N447"/>
  <c r="O431"/>
  <c r="P323"/>
  <c r="AA323"/>
  <c r="M215"/>
  <c r="P223"/>
  <c r="AA46"/>
  <c r="O398"/>
  <c r="N252"/>
  <c r="U161"/>
  <c r="Q451"/>
  <c r="L29"/>
  <c r="L45"/>
  <c r="Q65"/>
  <c r="B495"/>
  <c r="E495"/>
  <c r="C382"/>
  <c r="E382"/>
  <c r="I382"/>
  <c r="B372"/>
  <c r="D372"/>
  <c r="F372"/>
  <c r="H372"/>
  <c r="J372"/>
  <c r="C372"/>
  <c r="G372"/>
  <c r="K372"/>
  <c r="B346"/>
  <c r="C346"/>
  <c r="K346"/>
  <c r="R346" s="1"/>
  <c r="T346" s="1"/>
  <c r="G346"/>
  <c r="K327"/>
  <c r="C327"/>
  <c r="D327"/>
  <c r="B306"/>
  <c r="I306"/>
  <c r="E306"/>
  <c r="B280"/>
  <c r="C280"/>
  <c r="K280"/>
  <c r="G280"/>
  <c r="G251"/>
  <c r="J251"/>
  <c r="F251"/>
  <c r="G245"/>
  <c r="I177"/>
  <c r="F177"/>
  <c r="E156"/>
  <c r="I153"/>
  <c r="E143"/>
  <c r="J143"/>
  <c r="E123"/>
  <c r="K123"/>
  <c r="D123"/>
  <c r="H123"/>
  <c r="C109"/>
  <c r="B99"/>
  <c r="C95"/>
  <c r="I95"/>
  <c r="E95"/>
  <c r="K95"/>
  <c r="D95"/>
  <c r="H95"/>
  <c r="B84"/>
  <c r="D84"/>
  <c r="F84"/>
  <c r="H84"/>
  <c r="J84"/>
  <c r="C84"/>
  <c r="G84"/>
  <c r="K84"/>
  <c r="E459"/>
  <c r="B307"/>
  <c r="B313"/>
  <c r="F315"/>
  <c r="D347"/>
  <c r="H387"/>
  <c r="D459"/>
  <c r="C459"/>
  <c r="I459"/>
  <c r="G459"/>
  <c r="J459"/>
  <c r="F459"/>
  <c r="B459"/>
  <c r="E399"/>
  <c r="I399"/>
  <c r="J399"/>
  <c r="B399"/>
  <c r="B387"/>
  <c r="I387"/>
  <c r="G387"/>
  <c r="C387"/>
  <c r="J387"/>
  <c r="F387"/>
  <c r="B366"/>
  <c r="C366"/>
  <c r="K366"/>
  <c r="G366"/>
  <c r="B347"/>
  <c r="E347"/>
  <c r="I347"/>
  <c r="J347"/>
  <c r="F347"/>
  <c r="C335"/>
  <c r="I335"/>
  <c r="J335"/>
  <c r="F335"/>
  <c r="B335"/>
  <c r="E335"/>
  <c r="B322"/>
  <c r="C322"/>
  <c r="G322"/>
  <c r="K322"/>
  <c r="L322" s="1"/>
  <c r="E322"/>
  <c r="C319"/>
  <c r="H319"/>
  <c r="D319"/>
  <c r="I319"/>
  <c r="E319"/>
  <c r="J317"/>
  <c r="I315"/>
  <c r="G315"/>
  <c r="C315"/>
  <c r="H315"/>
  <c r="D315"/>
  <c r="D313"/>
  <c r="H311"/>
  <c r="D311"/>
  <c r="I311"/>
  <c r="E311"/>
  <c r="I309"/>
  <c r="F309"/>
  <c r="C307"/>
  <c r="H307"/>
  <c r="D307"/>
  <c r="I307"/>
  <c r="E307"/>
  <c r="C302"/>
  <c r="H302"/>
  <c r="E302"/>
  <c r="E297"/>
  <c r="F297"/>
  <c r="C295"/>
  <c r="J295"/>
  <c r="F295"/>
  <c r="B295"/>
  <c r="E290"/>
  <c r="I290"/>
  <c r="B287"/>
  <c r="I287"/>
  <c r="G287"/>
  <c r="C287"/>
  <c r="H287"/>
  <c r="D287"/>
  <c r="G281"/>
  <c r="I270"/>
  <c r="C267"/>
  <c r="J267"/>
  <c r="F267"/>
  <c r="B267"/>
  <c r="G267"/>
  <c r="J231"/>
  <c r="F231"/>
  <c r="J227"/>
  <c r="F227"/>
  <c r="J223"/>
  <c r="F223"/>
  <c r="E207"/>
  <c r="G207"/>
  <c r="B207"/>
  <c r="F207"/>
  <c r="J207"/>
  <c r="B192"/>
  <c r="E192"/>
  <c r="I192"/>
  <c r="C192"/>
  <c r="K192"/>
  <c r="C159"/>
  <c r="I159"/>
  <c r="E159"/>
  <c r="G159"/>
  <c r="B159"/>
  <c r="F159"/>
  <c r="J159"/>
  <c r="K148"/>
  <c r="R148" s="1"/>
  <c r="T148" s="1"/>
  <c r="B78"/>
  <c r="G78"/>
  <c r="K78"/>
  <c r="C504"/>
  <c r="K504"/>
  <c r="L504" s="1"/>
  <c r="K472"/>
  <c r="U672" i="4"/>
  <c r="O669"/>
  <c r="T665"/>
  <c r="R664"/>
  <c r="S664" s="1"/>
  <c r="O660"/>
  <c r="T657"/>
  <c r="O653"/>
  <c r="N645"/>
  <c r="R640"/>
  <c r="S640" s="1"/>
  <c r="N637"/>
  <c r="O636"/>
  <c r="T633"/>
  <c r="R632"/>
  <c r="S632" s="1"/>
  <c r="O629"/>
  <c r="O628"/>
  <c r="N626"/>
  <c r="R626"/>
  <c r="S626" s="1"/>
  <c r="T626"/>
  <c r="O626"/>
  <c r="Q626"/>
  <c r="N606"/>
  <c r="R606"/>
  <c r="S606" s="1"/>
  <c r="T606"/>
  <c r="O606"/>
  <c r="Q606"/>
  <c r="Q603"/>
  <c r="O600"/>
  <c r="T597"/>
  <c r="R596"/>
  <c r="S596" s="1"/>
  <c r="O596"/>
  <c r="N594"/>
  <c r="R594"/>
  <c r="S594" s="1"/>
  <c r="T594"/>
  <c r="O594"/>
  <c r="Q594"/>
  <c r="C412" i="3"/>
  <c r="I412"/>
  <c r="C398"/>
  <c r="E398"/>
  <c r="C390"/>
  <c r="I390"/>
  <c r="C388"/>
  <c r="I388"/>
  <c r="C386"/>
  <c r="E386"/>
  <c r="C380"/>
  <c r="G380"/>
  <c r="K380"/>
  <c r="B364"/>
  <c r="C364"/>
  <c r="G364"/>
  <c r="K364"/>
  <c r="L364" s="1"/>
  <c r="O364" s="1"/>
  <c r="B358"/>
  <c r="C358"/>
  <c r="G358"/>
  <c r="K358"/>
  <c r="R358" s="1"/>
  <c r="T358" s="1"/>
  <c r="C354"/>
  <c r="E354"/>
  <c r="B337"/>
  <c r="G337"/>
  <c r="E334"/>
  <c r="I334"/>
  <c r="B326"/>
  <c r="C326"/>
  <c r="G326"/>
  <c r="K326"/>
  <c r="L326" s="1"/>
  <c r="B318"/>
  <c r="G318"/>
  <c r="B294"/>
  <c r="C294"/>
  <c r="F294"/>
  <c r="H294"/>
  <c r="J294"/>
  <c r="B286"/>
  <c r="G286"/>
  <c r="K285"/>
  <c r="B282"/>
  <c r="C282"/>
  <c r="K282"/>
  <c r="B279"/>
  <c r="G277"/>
  <c r="K277"/>
  <c r="C236"/>
  <c r="E236"/>
  <c r="C180"/>
  <c r="E180"/>
  <c r="I174"/>
  <c r="C154"/>
  <c r="G150"/>
  <c r="B146"/>
  <c r="H146"/>
  <c r="J146"/>
  <c r="B140"/>
  <c r="D140"/>
  <c r="F140"/>
  <c r="H140"/>
  <c r="J140"/>
  <c r="B134"/>
  <c r="C134"/>
  <c r="K134"/>
  <c r="K132"/>
  <c r="L132" s="1"/>
  <c r="C127"/>
  <c r="I127"/>
  <c r="B106"/>
  <c r="J106"/>
  <c r="C103"/>
  <c r="I103"/>
  <c r="L82"/>
  <c r="R82"/>
  <c r="T82" s="1"/>
  <c r="B82"/>
  <c r="C82"/>
  <c r="F82"/>
  <c r="H82"/>
  <c r="J82"/>
  <c r="C66"/>
  <c r="I66"/>
  <c r="C46"/>
  <c r="E46"/>
  <c r="L298"/>
  <c r="G497" i="4"/>
  <c r="G678"/>
  <c r="H678" s="1"/>
  <c r="G691"/>
  <c r="K691" s="1"/>
  <c r="G703"/>
  <c r="K703" s="1"/>
  <c r="G707"/>
  <c r="N60" i="3"/>
  <c r="P231"/>
  <c r="O46"/>
  <c r="M46"/>
  <c r="W46"/>
  <c r="X46" s="1"/>
  <c r="U458"/>
  <c r="O458"/>
  <c r="R46"/>
  <c r="T46" s="1"/>
  <c r="Q46"/>
  <c r="R60"/>
  <c r="T60" s="1"/>
  <c r="Q60"/>
  <c r="R402"/>
  <c r="T402" s="1"/>
  <c r="Q402"/>
  <c r="L137"/>
  <c r="M137" s="1"/>
  <c r="G496" i="4"/>
  <c r="H496" s="1"/>
  <c r="G516"/>
  <c r="G520"/>
  <c r="H520" s="1"/>
  <c r="G531"/>
  <c r="G534"/>
  <c r="H534" s="1"/>
  <c r="G535"/>
  <c r="G544"/>
  <c r="H544" s="1"/>
  <c r="G550"/>
  <c r="H550" s="1"/>
  <c r="G567"/>
  <c r="G573"/>
  <c r="H573" s="1"/>
  <c r="G595"/>
  <c r="H595" s="1"/>
  <c r="G605"/>
  <c r="G644"/>
  <c r="G680"/>
  <c r="H680" s="1"/>
  <c r="G681"/>
  <c r="H681" s="1"/>
  <c r="G692"/>
  <c r="K692" s="1"/>
  <c r="G697"/>
  <c r="G712"/>
  <c r="K712" s="1"/>
  <c r="G503" i="3"/>
  <c r="C499"/>
  <c r="K499"/>
  <c r="F499"/>
  <c r="B499"/>
  <c r="K486"/>
  <c r="C482"/>
  <c r="C476"/>
  <c r="I470"/>
  <c r="B504"/>
  <c r="E504"/>
  <c r="I504"/>
  <c r="E496"/>
  <c r="E472"/>
  <c r="C464"/>
  <c r="G464"/>
  <c r="K464"/>
  <c r="E464"/>
  <c r="I464"/>
  <c r="B460"/>
  <c r="D460"/>
  <c r="F460"/>
  <c r="H460"/>
  <c r="J460"/>
  <c r="C460"/>
  <c r="E460"/>
  <c r="G460"/>
  <c r="I460"/>
  <c r="K460"/>
  <c r="E408"/>
  <c r="I408"/>
  <c r="E360"/>
  <c r="J360"/>
  <c r="K480"/>
  <c r="G480"/>
  <c r="B512"/>
  <c r="C512"/>
  <c r="K512"/>
  <c r="Q512" s="1"/>
  <c r="J507"/>
  <c r="F507"/>
  <c r="E502"/>
  <c r="B498"/>
  <c r="C498"/>
  <c r="C491"/>
  <c r="I491"/>
  <c r="C488"/>
  <c r="E488"/>
  <c r="G484"/>
  <c r="K484"/>
  <c r="L484" s="1"/>
  <c r="M484" s="1"/>
  <c r="B480"/>
  <c r="D480"/>
  <c r="F480"/>
  <c r="H480"/>
  <c r="J480"/>
  <c r="D479"/>
  <c r="C475"/>
  <c r="E475"/>
  <c r="H475"/>
  <c r="D475"/>
  <c r="C473"/>
  <c r="F473"/>
  <c r="B473"/>
  <c r="G510"/>
  <c r="E506"/>
  <c r="C494"/>
  <c r="I494"/>
  <c r="I474"/>
  <c r="E466"/>
  <c r="I466"/>
  <c r="C458"/>
  <c r="E458"/>
  <c r="G457"/>
  <c r="J457"/>
  <c r="B457"/>
  <c r="G455"/>
  <c r="K455"/>
  <c r="B455"/>
  <c r="I455"/>
  <c r="C455"/>
  <c r="H455"/>
  <c r="D455"/>
  <c r="C454"/>
  <c r="G454"/>
  <c r="K454"/>
  <c r="E454"/>
  <c r="I454"/>
  <c r="I451"/>
  <c r="G451"/>
  <c r="C451"/>
  <c r="J451"/>
  <c r="F451"/>
  <c r="B450"/>
  <c r="D450"/>
  <c r="F450"/>
  <c r="H450"/>
  <c r="J450"/>
  <c r="C450"/>
  <c r="E450"/>
  <c r="G450"/>
  <c r="I450"/>
  <c r="K450"/>
  <c r="Q450" s="1"/>
  <c r="J449"/>
  <c r="I447"/>
  <c r="H447"/>
  <c r="D447"/>
  <c r="C446"/>
  <c r="I446"/>
  <c r="E446"/>
  <c r="I443"/>
  <c r="E443"/>
  <c r="H443"/>
  <c r="B442"/>
  <c r="C442"/>
  <c r="G442"/>
  <c r="K442"/>
  <c r="L442" s="1"/>
  <c r="AA442" s="1"/>
  <c r="E442"/>
  <c r="I442"/>
  <c r="I437"/>
  <c r="B435"/>
  <c r="J435"/>
  <c r="C434"/>
  <c r="I434"/>
  <c r="E434"/>
  <c r="G433"/>
  <c r="D433"/>
  <c r="I431"/>
  <c r="G431"/>
  <c r="D431"/>
  <c r="C430"/>
  <c r="G430"/>
  <c r="K430"/>
  <c r="E430"/>
  <c r="I430"/>
  <c r="K427"/>
  <c r="G427"/>
  <c r="J427"/>
  <c r="B427"/>
  <c r="I426"/>
  <c r="E426"/>
  <c r="B425"/>
  <c r="K425"/>
  <c r="C422"/>
  <c r="G422"/>
  <c r="K422"/>
  <c r="E422"/>
  <c r="I422"/>
  <c r="B418"/>
  <c r="E418"/>
  <c r="I418"/>
  <c r="C418"/>
  <c r="G418"/>
  <c r="K418"/>
  <c r="L418" s="1"/>
  <c r="P418" s="1"/>
  <c r="I417"/>
  <c r="K415"/>
  <c r="B415"/>
  <c r="I415"/>
  <c r="E415"/>
  <c r="C414"/>
  <c r="E414"/>
  <c r="G397"/>
  <c r="C365"/>
  <c r="C352"/>
  <c r="G352"/>
  <c r="K352"/>
  <c r="Q352" s="1"/>
  <c r="E352"/>
  <c r="I352"/>
  <c r="F461"/>
  <c r="B469"/>
  <c r="J469"/>
  <c r="E412"/>
  <c r="G403"/>
  <c r="I398"/>
  <c r="K387"/>
  <c r="K382"/>
  <c r="G382"/>
  <c r="I366"/>
  <c r="E366"/>
  <c r="J364"/>
  <c r="H364"/>
  <c r="F364"/>
  <c r="D364"/>
  <c r="J358"/>
  <c r="H358"/>
  <c r="F358"/>
  <c r="D358"/>
  <c r="I356"/>
  <c r="E356"/>
  <c r="K347"/>
  <c r="G347"/>
  <c r="I345"/>
  <c r="K342"/>
  <c r="L342" s="1"/>
  <c r="G342"/>
  <c r="C342"/>
  <c r="G339"/>
  <c r="K330"/>
  <c r="C330"/>
  <c r="K329"/>
  <c r="I325"/>
  <c r="J322"/>
  <c r="H322"/>
  <c r="F322"/>
  <c r="D322"/>
  <c r="K318"/>
  <c r="C318"/>
  <c r="I298"/>
  <c r="G295"/>
  <c r="K289"/>
  <c r="Q289" s="1"/>
  <c r="K286"/>
  <c r="C286"/>
  <c r="I283"/>
  <c r="I280"/>
  <c r="E280"/>
  <c r="I276"/>
  <c r="G271"/>
  <c r="K270"/>
  <c r="R270" s="1"/>
  <c r="T270" s="1"/>
  <c r="C270"/>
  <c r="K267"/>
  <c r="G263"/>
  <c r="J260"/>
  <c r="H260"/>
  <c r="F260"/>
  <c r="C260"/>
  <c r="E258"/>
  <c r="I252"/>
  <c r="I236"/>
  <c r="I224"/>
  <c r="E216"/>
  <c r="E212"/>
  <c r="E204"/>
  <c r="E201"/>
  <c r="E187"/>
  <c r="K184"/>
  <c r="C184"/>
  <c r="K180"/>
  <c r="G180"/>
  <c r="I167"/>
  <c r="I166"/>
  <c r="E166"/>
  <c r="J164"/>
  <c r="H164"/>
  <c r="F164"/>
  <c r="D164"/>
  <c r="H156"/>
  <c r="H154"/>
  <c r="F154"/>
  <c r="I134"/>
  <c r="E134"/>
  <c r="H132"/>
  <c r="F132"/>
  <c r="D132"/>
  <c r="J108"/>
  <c r="H108"/>
  <c r="F108"/>
  <c r="D108"/>
  <c r="I104"/>
  <c r="J100"/>
  <c r="H100"/>
  <c r="F100"/>
  <c r="D100"/>
  <c r="J92"/>
  <c r="H92"/>
  <c r="F92"/>
  <c r="D92"/>
  <c r="I87"/>
  <c r="I78"/>
  <c r="C78"/>
  <c r="I50"/>
  <c r="I44"/>
  <c r="K38"/>
  <c r="G38"/>
  <c r="K34"/>
  <c r="G34"/>
  <c r="K30"/>
  <c r="K26"/>
  <c r="G26"/>
  <c r="K22"/>
  <c r="G22"/>
  <c r="AR280" i="2"/>
  <c r="AF280" s="1"/>
  <c r="F492" i="4" s="1"/>
  <c r="AR279" i="2"/>
  <c r="AF279" s="1"/>
  <c r="F491" i="4" s="1"/>
  <c r="AR276" i="2"/>
  <c r="AF276" s="1"/>
  <c r="F488" i="4" s="1"/>
  <c r="AR275" i="2"/>
  <c r="AF275" s="1"/>
  <c r="F487" i="4" s="1"/>
  <c r="AR272" i="2"/>
  <c r="AF272" s="1"/>
  <c r="F484" i="4" s="1"/>
  <c r="AR271" i="2"/>
  <c r="AR268"/>
  <c r="AF268" s="1"/>
  <c r="F480" i="4" s="1"/>
  <c r="AR267" i="2"/>
  <c r="AF267" s="1"/>
  <c r="F479" i="4" s="1"/>
  <c r="AR264" i="2"/>
  <c r="AF264" s="1"/>
  <c r="F476" i="4" s="1"/>
  <c r="AR263" i="2"/>
  <c r="AF263" s="1"/>
  <c r="F475" i="4" s="1"/>
  <c r="AR260" i="2"/>
  <c r="AF260" s="1"/>
  <c r="F472" i="4" s="1"/>
  <c r="AR259" i="2"/>
  <c r="AR256"/>
  <c r="AF256" s="1"/>
  <c r="F468" i="4" s="1"/>
  <c r="AR255" i="2"/>
  <c r="AF255" s="1"/>
  <c r="F467" i="4" s="1"/>
  <c r="AR252" i="2"/>
  <c r="AF252" s="1"/>
  <c r="F464" i="4" s="1"/>
  <c r="AR251" i="2"/>
  <c r="AF251" s="1"/>
  <c r="F463" i="4" s="1"/>
  <c r="AR248" i="2"/>
  <c r="AF248" s="1"/>
  <c r="F460" i="4" s="1"/>
  <c r="AR247" i="2"/>
  <c r="AF247" s="1"/>
  <c r="F459" i="4" s="1"/>
  <c r="AR244" i="2"/>
  <c r="AF244" s="1"/>
  <c r="F456" i="4" s="1"/>
  <c r="AR243" i="2"/>
  <c r="AF243" s="1"/>
  <c r="F455" i="4" s="1"/>
  <c r="AR240" i="2"/>
  <c r="AF240" s="1"/>
  <c r="F452" i="4" s="1"/>
  <c r="AR239" i="2"/>
  <c r="AR236"/>
  <c r="AF236" s="1"/>
  <c r="F448" i="4" s="1"/>
  <c r="AR235" i="2"/>
  <c r="AF235" s="1"/>
  <c r="F447" i="4" s="1"/>
  <c r="AR232" i="2"/>
  <c r="AF232" s="1"/>
  <c r="F444" i="4" s="1"/>
  <c r="AR231" i="2"/>
  <c r="AF231" s="1"/>
  <c r="F443" i="4" s="1"/>
  <c r="AR228" i="2"/>
  <c r="AF228" s="1"/>
  <c r="F440" i="4" s="1"/>
  <c r="AR227" i="2"/>
  <c r="AR224"/>
  <c r="AF224" s="1"/>
  <c r="F436" i="4" s="1"/>
  <c r="AR223" i="2"/>
  <c r="AF223" s="1"/>
  <c r="F435" i="4" s="1"/>
  <c r="AR220" i="2"/>
  <c r="AF220" s="1"/>
  <c r="F432" i="4" s="1"/>
  <c r="AR219" i="2"/>
  <c r="AF219" s="1"/>
  <c r="F431" i="4" s="1"/>
  <c r="AR216" i="2"/>
  <c r="AF216" s="1"/>
  <c r="F428" i="4" s="1"/>
  <c r="AR215" i="2"/>
  <c r="AF215" s="1"/>
  <c r="F427" i="4" s="1"/>
  <c r="AR212" i="2"/>
  <c r="AF212" s="1"/>
  <c r="F424" i="4" s="1"/>
  <c r="AR211" i="2"/>
  <c r="AF211" s="1"/>
  <c r="F423" i="4" s="1"/>
  <c r="AR208" i="2"/>
  <c r="AF208" s="1"/>
  <c r="F420" i="4" s="1"/>
  <c r="AR207" i="2"/>
  <c r="AR204"/>
  <c r="AF204" s="1"/>
  <c r="F416" i="4" s="1"/>
  <c r="AR203" i="2"/>
  <c r="AF203" s="1"/>
  <c r="F415" i="4" s="1"/>
  <c r="AR200" i="2"/>
  <c r="AF200" s="1"/>
  <c r="F412" i="4" s="1"/>
  <c r="AR199" i="2"/>
  <c r="AF199" s="1"/>
  <c r="F411" i="4" s="1"/>
  <c r="AR196" i="2"/>
  <c r="AF196" s="1"/>
  <c r="F408" i="4" s="1"/>
  <c r="AR195" i="2"/>
  <c r="AR192"/>
  <c r="AF192" s="1"/>
  <c r="F404" i="4" s="1"/>
  <c r="AR191" i="2"/>
  <c r="AF191" s="1"/>
  <c r="F403" i="4" s="1"/>
  <c r="AR188" i="2"/>
  <c r="AR187"/>
  <c r="AF187" s="1"/>
  <c r="F399" i="4" s="1"/>
  <c r="AR184" i="2"/>
  <c r="AF184" s="1"/>
  <c r="F396" i="4" s="1"/>
  <c r="AR183" i="2"/>
  <c r="AF183" s="1"/>
  <c r="F395" i="4" s="1"/>
  <c r="AR180" i="2"/>
  <c r="AF180" s="1"/>
  <c r="F392" i="4" s="1"/>
  <c r="L390"/>
  <c r="AM178" i="2"/>
  <c r="AF178" s="1"/>
  <c r="F390" i="4" s="1"/>
  <c r="L389"/>
  <c r="AM177" i="2"/>
  <c r="AF177" s="1"/>
  <c r="F389" i="4" s="1"/>
  <c r="L382"/>
  <c r="AM170" i="2"/>
  <c r="L381" i="4"/>
  <c r="AM169" i="2"/>
  <c r="AF169" s="1"/>
  <c r="F381" i="4" s="1"/>
  <c r="L374"/>
  <c r="AM162" i="2"/>
  <c r="AF162" s="1"/>
  <c r="F374" i="4" s="1"/>
  <c r="L373"/>
  <c r="AM161" i="2"/>
  <c r="L366" i="4"/>
  <c r="AM154" i="2"/>
  <c r="AF154" s="1"/>
  <c r="F366" i="4" s="1"/>
  <c r="L365"/>
  <c r="AM153" i="2"/>
  <c r="AF153" s="1"/>
  <c r="F365" i="4" s="1"/>
  <c r="L358"/>
  <c r="AM146" i="2"/>
  <c r="AF146" s="1"/>
  <c r="F358" i="4" s="1"/>
  <c r="L357"/>
  <c r="AM145" i="2"/>
  <c r="AF145" s="1"/>
  <c r="F357" i="4" s="1"/>
  <c r="L350"/>
  <c r="AM138" i="2"/>
  <c r="AF138" s="1"/>
  <c r="F350" i="4" s="1"/>
  <c r="L349"/>
  <c r="AM137" i="2"/>
  <c r="AF137" s="1"/>
  <c r="F349" i="4" s="1"/>
  <c r="L386"/>
  <c r="AM174" i="2"/>
  <c r="L385" i="4"/>
  <c r="AM173" i="2"/>
  <c r="AF173" s="1"/>
  <c r="F385" i="4" s="1"/>
  <c r="L378"/>
  <c r="AM166" i="2"/>
  <c r="L377" i="4"/>
  <c r="AM165" i="2"/>
  <c r="L370" i="4"/>
  <c r="AM158" i="2"/>
  <c r="L369" i="4"/>
  <c r="AM157" i="2"/>
  <c r="L362" i="4"/>
  <c r="AM150" i="2"/>
  <c r="L361" i="4"/>
  <c r="AM149" i="2"/>
  <c r="L354" i="4"/>
  <c r="AM142" i="2"/>
  <c r="L353" i="4"/>
  <c r="AM141" i="2"/>
  <c r="L346" i="4"/>
  <c r="AM134" i="2"/>
  <c r="L345" i="4"/>
  <c r="AM133" i="2"/>
  <c r="AM282"/>
  <c r="AF282" s="1"/>
  <c r="F494" i="4" s="1"/>
  <c r="AM281" i="2"/>
  <c r="AM278"/>
  <c r="AF278" s="1"/>
  <c r="F490" i="4" s="1"/>
  <c r="AM277" i="2"/>
  <c r="AF277" s="1"/>
  <c r="F489" i="4" s="1"/>
  <c r="AM274" i="2"/>
  <c r="AM273"/>
  <c r="AM270"/>
  <c r="AF270" s="1"/>
  <c r="F482" i="4" s="1"/>
  <c r="AM269" i="2"/>
  <c r="AF269" s="1"/>
  <c r="F481" i="4" s="1"/>
  <c r="AM266" i="2"/>
  <c r="AM265"/>
  <c r="AM262"/>
  <c r="AF262" s="1"/>
  <c r="F474" i="4" s="1"/>
  <c r="AM261" i="2"/>
  <c r="AF261" s="1"/>
  <c r="F473" i="4" s="1"/>
  <c r="AM258" i="2"/>
  <c r="AM257"/>
  <c r="AM254"/>
  <c r="AF254" s="1"/>
  <c r="F466" i="4" s="1"/>
  <c r="AM253" i="2"/>
  <c r="AF253" s="1"/>
  <c r="F465" i="4" s="1"/>
  <c r="AM250" i="2"/>
  <c r="AM249"/>
  <c r="AM246"/>
  <c r="AF246" s="1"/>
  <c r="F458" i="4" s="1"/>
  <c r="AM245" i="2"/>
  <c r="AF245" s="1"/>
  <c r="F457" i="4" s="1"/>
  <c r="AM242" i="2"/>
  <c r="AM241"/>
  <c r="AM238"/>
  <c r="AF238" s="1"/>
  <c r="F450" i="4" s="1"/>
  <c r="AM237" i="2"/>
  <c r="AF237" s="1"/>
  <c r="F449" i="4" s="1"/>
  <c r="AM234" i="2"/>
  <c r="AM233"/>
  <c r="AM230"/>
  <c r="AF230" s="1"/>
  <c r="F442" i="4" s="1"/>
  <c r="AM229" i="2"/>
  <c r="AF229" s="1"/>
  <c r="F441" i="4" s="1"/>
  <c r="AM226" i="2"/>
  <c r="AM225"/>
  <c r="AM222"/>
  <c r="AF222" s="1"/>
  <c r="F434" i="4" s="1"/>
  <c r="AM221" i="2"/>
  <c r="AF221" s="1"/>
  <c r="F433" i="4" s="1"/>
  <c r="AM218" i="2"/>
  <c r="AM217"/>
  <c r="AM214"/>
  <c r="AF214" s="1"/>
  <c r="F426" i="4" s="1"/>
  <c r="AM213" i="2"/>
  <c r="AF213" s="1"/>
  <c r="F425" i="4" s="1"/>
  <c r="AM210" i="2"/>
  <c r="AM209"/>
  <c r="AM206"/>
  <c r="AF206" s="1"/>
  <c r="F418" i="4" s="1"/>
  <c r="AM205" i="2"/>
  <c r="AF205" s="1"/>
  <c r="F417" i="4" s="1"/>
  <c r="AM202" i="2"/>
  <c r="AM201"/>
  <c r="AM198"/>
  <c r="AF198" s="1"/>
  <c r="F410" i="4" s="1"/>
  <c r="AM197" i="2"/>
  <c r="AF197" s="1"/>
  <c r="F409" i="4" s="1"/>
  <c r="AM194" i="2"/>
  <c r="AM193"/>
  <c r="AM190"/>
  <c r="AF190" s="1"/>
  <c r="F402" i="4" s="1"/>
  <c r="AM189" i="2"/>
  <c r="AF189" s="1"/>
  <c r="F401" i="4" s="1"/>
  <c r="AM186" i="2"/>
  <c r="AM185"/>
  <c r="AM182"/>
  <c r="AF182" s="1"/>
  <c r="F394" i="4" s="1"/>
  <c r="AM181" i="2"/>
  <c r="AF181" s="1"/>
  <c r="F393" i="4" s="1"/>
  <c r="AR179" i="2"/>
  <c r="AF179" s="1"/>
  <c r="F391" i="4" s="1"/>
  <c r="AR176" i="2"/>
  <c r="AR171"/>
  <c r="AF171" s="1"/>
  <c r="F383" i="4" s="1"/>
  <c r="AR168" i="2"/>
  <c r="AF168" s="1"/>
  <c r="F380" i="4" s="1"/>
  <c r="AR163" i="2"/>
  <c r="AR160"/>
  <c r="AF160" s="1"/>
  <c r="F372" i="4" s="1"/>
  <c r="AR155" i="2"/>
  <c r="AR152"/>
  <c r="AF152" s="1"/>
  <c r="F364" i="4" s="1"/>
  <c r="AR147" i="2"/>
  <c r="AR144"/>
  <c r="AF144" s="1"/>
  <c r="F356" i="4" s="1"/>
  <c r="AR139" i="2"/>
  <c r="AR136"/>
  <c r="AF136" s="1"/>
  <c r="F348" i="4" s="1"/>
  <c r="L296"/>
  <c r="AM84" i="2"/>
  <c r="AF84" s="1"/>
  <c r="F296" i="4" s="1"/>
  <c r="L295"/>
  <c r="AM83" i="2"/>
  <c r="L288" i="4"/>
  <c r="AM76" i="2"/>
  <c r="L287" i="4"/>
  <c r="AM75" i="2"/>
  <c r="L280" i="4"/>
  <c r="AM68" i="2"/>
  <c r="L279" i="4"/>
  <c r="AM67" i="2"/>
  <c r="L272" i="4"/>
  <c r="AM60" i="2"/>
  <c r="L271" i="4"/>
  <c r="AM59" i="2"/>
  <c r="L264" i="4"/>
  <c r="AM52" i="2"/>
  <c r="L263" i="4"/>
  <c r="AM51" i="2"/>
  <c r="L256" i="4"/>
  <c r="AM44" i="2"/>
  <c r="L255" i="4"/>
  <c r="AM43" i="2"/>
  <c r="L248" i="4"/>
  <c r="AM36" i="2"/>
  <c r="L247" i="4"/>
  <c r="AM35" i="2"/>
  <c r="L240" i="4"/>
  <c r="AM28" i="2"/>
  <c r="L239" i="4"/>
  <c r="AM27" i="2"/>
  <c r="L232" i="4"/>
  <c r="AM20" i="2"/>
  <c r="L231" i="4"/>
  <c r="AM19" i="2"/>
  <c r="AM130"/>
  <c r="AF130" s="1"/>
  <c r="F342" i="4" s="1"/>
  <c r="AM129" i="2"/>
  <c r="AM126"/>
  <c r="AM125"/>
  <c r="AM122"/>
  <c r="AM121"/>
  <c r="AM118"/>
  <c r="AF118" s="1"/>
  <c r="F330" i="4" s="1"/>
  <c r="AM117" i="2"/>
  <c r="AM114"/>
  <c r="AF114" s="1"/>
  <c r="F326" i="4" s="1"/>
  <c r="AM113" i="2"/>
  <c r="AM110"/>
  <c r="AM109"/>
  <c r="AM106"/>
  <c r="AM105"/>
  <c r="AM102"/>
  <c r="AF102" s="1"/>
  <c r="F314" i="4" s="1"/>
  <c r="AM101" i="2"/>
  <c r="AM98"/>
  <c r="AF98" s="1"/>
  <c r="F310" i="4" s="1"/>
  <c r="AM97" i="2"/>
  <c r="AM94"/>
  <c r="AM93"/>
  <c r="AM90"/>
  <c r="AM89"/>
  <c r="AM86"/>
  <c r="AF86" s="1"/>
  <c r="F298" i="4" s="1"/>
  <c r="AM85" i="2"/>
  <c r="AR81"/>
  <c r="AF81" s="1"/>
  <c r="F293" i="4" s="1"/>
  <c r="AR78" i="2"/>
  <c r="AR73"/>
  <c r="AF73" s="1"/>
  <c r="F285" i="4" s="1"/>
  <c r="AR70" i="2"/>
  <c r="AR65"/>
  <c r="AF65" s="1"/>
  <c r="F277" i="4" s="1"/>
  <c r="AR62" i="2"/>
  <c r="AR57"/>
  <c r="AF57" s="1"/>
  <c r="F269" i="4" s="1"/>
  <c r="AR54" i="2"/>
  <c r="AF54" s="1"/>
  <c r="F266" i="4" s="1"/>
  <c r="AR49" i="2"/>
  <c r="AR46"/>
  <c r="AF46" s="1"/>
  <c r="F258" i="4" s="1"/>
  <c r="AR41" i="2"/>
  <c r="AR38"/>
  <c r="AF38" s="1"/>
  <c r="F250" i="4" s="1"/>
  <c r="AR33" i="2"/>
  <c r="AR30"/>
  <c r="AF30" s="1"/>
  <c r="F242" i="4" s="1"/>
  <c r="AR25" i="2"/>
  <c r="AR22"/>
  <c r="AR17"/>
  <c r="L292" i="4"/>
  <c r="AM80" i="2"/>
  <c r="AF80" s="1"/>
  <c r="F292" i="4" s="1"/>
  <c r="L291"/>
  <c r="AM79" i="2"/>
  <c r="AF79" s="1"/>
  <c r="F291" i="4" s="1"/>
  <c r="L284"/>
  <c r="AM72" i="2"/>
  <c r="L283" i="4"/>
  <c r="AM71" i="2"/>
  <c r="AF71" s="1"/>
  <c r="F283" i="4" s="1"/>
  <c r="L276"/>
  <c r="AM64" i="2"/>
  <c r="AF64" s="1"/>
  <c r="F276" i="4" s="1"/>
  <c r="L275"/>
  <c r="AM63" i="2"/>
  <c r="AF63" s="1"/>
  <c r="F275" i="4" s="1"/>
  <c r="L268"/>
  <c r="AM56" i="2"/>
  <c r="AF56" s="1"/>
  <c r="F268" i="4" s="1"/>
  <c r="L267"/>
  <c r="AM55" i="2"/>
  <c r="AF55" s="1"/>
  <c r="F267" i="4" s="1"/>
  <c r="L260"/>
  <c r="AM48" i="2"/>
  <c r="AF48" s="1"/>
  <c r="F260" i="4" s="1"/>
  <c r="L259"/>
  <c r="AM47" i="2"/>
  <c r="AF47" s="1"/>
  <c r="F259" i="4" s="1"/>
  <c r="L252"/>
  <c r="AM40" i="2"/>
  <c r="AF40" s="1"/>
  <c r="F252" i="4" s="1"/>
  <c r="L251"/>
  <c r="AM39" i="2"/>
  <c r="AF39" s="1"/>
  <c r="F251" i="4" s="1"/>
  <c r="L244"/>
  <c r="AM32" i="2"/>
  <c r="AF32" s="1"/>
  <c r="F244" i="4" s="1"/>
  <c r="L243"/>
  <c r="AM31" i="2"/>
  <c r="AF31" s="1"/>
  <c r="F243" i="4" s="1"/>
  <c r="L236"/>
  <c r="AM24" i="2"/>
  <c r="AF24" s="1"/>
  <c r="F236" i="4" s="1"/>
  <c r="L235"/>
  <c r="AM23" i="2"/>
  <c r="AM16"/>
  <c r="AF16" s="1"/>
  <c r="F228" i="4" s="1"/>
  <c r="F45"/>
  <c r="G46"/>
  <c r="F48"/>
  <c r="G49"/>
  <c r="E51"/>
  <c r="F52"/>
  <c r="G53"/>
  <c r="G45"/>
  <c r="E47"/>
  <c r="E48"/>
  <c r="F49"/>
  <c r="G50"/>
  <c r="E52"/>
  <c r="G52"/>
  <c r="F53"/>
  <c r="I42"/>
  <c r="O161" i="3"/>
  <c r="P161"/>
  <c r="W161"/>
  <c r="X161" s="1"/>
  <c r="AA161"/>
  <c r="W338"/>
  <c r="X338" s="1"/>
  <c r="V426"/>
  <c r="Q323"/>
  <c r="R323"/>
  <c r="T323" s="1"/>
  <c r="L426"/>
  <c r="Q331"/>
  <c r="L414"/>
  <c r="R414"/>
  <c r="T414" s="1"/>
  <c r="R447"/>
  <c r="T447" s="1"/>
  <c r="R306"/>
  <c r="T306" s="1"/>
  <c r="V306" s="1"/>
  <c r="L339"/>
  <c r="Q256"/>
  <c r="L276"/>
  <c r="L443"/>
  <c r="R443"/>
  <c r="T443" s="1"/>
  <c r="C396"/>
  <c r="G396"/>
  <c r="K396"/>
  <c r="I512"/>
  <c r="E512"/>
  <c r="J504"/>
  <c r="H504"/>
  <c r="F504"/>
  <c r="D504"/>
  <c r="G502"/>
  <c r="K500"/>
  <c r="G500"/>
  <c r="J498"/>
  <c r="H498"/>
  <c r="K494"/>
  <c r="G494"/>
  <c r="I488"/>
  <c r="K485"/>
  <c r="J484"/>
  <c r="D484"/>
  <c r="I482"/>
  <c r="K478"/>
  <c r="G478"/>
  <c r="K475"/>
  <c r="G475"/>
  <c r="I458"/>
  <c r="K446"/>
  <c r="G446"/>
  <c r="J442"/>
  <c r="H442"/>
  <c r="F442"/>
  <c r="D442"/>
  <c r="K434"/>
  <c r="G434"/>
  <c r="E425"/>
  <c r="J418"/>
  <c r="H418"/>
  <c r="F418"/>
  <c r="D418"/>
  <c r="I414"/>
  <c r="K412"/>
  <c r="G412"/>
  <c r="G410"/>
  <c r="J404"/>
  <c r="H404"/>
  <c r="F404"/>
  <c r="D404"/>
  <c r="I403"/>
  <c r="E396"/>
  <c r="I386"/>
  <c r="E378"/>
  <c r="K355"/>
  <c r="Q355" s="1"/>
  <c r="K354"/>
  <c r="G354"/>
  <c r="J350"/>
  <c r="I346"/>
  <c r="E346"/>
  <c r="J342"/>
  <c r="H342"/>
  <c r="F342"/>
  <c r="D342"/>
  <c r="I337"/>
  <c r="I330"/>
  <c r="E330"/>
  <c r="J326"/>
  <c r="H326"/>
  <c r="F326"/>
  <c r="D326"/>
  <c r="I318"/>
  <c r="E318"/>
  <c r="I305"/>
  <c r="K295"/>
  <c r="Q295" s="1"/>
  <c r="D294"/>
  <c r="K287"/>
  <c r="I286"/>
  <c r="E286"/>
  <c r="K283"/>
  <c r="I282"/>
  <c r="E282"/>
  <c r="K271"/>
  <c r="J270"/>
  <c r="F270"/>
  <c r="I268"/>
  <c r="E268"/>
  <c r="F264"/>
  <c r="D264"/>
  <c r="I263"/>
  <c r="D260"/>
  <c r="I258"/>
  <c r="I212"/>
  <c r="K204"/>
  <c r="G204"/>
  <c r="I200"/>
  <c r="E200"/>
  <c r="K188"/>
  <c r="G188"/>
  <c r="K185"/>
  <c r="G185"/>
  <c r="I184"/>
  <c r="E184"/>
  <c r="Q82"/>
  <c r="D82"/>
  <c r="E78"/>
  <c r="I58"/>
  <c r="I46"/>
  <c r="V386"/>
  <c r="Y386"/>
  <c r="Z386"/>
  <c r="Z451"/>
  <c r="Y224"/>
  <c r="I143" l="1"/>
  <c r="E474"/>
  <c r="C510"/>
  <c r="K496"/>
  <c r="Q496" s="1"/>
  <c r="C496"/>
  <c r="E478"/>
  <c r="C135"/>
  <c r="N597" i="4"/>
  <c r="O661"/>
  <c r="I492" i="3"/>
  <c r="F143"/>
  <c r="C143"/>
  <c r="E153"/>
  <c r="AA220"/>
  <c r="H143"/>
  <c r="D474"/>
  <c r="E490"/>
  <c r="K510"/>
  <c r="I472"/>
  <c r="G496"/>
  <c r="C500"/>
  <c r="B289"/>
  <c r="R575" i="4"/>
  <c r="S575" s="1"/>
  <c r="O597"/>
  <c r="B496" i="3"/>
  <c r="C54"/>
  <c r="G143"/>
  <c r="D153"/>
  <c r="W439"/>
  <c r="X439" s="1"/>
  <c r="F407"/>
  <c r="G395"/>
  <c r="P220"/>
  <c r="Q220"/>
  <c r="J289"/>
  <c r="U439"/>
  <c r="B151"/>
  <c r="I490"/>
  <c r="G508"/>
  <c r="I496"/>
  <c r="I500"/>
  <c r="Q439"/>
  <c r="G289"/>
  <c r="Q575" i="4"/>
  <c r="B143" i="3"/>
  <c r="H153"/>
  <c r="J153"/>
  <c r="Q228"/>
  <c r="H187"/>
  <c r="K187"/>
  <c r="R187" s="1"/>
  <c r="T187" s="1"/>
  <c r="V187" s="1"/>
  <c r="E37"/>
  <c r="C490"/>
  <c r="K153"/>
  <c r="L153" s="1"/>
  <c r="O153" s="1"/>
  <c r="Q459"/>
  <c r="I266"/>
  <c r="I333"/>
  <c r="E74"/>
  <c r="I381"/>
  <c r="G421"/>
  <c r="I360"/>
  <c r="R601" i="4"/>
  <c r="S601" s="1"/>
  <c r="D54" i="3"/>
  <c r="F245"/>
  <c r="R431"/>
  <c r="T431" s="1"/>
  <c r="I88"/>
  <c r="P215"/>
  <c r="C174"/>
  <c r="R176"/>
  <c r="T176" s="1"/>
  <c r="Y176" s="1"/>
  <c r="P236"/>
  <c r="U215"/>
  <c r="R236"/>
  <c r="T236" s="1"/>
  <c r="Y236" s="1"/>
  <c r="I37"/>
  <c r="I39"/>
  <c r="F429"/>
  <c r="F437"/>
  <c r="G498"/>
  <c r="C392"/>
  <c r="R398"/>
  <c r="T398" s="1"/>
  <c r="Y398" s="1"/>
  <c r="P331"/>
  <c r="D146"/>
  <c r="I281"/>
  <c r="E333"/>
  <c r="Q104"/>
  <c r="AA231"/>
  <c r="C293"/>
  <c r="I471"/>
  <c r="O231"/>
  <c r="AA423"/>
  <c r="H203"/>
  <c r="I154"/>
  <c r="C333"/>
  <c r="K203"/>
  <c r="C275"/>
  <c r="U398"/>
  <c r="W236"/>
  <c r="X236" s="1"/>
  <c r="M423"/>
  <c r="R231"/>
  <c r="T231" s="1"/>
  <c r="Y231" s="1"/>
  <c r="N215"/>
  <c r="L212"/>
  <c r="U212" s="1"/>
  <c r="Q215"/>
  <c r="C471"/>
  <c r="I51"/>
  <c r="J77"/>
  <c r="G119"/>
  <c r="N678" i="4"/>
  <c r="E145" i="3"/>
  <c r="N711" i="4"/>
  <c r="W711"/>
  <c r="G77" i="3"/>
  <c r="F203"/>
  <c r="J96"/>
  <c r="H470"/>
  <c r="G39"/>
  <c r="Q231"/>
  <c r="G49"/>
  <c r="R419"/>
  <c r="T419" s="1"/>
  <c r="Y419" s="1"/>
  <c r="I96"/>
  <c r="F156"/>
  <c r="C437"/>
  <c r="K445"/>
  <c r="W231"/>
  <c r="X231" s="1"/>
  <c r="AA215"/>
  <c r="D106"/>
  <c r="C151"/>
  <c r="W447"/>
  <c r="X447" s="1"/>
  <c r="N438"/>
  <c r="U423"/>
  <c r="AA236"/>
  <c r="R215"/>
  <c r="T215" s="1"/>
  <c r="Y215" s="1"/>
  <c r="N236"/>
  <c r="O678" i="4"/>
  <c r="J486" i="3"/>
  <c r="F37"/>
  <c r="Y451"/>
  <c r="K201"/>
  <c r="R201" s="1"/>
  <c r="T201" s="1"/>
  <c r="K394"/>
  <c r="H484"/>
  <c r="K491"/>
  <c r="R491" s="1"/>
  <c r="T491" s="1"/>
  <c r="F498"/>
  <c r="Q423"/>
  <c r="E62"/>
  <c r="D154"/>
  <c r="D156"/>
  <c r="I250"/>
  <c r="K473"/>
  <c r="B484"/>
  <c r="H491"/>
  <c r="B507"/>
  <c r="B360"/>
  <c r="C486"/>
  <c r="N231"/>
  <c r="O215"/>
  <c r="F106"/>
  <c r="K154"/>
  <c r="R154" s="1"/>
  <c r="T154" s="1"/>
  <c r="V154" s="1"/>
  <c r="B481"/>
  <c r="K151"/>
  <c r="B156"/>
  <c r="F243"/>
  <c r="D495"/>
  <c r="R459"/>
  <c r="T459" s="1"/>
  <c r="U252"/>
  <c r="M398"/>
  <c r="P447"/>
  <c r="O438"/>
  <c r="Y311"/>
  <c r="I62"/>
  <c r="G201"/>
  <c r="K279"/>
  <c r="F484"/>
  <c r="D498"/>
  <c r="Q252"/>
  <c r="Q447"/>
  <c r="R423"/>
  <c r="T423" s="1"/>
  <c r="G30"/>
  <c r="I54"/>
  <c r="I119"/>
  <c r="J132"/>
  <c r="I151"/>
  <c r="J154"/>
  <c r="J156"/>
  <c r="K177"/>
  <c r="I208"/>
  <c r="K281"/>
  <c r="Q281" s="1"/>
  <c r="B352"/>
  <c r="B365"/>
  <c r="C413"/>
  <c r="H425"/>
  <c r="J441"/>
  <c r="I479"/>
  <c r="C484"/>
  <c r="K498"/>
  <c r="R498" s="1"/>
  <c r="T498" s="1"/>
  <c r="V498" s="1"/>
  <c r="F360"/>
  <c r="C376"/>
  <c r="G486"/>
  <c r="J499"/>
  <c r="R137"/>
  <c r="T137" s="1"/>
  <c r="Q398"/>
  <c r="Q315"/>
  <c r="AA223"/>
  <c r="M60"/>
  <c r="R298"/>
  <c r="T298" s="1"/>
  <c r="H106"/>
  <c r="B150"/>
  <c r="B174"/>
  <c r="B285"/>
  <c r="R600" i="4"/>
  <c r="S600" s="1"/>
  <c r="F281" i="3"/>
  <c r="E309"/>
  <c r="D333"/>
  <c r="D297"/>
  <c r="H151"/>
  <c r="H499"/>
  <c r="W398"/>
  <c r="X398" s="1"/>
  <c r="U231"/>
  <c r="V160"/>
  <c r="AA438"/>
  <c r="E203"/>
  <c r="G495"/>
  <c r="K325"/>
  <c r="Q325" s="1"/>
  <c r="G87"/>
  <c r="D203"/>
  <c r="C119"/>
  <c r="H329"/>
  <c r="C348"/>
  <c r="F325"/>
  <c r="AA398"/>
  <c r="M252"/>
  <c r="P423"/>
  <c r="R212"/>
  <c r="T212" s="1"/>
  <c r="Z212" s="1"/>
  <c r="I185"/>
  <c r="D285"/>
  <c r="K87"/>
  <c r="B49"/>
  <c r="F77"/>
  <c r="B119"/>
  <c r="E115"/>
  <c r="E245"/>
  <c r="V711" i="4"/>
  <c r="C77" i="3"/>
  <c r="M419"/>
  <c r="H119"/>
  <c r="F39"/>
  <c r="G73"/>
  <c r="C57"/>
  <c r="G301"/>
  <c r="I493"/>
  <c r="E493"/>
  <c r="I477"/>
  <c r="F477"/>
  <c r="H76"/>
  <c r="D76"/>
  <c r="E116"/>
  <c r="C116"/>
  <c r="H116"/>
  <c r="J179"/>
  <c r="E179"/>
  <c r="E244"/>
  <c r="I244"/>
  <c r="G378"/>
  <c r="K378"/>
  <c r="Q378" s="1"/>
  <c r="D467"/>
  <c r="H467"/>
  <c r="I468"/>
  <c r="E468"/>
  <c r="E503"/>
  <c r="D503"/>
  <c r="I350"/>
  <c r="G350"/>
  <c r="I506"/>
  <c r="K508"/>
  <c r="Q508" s="1"/>
  <c r="C508"/>
  <c r="H54"/>
  <c r="E54"/>
  <c r="D70"/>
  <c r="D151"/>
  <c r="E151"/>
  <c r="H495"/>
  <c r="I495"/>
  <c r="G471"/>
  <c r="K495"/>
  <c r="Q495" s="1"/>
  <c r="E508"/>
  <c r="C495"/>
  <c r="I30"/>
  <c r="G106"/>
  <c r="D301"/>
  <c r="K44"/>
  <c r="L44" s="1"/>
  <c r="I341"/>
  <c r="K489"/>
  <c r="J489"/>
  <c r="B489"/>
  <c r="K341"/>
  <c r="Q341" s="1"/>
  <c r="G297"/>
  <c r="H341"/>
  <c r="D185"/>
  <c r="E489"/>
  <c r="Q223"/>
  <c r="H471"/>
  <c r="E285"/>
  <c r="D91"/>
  <c r="B37"/>
  <c r="D37"/>
  <c r="D49"/>
  <c r="J51"/>
  <c r="I59"/>
  <c r="C489"/>
  <c r="K245"/>
  <c r="Q245" s="1"/>
  <c r="E230"/>
  <c r="I115"/>
  <c r="F510"/>
  <c r="D506"/>
  <c r="G506"/>
  <c r="I168"/>
  <c r="K337"/>
  <c r="Q337" s="1"/>
  <c r="F341"/>
  <c r="G37"/>
  <c r="B57"/>
  <c r="I73"/>
  <c r="F73"/>
  <c r="K59"/>
  <c r="Q59" s="1"/>
  <c r="K57"/>
  <c r="Q57" s="1"/>
  <c r="D51"/>
  <c r="K37"/>
  <c r="Q37" s="1"/>
  <c r="K471"/>
  <c r="Q471" s="1"/>
  <c r="D214"/>
  <c r="B230"/>
  <c r="Z207"/>
  <c r="V311"/>
  <c r="L256"/>
  <c r="R252"/>
  <c r="T252" s="1"/>
  <c r="R339"/>
  <c r="T339" s="1"/>
  <c r="Y339" s="1"/>
  <c r="L306"/>
  <c r="N306" s="1"/>
  <c r="Q426"/>
  <c r="Z426"/>
  <c r="Q68"/>
  <c r="R439"/>
  <c r="T439" s="1"/>
  <c r="Y439" s="1"/>
  <c r="Q160"/>
  <c r="L311"/>
  <c r="O252"/>
  <c r="N439"/>
  <c r="Z160"/>
  <c r="Y256"/>
  <c r="M439"/>
  <c r="P252"/>
  <c r="AA439"/>
  <c r="Z256"/>
  <c r="Q419"/>
  <c r="W220"/>
  <c r="X220" s="1"/>
  <c r="Q311"/>
  <c r="R235"/>
  <c r="T235" s="1"/>
  <c r="Z235" s="1"/>
  <c r="O220"/>
  <c r="L228"/>
  <c r="U228" s="1"/>
  <c r="R220"/>
  <c r="T220" s="1"/>
  <c r="Y220" s="1"/>
  <c r="L235"/>
  <c r="P235" s="1"/>
  <c r="P419"/>
  <c r="U220"/>
  <c r="W419"/>
  <c r="X419" s="1"/>
  <c r="N419"/>
  <c r="AA419"/>
  <c r="J493"/>
  <c r="H148"/>
  <c r="D411"/>
  <c r="B375"/>
  <c r="D275"/>
  <c r="I407"/>
  <c r="F275"/>
  <c r="D363"/>
  <c r="D81"/>
  <c r="F362"/>
  <c r="G407"/>
  <c r="L160"/>
  <c r="O160" s="1"/>
  <c r="N458"/>
  <c r="M458"/>
  <c r="P458"/>
  <c r="O223"/>
  <c r="Q438"/>
  <c r="N223"/>
  <c r="W431"/>
  <c r="X431" s="1"/>
  <c r="P431"/>
  <c r="U447"/>
  <c r="O447"/>
  <c r="AA447"/>
  <c r="M438"/>
  <c r="U438"/>
  <c r="O423"/>
  <c r="W423"/>
  <c r="X423" s="1"/>
  <c r="P60"/>
  <c r="L462"/>
  <c r="P462" s="1"/>
  <c r="W315"/>
  <c r="X315" s="1"/>
  <c r="R435"/>
  <c r="T435" s="1"/>
  <c r="Z435" s="1"/>
  <c r="O315"/>
  <c r="R374"/>
  <c r="T374" s="1"/>
  <c r="V374" s="1"/>
  <c r="R331"/>
  <c r="T331" s="1"/>
  <c r="L299"/>
  <c r="W299" s="1"/>
  <c r="X299" s="1"/>
  <c r="O331"/>
  <c r="N331"/>
  <c r="N374"/>
  <c r="C148"/>
  <c r="D148"/>
  <c r="G243"/>
  <c r="B378"/>
  <c r="C410"/>
  <c r="E350"/>
  <c r="H117"/>
  <c r="H351"/>
  <c r="E148"/>
  <c r="B350"/>
  <c r="D187"/>
  <c r="I69"/>
  <c r="J239"/>
  <c r="F119"/>
  <c r="K119"/>
  <c r="R119" s="1"/>
  <c r="T119" s="1"/>
  <c r="Z119" s="1"/>
  <c r="D489"/>
  <c r="D143"/>
  <c r="G151"/>
  <c r="H230"/>
  <c r="H88"/>
  <c r="F187"/>
  <c r="C187"/>
  <c r="J115"/>
  <c r="H352"/>
  <c r="C62"/>
  <c r="B54"/>
  <c r="F329"/>
  <c r="F337"/>
  <c r="F486"/>
  <c r="D39"/>
  <c r="K39"/>
  <c r="Q39" s="1"/>
  <c r="C39"/>
  <c r="B39"/>
  <c r="F471"/>
  <c r="J39"/>
  <c r="E499"/>
  <c r="H39"/>
  <c r="B321"/>
  <c r="D222"/>
  <c r="I187"/>
  <c r="E222"/>
  <c r="W41"/>
  <c r="X41" s="1"/>
  <c r="W223"/>
  <c r="X223" s="1"/>
  <c r="R290"/>
  <c r="T290" s="1"/>
  <c r="L290"/>
  <c r="AA290" s="1"/>
  <c r="AA60"/>
  <c r="M315"/>
  <c r="AA458"/>
  <c r="Q431"/>
  <c r="M223"/>
  <c r="AA315"/>
  <c r="M431"/>
  <c r="U60"/>
  <c r="L255"/>
  <c r="AA255" s="1"/>
  <c r="Z224"/>
  <c r="Z299"/>
  <c r="Q222"/>
  <c r="E73"/>
  <c r="L451"/>
  <c r="U451" s="1"/>
  <c r="W252"/>
  <c r="X252" s="1"/>
  <c r="R462"/>
  <c r="T462" s="1"/>
  <c r="V462" s="1"/>
  <c r="R438"/>
  <c r="T438" s="1"/>
  <c r="V438" s="1"/>
  <c r="U431"/>
  <c r="R223"/>
  <c r="T223" s="1"/>
  <c r="Z223" s="1"/>
  <c r="AA431"/>
  <c r="Q224"/>
  <c r="Q153"/>
  <c r="V299"/>
  <c r="W353"/>
  <c r="X353" s="1"/>
  <c r="L463"/>
  <c r="W463" s="1"/>
  <c r="X463" s="1"/>
  <c r="Q299"/>
  <c r="L224"/>
  <c r="O224" s="1"/>
  <c r="R458"/>
  <c r="T458" s="1"/>
  <c r="Y458" s="1"/>
  <c r="O319"/>
  <c r="R353"/>
  <c r="T353" s="1"/>
  <c r="V353" s="1"/>
  <c r="M153"/>
  <c r="M353"/>
  <c r="AA338"/>
  <c r="B187"/>
  <c r="A20"/>
  <c r="AH22" i="2"/>
  <c r="M234" i="4" s="1"/>
  <c r="Q458" i="3"/>
  <c r="G379"/>
  <c r="E379"/>
  <c r="AF494" i="2"/>
  <c r="F706" i="4" s="1"/>
  <c r="G706" s="1"/>
  <c r="K706" s="1"/>
  <c r="E146" i="3"/>
  <c r="G146"/>
  <c r="J193"/>
  <c r="D193"/>
  <c r="K193"/>
  <c r="L193" s="1"/>
  <c r="I481"/>
  <c r="H481"/>
  <c r="A241"/>
  <c r="G241" s="1"/>
  <c r="AF493" i="2"/>
  <c r="F705" i="4" s="1"/>
  <c r="G705" s="1"/>
  <c r="AH247" i="2"/>
  <c r="M459" i="4" s="1"/>
  <c r="AH240" i="2"/>
  <c r="M452" i="4" s="1"/>
  <c r="AH108" i="2"/>
  <c r="M320" i="4" s="1"/>
  <c r="E238" i="3"/>
  <c r="J62"/>
  <c r="AF499" i="2"/>
  <c r="F711" i="4" s="1"/>
  <c r="G711" s="1"/>
  <c r="K711" s="1"/>
  <c r="G51" i="3"/>
  <c r="F44"/>
  <c r="F69"/>
  <c r="J69"/>
  <c r="G53"/>
  <c r="C53"/>
  <c r="J53"/>
  <c r="AH224" i="2"/>
  <c r="M436" i="4" s="1"/>
  <c r="AH46" i="2"/>
  <c r="M258" i="4" s="1"/>
  <c r="C230" i="3"/>
  <c r="D321"/>
  <c r="K214"/>
  <c r="R214" s="1"/>
  <c r="T214" s="1"/>
  <c r="Z214" s="1"/>
  <c r="A133"/>
  <c r="A158"/>
  <c r="K158" s="1"/>
  <c r="R158" s="1"/>
  <c r="T158" s="1"/>
  <c r="A170"/>
  <c r="C170" s="1"/>
  <c r="AH183" i="2"/>
  <c r="M395" i="4" s="1"/>
  <c r="A197" i="3"/>
  <c r="J197" s="1"/>
  <c r="A205"/>
  <c r="H205" s="1"/>
  <c r="A254"/>
  <c r="I254" s="1"/>
  <c r="A262"/>
  <c r="K262" s="1"/>
  <c r="L262" s="1"/>
  <c r="J352"/>
  <c r="I473"/>
  <c r="E473"/>
  <c r="K487"/>
  <c r="L487" s="1"/>
  <c r="W487" s="1"/>
  <c r="X487" s="1"/>
  <c r="F487"/>
  <c r="H496"/>
  <c r="D496"/>
  <c r="D507"/>
  <c r="H507"/>
  <c r="AH179" i="2"/>
  <c r="M391" i="4" s="1"/>
  <c r="A71" i="3"/>
  <c r="K71" s="1"/>
  <c r="R71" s="1"/>
  <c r="T71" s="1"/>
  <c r="A19"/>
  <c r="K19" s="1"/>
  <c r="G222"/>
  <c r="B214"/>
  <c r="AH53" i="2"/>
  <c r="M265" i="4" s="1"/>
  <c r="A75" i="3"/>
  <c r="E75" s="1"/>
  <c r="AH279" i="2"/>
  <c r="M491" i="4" s="1"/>
  <c r="AH287" i="2"/>
  <c r="M499" i="4" s="1"/>
  <c r="AH303" i="2"/>
  <c r="M515" i="4" s="1"/>
  <c r="AH311" i="2"/>
  <c r="M523" i="4" s="1"/>
  <c r="AH319" i="2"/>
  <c r="M531" i="4" s="1"/>
  <c r="AH327" i="2"/>
  <c r="M539" i="4" s="1"/>
  <c r="AH335" i="2"/>
  <c r="M547" i="4" s="1"/>
  <c r="AH343" i="2"/>
  <c r="M555" i="4" s="1"/>
  <c r="D289" i="3"/>
  <c r="H289"/>
  <c r="F289"/>
  <c r="J293"/>
  <c r="E293"/>
  <c r="F293"/>
  <c r="D293"/>
  <c r="G293"/>
  <c r="Z222"/>
  <c r="Y222"/>
  <c r="H33"/>
  <c r="E33"/>
  <c r="J33"/>
  <c r="A16"/>
  <c r="AH18" i="2"/>
  <c r="M230" i="4" s="1"/>
  <c r="A28" i="3"/>
  <c r="AH30" i="2"/>
  <c r="M242" i="4" s="1"/>
  <c r="AH37" i="2"/>
  <c r="M249" i="4" s="1"/>
  <c r="A35" i="3"/>
  <c r="A40"/>
  <c r="AH42" i="2"/>
  <c r="M254" i="4" s="1"/>
  <c r="J44" i="3"/>
  <c r="G44"/>
  <c r="D44"/>
  <c r="H44"/>
  <c r="C44"/>
  <c r="F51"/>
  <c r="E51"/>
  <c r="K51"/>
  <c r="R51" s="1"/>
  <c r="T51" s="1"/>
  <c r="Z51" s="1"/>
  <c r="H51"/>
  <c r="B51"/>
  <c r="AH57" i="2"/>
  <c r="M269" i="4" s="1"/>
  <c r="A55" i="3"/>
  <c r="G59"/>
  <c r="C59"/>
  <c r="D59"/>
  <c r="F59"/>
  <c r="H59"/>
  <c r="B59"/>
  <c r="A64"/>
  <c r="AH66" i="2"/>
  <c r="M278" i="4" s="1"/>
  <c r="A80" i="3"/>
  <c r="AH82" i="2"/>
  <c r="M294" i="4" s="1"/>
  <c r="A86" i="3"/>
  <c r="AH88" i="2"/>
  <c r="M300" i="4" s="1"/>
  <c r="A90" i="3"/>
  <c r="AH92" i="2"/>
  <c r="M304" i="4" s="1"/>
  <c r="A94" i="3"/>
  <c r="AH96" i="2"/>
  <c r="M308" i="4" s="1"/>
  <c r="A98" i="3"/>
  <c r="AH100" i="2"/>
  <c r="M312" i="4" s="1"/>
  <c r="A102" i="3"/>
  <c r="AH104" i="2"/>
  <c r="M316" i="4" s="1"/>
  <c r="E106" i="3"/>
  <c r="C106"/>
  <c r="K106"/>
  <c r="L106" s="1"/>
  <c r="U106" s="1"/>
  <c r="E109"/>
  <c r="B109"/>
  <c r="AH123" i="2"/>
  <c r="M335" i="4" s="1"/>
  <c r="A121" i="3"/>
  <c r="AH131" i="2"/>
  <c r="M343" i="4" s="1"/>
  <c r="A129" i="3"/>
  <c r="G129" s="1"/>
  <c r="A165"/>
  <c r="AH167" i="2"/>
  <c r="M379" i="4" s="1"/>
  <c r="C177" i="3"/>
  <c r="G177"/>
  <c r="H177"/>
  <c r="E177"/>
  <c r="B177"/>
  <c r="J177"/>
  <c r="I181"/>
  <c r="H181"/>
  <c r="D181"/>
  <c r="J181"/>
  <c r="B181"/>
  <c r="B185"/>
  <c r="H185"/>
  <c r="E185"/>
  <c r="A206"/>
  <c r="AH208" i="2"/>
  <c r="M420" i="4" s="1"/>
  <c r="A209" i="3"/>
  <c r="AH211" i="2"/>
  <c r="M423" i="4" s="1"/>
  <c r="A213" i="3"/>
  <c r="AH215" i="2"/>
  <c r="M427" i="4" s="1"/>
  <c r="A217" i="3"/>
  <c r="AH219" i="2"/>
  <c r="M431" i="4" s="1"/>
  <c r="AH223" i="2"/>
  <c r="M435" i="4" s="1"/>
  <c r="A221" i="3"/>
  <c r="A225"/>
  <c r="AH227" i="2"/>
  <c r="M439" i="4" s="1"/>
  <c r="AH231" i="2"/>
  <c r="M443" i="4" s="1"/>
  <c r="A229" i="3"/>
  <c r="A233"/>
  <c r="AH235" i="2"/>
  <c r="M447" i="4" s="1"/>
  <c r="I238" i="3"/>
  <c r="C238"/>
  <c r="F238"/>
  <c r="K238"/>
  <c r="B238"/>
  <c r="J238"/>
  <c r="D238"/>
  <c r="G238"/>
  <c r="H245"/>
  <c r="I245"/>
  <c r="C245"/>
  <c r="B245"/>
  <c r="J245"/>
  <c r="A249"/>
  <c r="AH251" i="2"/>
  <c r="M463" i="4" s="1"/>
  <c r="A253" i="3"/>
  <c r="AH255" i="2"/>
  <c r="M467" i="4" s="1"/>
  <c r="AH259" i="2"/>
  <c r="M471" i="4" s="1"/>
  <c r="A257" i="3"/>
  <c r="A261"/>
  <c r="AH263" i="2"/>
  <c r="M475" i="4" s="1"/>
  <c r="AH267" i="2"/>
  <c r="M479" i="4" s="1"/>
  <c r="A265" i="3"/>
  <c r="A269"/>
  <c r="AH271" i="2"/>
  <c r="M483" i="4" s="1"/>
  <c r="A274" i="3"/>
  <c r="AH276" i="2"/>
  <c r="M488" i="4" s="1"/>
  <c r="A278" i="3"/>
  <c r="AH280" i="2"/>
  <c r="M492" i="4" s="1"/>
  <c r="A284" i="3"/>
  <c r="AH286" i="2"/>
  <c r="M498" i="4" s="1"/>
  <c r="A288" i="3"/>
  <c r="AH290" i="2"/>
  <c r="M502" i="4" s="1"/>
  <c r="A292" i="3"/>
  <c r="AH294" i="2"/>
  <c r="M506" i="4" s="1"/>
  <c r="A296" i="3"/>
  <c r="AH298" i="2"/>
  <c r="M510" i="4" s="1"/>
  <c r="A300" i="3"/>
  <c r="AH302" i="2"/>
  <c r="M514" i="4" s="1"/>
  <c r="A304" i="3"/>
  <c r="AH306" i="2"/>
  <c r="M518" i="4" s="1"/>
  <c r="A308" i="3"/>
  <c r="AH310" i="2"/>
  <c r="M522" i="4" s="1"/>
  <c r="A312" i="3"/>
  <c r="AH314" i="2"/>
  <c r="M526" i="4" s="1"/>
  <c r="A316" i="3"/>
  <c r="AH318" i="2"/>
  <c r="M530" i="4" s="1"/>
  <c r="A320" i="3"/>
  <c r="AH322" i="2"/>
  <c r="M534" i="4" s="1"/>
  <c r="A324" i="3"/>
  <c r="AH326" i="2"/>
  <c r="M538" i="4" s="1"/>
  <c r="A328" i="3"/>
  <c r="AH330" i="2"/>
  <c r="M542" i="4" s="1"/>
  <c r="A332" i="3"/>
  <c r="AH334" i="2"/>
  <c r="M546" i="4" s="1"/>
  <c r="A336" i="3"/>
  <c r="AH338" i="2"/>
  <c r="M550" i="4" s="1"/>
  <c r="A340" i="3"/>
  <c r="AH342" i="2"/>
  <c r="M554" i="4" s="1"/>
  <c r="A344" i="3"/>
  <c r="AH346" i="2"/>
  <c r="M558" i="4" s="1"/>
  <c r="A349" i="3"/>
  <c r="AH351" i="2"/>
  <c r="M563" i="4" s="1"/>
  <c r="A357" i="3"/>
  <c r="AH359" i="2"/>
  <c r="M571" i="4" s="1"/>
  <c r="AH363" i="2"/>
  <c r="M575" i="4" s="1"/>
  <c r="A361" i="3"/>
  <c r="A368"/>
  <c r="AH370" i="2"/>
  <c r="M582" i="4" s="1"/>
  <c r="A373" i="3"/>
  <c r="AH375" i="2"/>
  <c r="M587" i="4" s="1"/>
  <c r="AH379" i="2"/>
  <c r="M591" i="4" s="1"/>
  <c r="A377" i="3"/>
  <c r="A384"/>
  <c r="AH386" i="2"/>
  <c r="M598" i="4" s="1"/>
  <c r="A389" i="3"/>
  <c r="AH391" i="2"/>
  <c r="M603" i="4" s="1"/>
  <c r="AH395" i="2"/>
  <c r="M607" i="4" s="1"/>
  <c r="A393" i="3"/>
  <c r="A400"/>
  <c r="AH402" i="2"/>
  <c r="M614" i="4" s="1"/>
  <c r="A405" i="3"/>
  <c r="AH407" i="2"/>
  <c r="M619" i="4" s="1"/>
  <c r="A409" i="3"/>
  <c r="AH411" i="2"/>
  <c r="M623" i="4" s="1"/>
  <c r="A416" i="3"/>
  <c r="AH418" i="2"/>
  <c r="M630" i="4" s="1"/>
  <c r="A420" i="3"/>
  <c r="AH422" i="2"/>
  <c r="M634" i="4" s="1"/>
  <c r="A424" i="3"/>
  <c r="AH426" i="2"/>
  <c r="M638" i="4" s="1"/>
  <c r="A428" i="3"/>
  <c r="AH430" i="2"/>
  <c r="M642" i="4" s="1"/>
  <c r="A432" i="3"/>
  <c r="AH434" i="2"/>
  <c r="M646" i="4" s="1"/>
  <c r="A436" i="3"/>
  <c r="AH438" i="2"/>
  <c r="M650" i="4" s="1"/>
  <c r="A440" i="3"/>
  <c r="AH442" i="2"/>
  <c r="M654" i="4" s="1"/>
  <c r="A444" i="3"/>
  <c r="AH446" i="2"/>
  <c r="M658" i="4" s="1"/>
  <c r="A448" i="3"/>
  <c r="AH450" i="2"/>
  <c r="M662" i="4" s="1"/>
  <c r="A452" i="3"/>
  <c r="AH454" i="2"/>
  <c r="M666" i="4" s="1"/>
  <c r="A456" i="3"/>
  <c r="AH458" i="2"/>
  <c r="M670" i="4" s="1"/>
  <c r="A24" i="3"/>
  <c r="AH26" i="2"/>
  <c r="M238" i="4" s="1"/>
  <c r="A27" i="3"/>
  <c r="AH29" i="2"/>
  <c r="M241" i="4" s="1"/>
  <c r="D30" i="3"/>
  <c r="F30"/>
  <c r="H30"/>
  <c r="C30"/>
  <c r="A32"/>
  <c r="AH34" i="2"/>
  <c r="M246" i="4" s="1"/>
  <c r="A36" i="3"/>
  <c r="AH38" i="2"/>
  <c r="M250" i="4" s="1"/>
  <c r="K42" i="3"/>
  <c r="D42"/>
  <c r="H42"/>
  <c r="F42"/>
  <c r="C42"/>
  <c r="I42"/>
  <c r="B42"/>
  <c r="J42"/>
  <c r="E42"/>
  <c r="G42"/>
  <c r="AH45" i="2"/>
  <c r="M257" i="4" s="1"/>
  <c r="A43" i="3"/>
  <c r="AH50" i="2"/>
  <c r="M262" i="4" s="1"/>
  <c r="A48" i="3"/>
  <c r="A52"/>
  <c r="AH54" i="2"/>
  <c r="M266" i="4" s="1"/>
  <c r="AH58" i="2"/>
  <c r="M270" i="4" s="1"/>
  <c r="A56" i="3"/>
  <c r="B62"/>
  <c r="K62"/>
  <c r="D62"/>
  <c r="F62"/>
  <c r="G62"/>
  <c r="A63"/>
  <c r="AH65" i="2"/>
  <c r="M277" i="4" s="1"/>
  <c r="A67" i="3"/>
  <c r="AH69" i="2"/>
  <c r="M281" i="4" s="1"/>
  <c r="A72" i="3"/>
  <c r="AH74" i="2"/>
  <c r="M286" i="4" s="1"/>
  <c r="J79" i="3"/>
  <c r="F79"/>
  <c r="A85"/>
  <c r="AH87" i="2"/>
  <c r="M299" i="4" s="1"/>
  <c r="H87" i="3"/>
  <c r="D87"/>
  <c r="F87"/>
  <c r="E87"/>
  <c r="E88"/>
  <c r="G88"/>
  <c r="J88"/>
  <c r="F88"/>
  <c r="B88"/>
  <c r="D88"/>
  <c r="C88"/>
  <c r="A89"/>
  <c r="AH91" i="2"/>
  <c r="M303" i="4" s="1"/>
  <c r="B91" i="3"/>
  <c r="C91"/>
  <c r="J91"/>
  <c r="I91"/>
  <c r="K91"/>
  <c r="Q91" s="1"/>
  <c r="E91"/>
  <c r="H91"/>
  <c r="G91"/>
  <c r="A93"/>
  <c r="AH95" i="2"/>
  <c r="M307" i="4" s="1"/>
  <c r="E96" i="3"/>
  <c r="C96"/>
  <c r="H96"/>
  <c r="K96"/>
  <c r="D96"/>
  <c r="F96"/>
  <c r="B96"/>
  <c r="A97"/>
  <c r="AH99" i="2"/>
  <c r="M311" i="4" s="1"/>
  <c r="K99" i="3"/>
  <c r="H99"/>
  <c r="C99"/>
  <c r="E99"/>
  <c r="I99"/>
  <c r="D99"/>
  <c r="G99"/>
  <c r="F99"/>
  <c r="A101"/>
  <c r="AH103" i="2"/>
  <c r="M315" i="4" s="1"/>
  <c r="AH107" i="2"/>
  <c r="M319" i="4" s="1"/>
  <c r="A105" i="3"/>
  <c r="B107"/>
  <c r="J107"/>
  <c r="C107"/>
  <c r="F107"/>
  <c r="E107"/>
  <c r="I107"/>
  <c r="D107"/>
  <c r="K107"/>
  <c r="Q107" s="1"/>
  <c r="B168"/>
  <c r="E168"/>
  <c r="J168"/>
  <c r="F168"/>
  <c r="G168"/>
  <c r="H168"/>
  <c r="D168"/>
  <c r="C168"/>
  <c r="A169"/>
  <c r="AH171" i="2"/>
  <c r="M383" i="4" s="1"/>
  <c r="AH175" i="2"/>
  <c r="M387" i="4" s="1"/>
  <c r="A173" i="3"/>
  <c r="A178"/>
  <c r="AH180" i="2"/>
  <c r="M392" i="4" s="1"/>
  <c r="A182" i="3"/>
  <c r="AH184" i="2"/>
  <c r="M396" i="4" s="1"/>
  <c r="A186" i="3"/>
  <c r="AH188" i="2"/>
  <c r="M400" i="4" s="1"/>
  <c r="A190" i="3"/>
  <c r="AH192" i="2"/>
  <c r="M404" i="4" s="1"/>
  <c r="A194" i="3"/>
  <c r="AH196" i="2"/>
  <c r="M408" i="4" s="1"/>
  <c r="A198" i="3"/>
  <c r="AH200" i="2"/>
  <c r="M412" i="4" s="1"/>
  <c r="A202" i="3"/>
  <c r="AH204" i="2"/>
  <c r="M416" i="4" s="1"/>
  <c r="O420"/>
  <c r="U420"/>
  <c r="P420"/>
  <c r="N420"/>
  <c r="R420"/>
  <c r="S420" s="1"/>
  <c r="Q420"/>
  <c r="W420"/>
  <c r="T420"/>
  <c r="V420"/>
  <c r="AH244" i="2"/>
  <c r="M456" i="4" s="1"/>
  <c r="A242" i="3"/>
  <c r="F242" s="1"/>
  <c r="A246"/>
  <c r="AH248" i="2"/>
  <c r="M460" i="4" s="1"/>
  <c r="E270" i="3"/>
  <c r="B270"/>
  <c r="K273"/>
  <c r="Q273" s="1"/>
  <c r="G273"/>
  <c r="D273"/>
  <c r="C273"/>
  <c r="C277"/>
  <c r="H277"/>
  <c r="B277"/>
  <c r="H281"/>
  <c r="D281"/>
  <c r="C281"/>
  <c r="J281"/>
  <c r="B281"/>
  <c r="F285"/>
  <c r="J285"/>
  <c r="H285"/>
  <c r="G285"/>
  <c r="H297"/>
  <c r="I297"/>
  <c r="J297"/>
  <c r="F301"/>
  <c r="E301"/>
  <c r="H301"/>
  <c r="H305"/>
  <c r="B305"/>
  <c r="C305"/>
  <c r="F305"/>
  <c r="G309"/>
  <c r="J309"/>
  <c r="B309"/>
  <c r="I313"/>
  <c r="J313"/>
  <c r="H313"/>
  <c r="G313"/>
  <c r="F317"/>
  <c r="H317"/>
  <c r="B317"/>
  <c r="F321"/>
  <c r="G321"/>
  <c r="E321"/>
  <c r="K321"/>
  <c r="R321" s="1"/>
  <c r="T321" s="1"/>
  <c r="C325"/>
  <c r="G325"/>
  <c r="J325"/>
  <c r="H325"/>
  <c r="J329"/>
  <c r="D329"/>
  <c r="C329"/>
  <c r="K333"/>
  <c r="R333" s="1"/>
  <c r="T333" s="1"/>
  <c r="Y333" s="1"/>
  <c r="J333"/>
  <c r="F333"/>
  <c r="B333"/>
  <c r="H333"/>
  <c r="J337"/>
  <c r="C337"/>
  <c r="D337"/>
  <c r="E337"/>
  <c r="J341"/>
  <c r="G341"/>
  <c r="D341"/>
  <c r="C341"/>
  <c r="E341"/>
  <c r="J369"/>
  <c r="B369"/>
  <c r="C401"/>
  <c r="H401"/>
  <c r="F401"/>
  <c r="E401"/>
  <c r="Q678" i="4"/>
  <c r="W678"/>
  <c r="T678"/>
  <c r="U678"/>
  <c r="R678"/>
  <c r="S678" s="1"/>
  <c r="D499" i="3"/>
  <c r="G499"/>
  <c r="A110"/>
  <c r="AH112" i="2"/>
  <c r="M324" i="4" s="1"/>
  <c r="AH116" i="2"/>
  <c r="M328" i="4" s="1"/>
  <c r="A114" i="3"/>
  <c r="A118"/>
  <c r="AH120" i="2"/>
  <c r="M332" i="4" s="1"/>
  <c r="A122" i="3"/>
  <c r="AH124" i="2"/>
  <c r="M336" i="4" s="1"/>
  <c r="A126" i="3"/>
  <c r="AH128" i="2"/>
  <c r="M340" i="4" s="1"/>
  <c r="A130" i="3"/>
  <c r="AH132" i="2"/>
  <c r="M344" i="4" s="1"/>
  <c r="A138" i="3"/>
  <c r="AH140" i="2"/>
  <c r="M352" i="4" s="1"/>
  <c r="A141" i="3"/>
  <c r="AH143" i="2"/>
  <c r="M355" i="4" s="1"/>
  <c r="A142" i="3"/>
  <c r="AH144" i="2"/>
  <c r="M356" i="4" s="1"/>
  <c r="A149" i="3"/>
  <c r="AH151" i="2"/>
  <c r="M363" i="4" s="1"/>
  <c r="G155" i="3"/>
  <c r="E155"/>
  <c r="C155"/>
  <c r="I155"/>
  <c r="K155"/>
  <c r="R155" s="1"/>
  <c r="T155" s="1"/>
  <c r="V155" s="1"/>
  <c r="J155"/>
  <c r="B155"/>
  <c r="I156"/>
  <c r="C156"/>
  <c r="K156"/>
  <c r="L156" s="1"/>
  <c r="U156" s="1"/>
  <c r="A157"/>
  <c r="AH159" i="2"/>
  <c r="M371" i="4" s="1"/>
  <c r="A162" i="3"/>
  <c r="AH164" i="2"/>
  <c r="M376" i="4" s="1"/>
  <c r="Q379"/>
  <c r="W379"/>
  <c r="R379"/>
  <c r="S379" s="1"/>
  <c r="P379"/>
  <c r="O379"/>
  <c r="U379"/>
  <c r="N379"/>
  <c r="V379"/>
  <c r="T379"/>
  <c r="A210" i="3"/>
  <c r="AH212" i="2"/>
  <c r="M424" i="4" s="1"/>
  <c r="F214" i="3"/>
  <c r="I214"/>
  <c r="J214"/>
  <c r="G214"/>
  <c r="H214"/>
  <c r="C214"/>
  <c r="A218"/>
  <c r="AH220" i="2"/>
  <c r="M432" i="4" s="1"/>
  <c r="F222" i="3"/>
  <c r="I222"/>
  <c r="J222"/>
  <c r="H222"/>
  <c r="C222"/>
  <c r="A226"/>
  <c r="AH228" i="2"/>
  <c r="M440" i="4" s="1"/>
  <c r="I230" i="3"/>
  <c r="J230"/>
  <c r="K230"/>
  <c r="R230" s="1"/>
  <c r="T230" s="1"/>
  <c r="Z230" s="1"/>
  <c r="D230"/>
  <c r="G230"/>
  <c r="A234"/>
  <c r="AH236" i="2"/>
  <c r="M448" i="4" s="1"/>
  <c r="A237" i="3"/>
  <c r="AH239" i="2"/>
  <c r="M451" i="4" s="1"/>
  <c r="P452"/>
  <c r="T452"/>
  <c r="Q452"/>
  <c r="O452"/>
  <c r="N452"/>
  <c r="R452"/>
  <c r="S452" s="1"/>
  <c r="V452"/>
  <c r="U452"/>
  <c r="W452"/>
  <c r="AF95" i="2"/>
  <c r="F307" i="4" s="1"/>
  <c r="AF111" i="2"/>
  <c r="F323" i="4" s="1"/>
  <c r="AF37" i="2"/>
  <c r="F249" i="4" s="1"/>
  <c r="G249" s="1"/>
  <c r="H249" s="1"/>
  <c r="AF53" i="2"/>
  <c r="F265" i="4" s="1"/>
  <c r="AF18" i="2"/>
  <c r="F230" i="4" s="1"/>
  <c r="AF88" i="2"/>
  <c r="F300" i="4" s="1"/>
  <c r="G300" s="1"/>
  <c r="H300" s="1"/>
  <c r="AF104" i="2"/>
  <c r="F316" i="4" s="1"/>
  <c r="G316" s="1"/>
  <c r="H316" s="1"/>
  <c r="AF120" i="2"/>
  <c r="F332" i="4" s="1"/>
  <c r="G332" s="1"/>
  <c r="H332" s="1"/>
  <c r="AF175" i="2"/>
  <c r="F387" i="4" s="1"/>
  <c r="AF156" i="2"/>
  <c r="F368" i="4" s="1"/>
  <c r="AF497" i="2"/>
  <c r="F709" i="4" s="1"/>
  <c r="G709" s="1"/>
  <c r="A229"/>
  <c r="B229" s="1"/>
  <c r="A18" i="2"/>
  <c r="R232" i="3"/>
  <c r="T232" s="1"/>
  <c r="V232" s="1"/>
  <c r="G401" i="4"/>
  <c r="H401" s="1"/>
  <c r="G417"/>
  <c r="H417" s="1"/>
  <c r="G433"/>
  <c r="H433" s="1"/>
  <c r="G449"/>
  <c r="K449"/>
  <c r="G465"/>
  <c r="K465" s="1"/>
  <c r="G481"/>
  <c r="K481" s="1"/>
  <c r="G385"/>
  <c r="K385" s="1"/>
  <c r="G357"/>
  <c r="K357" s="1"/>
  <c r="G389"/>
  <c r="K389" s="1"/>
  <c r="G307"/>
  <c r="H307" s="1"/>
  <c r="G312"/>
  <c r="K312" s="1"/>
  <c r="G339"/>
  <c r="K339" s="1"/>
  <c r="G344"/>
  <c r="K344" s="1"/>
  <c r="G672"/>
  <c r="K672" s="1"/>
  <c r="G670"/>
  <c r="K670" s="1"/>
  <c r="G668"/>
  <c r="K668" s="1"/>
  <c r="G666"/>
  <c r="K666" s="1"/>
  <c r="G664"/>
  <c r="K664" s="1"/>
  <c r="G662"/>
  <c r="K662" s="1"/>
  <c r="G660"/>
  <c r="H660" s="1"/>
  <c r="G658"/>
  <c r="K658" s="1"/>
  <c r="G656"/>
  <c r="K656" s="1"/>
  <c r="G654"/>
  <c r="K654" s="1"/>
  <c r="G652"/>
  <c r="K652" s="1"/>
  <c r="G650"/>
  <c r="K650" s="1"/>
  <c r="G648"/>
  <c r="K648" s="1"/>
  <c r="G646"/>
  <c r="K646" s="1"/>
  <c r="K644"/>
  <c r="G642"/>
  <c r="K642" s="1"/>
  <c r="G640"/>
  <c r="K640" s="1"/>
  <c r="G638"/>
  <c r="K638" s="1"/>
  <c r="G636"/>
  <c r="K636" s="1"/>
  <c r="G632"/>
  <c r="K632" s="1"/>
  <c r="G630"/>
  <c r="H630" s="1"/>
  <c r="G628"/>
  <c r="K628" s="1"/>
  <c r="G624"/>
  <c r="H624" s="1"/>
  <c r="G622"/>
  <c r="K622" s="1"/>
  <c r="G620"/>
  <c r="H620" s="1"/>
  <c r="G618"/>
  <c r="K618" s="1"/>
  <c r="G616"/>
  <c r="K616" s="1"/>
  <c r="G614"/>
  <c r="K614" s="1"/>
  <c r="G612"/>
  <c r="K612" s="1"/>
  <c r="G610"/>
  <c r="H610" s="1"/>
  <c r="K608"/>
  <c r="G606"/>
  <c r="K606" s="1"/>
  <c r="K257"/>
  <c r="G265"/>
  <c r="K265" s="1"/>
  <c r="G230"/>
  <c r="H230" s="1"/>
  <c r="G286"/>
  <c r="H286" s="1"/>
  <c r="G387"/>
  <c r="H387" s="1"/>
  <c r="G679"/>
  <c r="K679" s="1"/>
  <c r="G604"/>
  <c r="H604" s="1"/>
  <c r="G602"/>
  <c r="K602" s="1"/>
  <c r="G600"/>
  <c r="K600" s="1"/>
  <c r="G598"/>
  <c r="K598" s="1"/>
  <c r="G596"/>
  <c r="K596" s="1"/>
  <c r="G594"/>
  <c r="K594" s="1"/>
  <c r="G590"/>
  <c r="H590" s="1"/>
  <c r="G588"/>
  <c r="H588" s="1"/>
  <c r="G584"/>
  <c r="K584" s="1"/>
  <c r="G582"/>
  <c r="K582" s="1"/>
  <c r="G580"/>
  <c r="K580" s="1"/>
  <c r="G578"/>
  <c r="K578" s="1"/>
  <c r="G575"/>
  <c r="K575" s="1"/>
  <c r="K573"/>
  <c r="G571"/>
  <c r="K571" s="1"/>
  <c r="G569"/>
  <c r="K569" s="1"/>
  <c r="K567"/>
  <c r="G565"/>
  <c r="H565" s="1"/>
  <c r="G563"/>
  <c r="K563" s="1"/>
  <c r="G561"/>
  <c r="K561" s="1"/>
  <c r="K550"/>
  <c r="G548"/>
  <c r="K548" s="1"/>
  <c r="G546"/>
  <c r="H546" s="1"/>
  <c r="K535"/>
  <c r="K533"/>
  <c r="K531"/>
  <c r="K529"/>
  <c r="G518"/>
  <c r="H518" s="1"/>
  <c r="K516"/>
  <c r="G514"/>
  <c r="H514" s="1"/>
  <c r="K503"/>
  <c r="G501"/>
  <c r="H501" s="1"/>
  <c r="G499"/>
  <c r="H499" s="1"/>
  <c r="K497"/>
  <c r="G311"/>
  <c r="K311" s="1"/>
  <c r="G327"/>
  <c r="H327" s="1"/>
  <c r="G558"/>
  <c r="H558" s="1"/>
  <c r="G556"/>
  <c r="K556" s="1"/>
  <c r="G554"/>
  <c r="H554" s="1"/>
  <c r="G552"/>
  <c r="H552" s="1"/>
  <c r="K526"/>
  <c r="G524"/>
  <c r="K524" s="1"/>
  <c r="G521"/>
  <c r="K521" s="1"/>
  <c r="G495"/>
  <c r="K495" s="1"/>
  <c r="G577"/>
  <c r="H577" s="1"/>
  <c r="G593"/>
  <c r="H593" s="1"/>
  <c r="G510"/>
  <c r="H510" s="1"/>
  <c r="G508"/>
  <c r="K508" s="1"/>
  <c r="G506"/>
  <c r="H506" s="1"/>
  <c r="G504"/>
  <c r="H504" s="1"/>
  <c r="G675"/>
  <c r="K675" s="1"/>
  <c r="K379"/>
  <c r="K680"/>
  <c r="K683"/>
  <c r="K542"/>
  <c r="K540"/>
  <c r="G538"/>
  <c r="K538" s="1"/>
  <c r="K544"/>
  <c r="G536"/>
  <c r="H536" s="1"/>
  <c r="G512"/>
  <c r="H512" s="1"/>
  <c r="G293"/>
  <c r="H293" s="1"/>
  <c r="G494"/>
  <c r="K494" s="1"/>
  <c r="G238"/>
  <c r="H238" s="1"/>
  <c r="G241"/>
  <c r="K241" s="1"/>
  <c r="G299"/>
  <c r="H299" s="1"/>
  <c r="G304"/>
  <c r="H304" s="1"/>
  <c r="G315"/>
  <c r="H315" s="1"/>
  <c r="G331"/>
  <c r="H331" s="1"/>
  <c r="G336"/>
  <c r="K336" s="1"/>
  <c r="G347"/>
  <c r="K347" s="1"/>
  <c r="G671"/>
  <c r="H671" s="1"/>
  <c r="G669"/>
  <c r="K669" s="1"/>
  <c r="G667"/>
  <c r="H667" s="1"/>
  <c r="G665"/>
  <c r="K665" s="1"/>
  <c r="G663"/>
  <c r="K663" s="1"/>
  <c r="G661"/>
  <c r="K661" s="1"/>
  <c r="G659"/>
  <c r="H659" s="1"/>
  <c r="G657"/>
  <c r="K657" s="1"/>
  <c r="G655"/>
  <c r="H655" s="1"/>
  <c r="G649"/>
  <c r="K649" s="1"/>
  <c r="G647"/>
  <c r="H647" s="1"/>
  <c r="G645"/>
  <c r="K645" s="1"/>
  <c r="G643"/>
  <c r="K643" s="1"/>
  <c r="G641"/>
  <c r="K641" s="1"/>
  <c r="G639"/>
  <c r="H639" s="1"/>
  <c r="G637"/>
  <c r="K637" s="1"/>
  <c r="G635"/>
  <c r="K635" s="1"/>
  <c r="G633"/>
  <c r="K633" s="1"/>
  <c r="G631"/>
  <c r="H631" s="1"/>
  <c r="G629"/>
  <c r="K629" s="1"/>
  <c r="G627"/>
  <c r="K627" s="1"/>
  <c r="G625"/>
  <c r="K625" s="1"/>
  <c r="G623"/>
  <c r="K623" s="1"/>
  <c r="G621"/>
  <c r="H621" s="1"/>
  <c r="G619"/>
  <c r="K619" s="1"/>
  <c r="G617"/>
  <c r="K617" s="1"/>
  <c r="K615"/>
  <c r="G613"/>
  <c r="K613" s="1"/>
  <c r="G611"/>
  <c r="H611" s="1"/>
  <c r="G609"/>
  <c r="H609" s="1"/>
  <c r="G607"/>
  <c r="K607" s="1"/>
  <c r="G273"/>
  <c r="H273" s="1"/>
  <c r="G289"/>
  <c r="K289" s="1"/>
  <c r="G303"/>
  <c r="H303" s="1"/>
  <c r="G319"/>
  <c r="K319" s="1"/>
  <c r="G335"/>
  <c r="H335" s="1"/>
  <c r="K681"/>
  <c r="K676"/>
  <c r="K605"/>
  <c r="G603"/>
  <c r="K603" s="1"/>
  <c r="G601"/>
  <c r="K601" s="1"/>
  <c r="G599"/>
  <c r="K599" s="1"/>
  <c r="G597"/>
  <c r="K597" s="1"/>
  <c r="K595"/>
  <c r="G591"/>
  <c r="H591" s="1"/>
  <c r="G585"/>
  <c r="H585" s="1"/>
  <c r="G583"/>
  <c r="H583" s="1"/>
  <c r="G581"/>
  <c r="H581" s="1"/>
  <c r="G579"/>
  <c r="K579" s="1"/>
  <c r="G576"/>
  <c r="H576" s="1"/>
  <c r="G572"/>
  <c r="H572" s="1"/>
  <c r="G570"/>
  <c r="K570" s="1"/>
  <c r="G568"/>
  <c r="K568" s="1"/>
  <c r="G566"/>
  <c r="K566" s="1"/>
  <c r="G564"/>
  <c r="H564" s="1"/>
  <c r="G562"/>
  <c r="H562" s="1"/>
  <c r="G551"/>
  <c r="K551" s="1"/>
  <c r="G549"/>
  <c r="H549" s="1"/>
  <c r="G547"/>
  <c r="H547" s="1"/>
  <c r="G545"/>
  <c r="H545" s="1"/>
  <c r="K534"/>
  <c r="K532"/>
  <c r="G530"/>
  <c r="H530" s="1"/>
  <c r="G519"/>
  <c r="H519" s="1"/>
  <c r="G517"/>
  <c r="K517" s="1"/>
  <c r="G515"/>
  <c r="K515" s="1"/>
  <c r="G513"/>
  <c r="H513" s="1"/>
  <c r="G502"/>
  <c r="H502" s="1"/>
  <c r="G500"/>
  <c r="K500" s="1"/>
  <c r="G498"/>
  <c r="H498" s="1"/>
  <c r="G674"/>
  <c r="K674" s="1"/>
  <c r="K678"/>
  <c r="G559"/>
  <c r="K559" s="1"/>
  <c r="K557"/>
  <c r="G555"/>
  <c r="H555" s="1"/>
  <c r="G553"/>
  <c r="K553" s="1"/>
  <c r="K527"/>
  <c r="G522"/>
  <c r="H522" s="1"/>
  <c r="K520"/>
  <c r="G355"/>
  <c r="H355" s="1"/>
  <c r="G592"/>
  <c r="H592" s="1"/>
  <c r="G511"/>
  <c r="H511" s="1"/>
  <c r="K509"/>
  <c r="G507"/>
  <c r="K507" s="1"/>
  <c r="G505"/>
  <c r="K505" s="1"/>
  <c r="K496"/>
  <c r="K560"/>
  <c r="G677"/>
  <c r="K677" s="1"/>
  <c r="G543"/>
  <c r="K543"/>
  <c r="G541"/>
  <c r="K541" s="1"/>
  <c r="G539"/>
  <c r="H539" s="1"/>
  <c r="K539"/>
  <c r="G537"/>
  <c r="H537" s="1"/>
  <c r="K528"/>
  <c r="R334" i="3"/>
  <c r="T334" s="1"/>
  <c r="Y334" s="1"/>
  <c r="Q367"/>
  <c r="K723" i="4"/>
  <c r="H723"/>
  <c r="AH19" i="2"/>
  <c r="M231" i="4" s="1"/>
  <c r="A17" i="3"/>
  <c r="H563" i="4"/>
  <c r="H662"/>
  <c r="N601"/>
  <c r="T601"/>
  <c r="N603"/>
  <c r="T603"/>
  <c r="O603"/>
  <c r="N607"/>
  <c r="T607"/>
  <c r="O607"/>
  <c r="N628"/>
  <c r="T628"/>
  <c r="Q628"/>
  <c r="R629"/>
  <c r="S629" s="1"/>
  <c r="Q629"/>
  <c r="N632"/>
  <c r="T632"/>
  <c r="Q632"/>
  <c r="R633"/>
  <c r="S633" s="1"/>
  <c r="Q633"/>
  <c r="N636"/>
  <c r="T636"/>
  <c r="Q636"/>
  <c r="R637"/>
  <c r="S637" s="1"/>
  <c r="Q637"/>
  <c r="N640"/>
  <c r="T640"/>
  <c r="Q640"/>
  <c r="R641"/>
  <c r="S641" s="1"/>
  <c r="Q641"/>
  <c r="N644"/>
  <c r="T644"/>
  <c r="Q644"/>
  <c r="R645"/>
  <c r="S645" s="1"/>
  <c r="Q645"/>
  <c r="N648"/>
  <c r="T648"/>
  <c r="Q648"/>
  <c r="R649"/>
  <c r="S649" s="1"/>
  <c r="Q649"/>
  <c r="N652"/>
  <c r="T652"/>
  <c r="Q652"/>
  <c r="R653"/>
  <c r="S653" s="1"/>
  <c r="Q653"/>
  <c r="N656"/>
  <c r="T656"/>
  <c r="Q656"/>
  <c r="R657"/>
  <c r="S657" s="1"/>
  <c r="Q657"/>
  <c r="N660"/>
  <c r="T660"/>
  <c r="Q660"/>
  <c r="R661"/>
  <c r="S661" s="1"/>
  <c r="Q661"/>
  <c r="N664"/>
  <c r="T664"/>
  <c r="Q664"/>
  <c r="R665"/>
  <c r="S665" s="1"/>
  <c r="Q665"/>
  <c r="N668"/>
  <c r="T668"/>
  <c r="Q668"/>
  <c r="U669"/>
  <c r="R669"/>
  <c r="S669" s="1"/>
  <c r="O672"/>
  <c r="N672"/>
  <c r="T672"/>
  <c r="G682"/>
  <c r="H682" s="1"/>
  <c r="P431"/>
  <c r="R431"/>
  <c r="S431" s="1"/>
  <c r="U468"/>
  <c r="V468"/>
  <c r="H517"/>
  <c r="H644"/>
  <c r="H567"/>
  <c r="H560"/>
  <c r="O575"/>
  <c r="T575"/>
  <c r="Q596"/>
  <c r="T596"/>
  <c r="Q597"/>
  <c r="Q600"/>
  <c r="T600"/>
  <c r="Q601"/>
  <c r="R603"/>
  <c r="S603" s="1"/>
  <c r="Q607"/>
  <c r="R628"/>
  <c r="S628" s="1"/>
  <c r="T629"/>
  <c r="O632"/>
  <c r="O633"/>
  <c r="N633"/>
  <c r="R636"/>
  <c r="S636" s="1"/>
  <c r="T637"/>
  <c r="O640"/>
  <c r="O641"/>
  <c r="N641"/>
  <c r="R644"/>
  <c r="S644" s="1"/>
  <c r="T645"/>
  <c r="O648"/>
  <c r="O649"/>
  <c r="N649"/>
  <c r="R652"/>
  <c r="S652" s="1"/>
  <c r="T653"/>
  <c r="O656"/>
  <c r="O657"/>
  <c r="N657"/>
  <c r="R660"/>
  <c r="S660" s="1"/>
  <c r="T661"/>
  <c r="O664"/>
  <c r="O665"/>
  <c r="N665"/>
  <c r="R668"/>
  <c r="S668" s="1"/>
  <c r="N669"/>
  <c r="R672"/>
  <c r="S672" s="1"/>
  <c r="H672"/>
  <c r="H670"/>
  <c r="H668"/>
  <c r="H666"/>
  <c r="H664"/>
  <c r="H656"/>
  <c r="H652"/>
  <c r="H650"/>
  <c r="H628"/>
  <c r="W468"/>
  <c r="H645"/>
  <c r="H619"/>
  <c r="H602"/>
  <c r="H580"/>
  <c r="O66" i="3"/>
  <c r="W374"/>
  <c r="X374" s="1"/>
  <c r="H716" i="4"/>
  <c r="K716"/>
  <c r="H693"/>
  <c r="K693"/>
  <c r="H685"/>
  <c r="K685"/>
  <c r="E112" i="3"/>
  <c r="I112"/>
  <c r="AA25"/>
  <c r="O25"/>
  <c r="C115"/>
  <c r="B115"/>
  <c r="G115"/>
  <c r="D115"/>
  <c r="F115"/>
  <c r="B125"/>
  <c r="F125"/>
  <c r="E125"/>
  <c r="D125"/>
  <c r="E132"/>
  <c r="I132"/>
  <c r="D145"/>
  <c r="F145"/>
  <c r="G163"/>
  <c r="B163"/>
  <c r="D163"/>
  <c r="G166"/>
  <c r="K166"/>
  <c r="R166" s="1"/>
  <c r="T166" s="1"/>
  <c r="H175"/>
  <c r="C175"/>
  <c r="G175"/>
  <c r="J175"/>
  <c r="B175"/>
  <c r="K175"/>
  <c r="Q175" s="1"/>
  <c r="E175"/>
  <c r="D189"/>
  <c r="J189"/>
  <c r="B189"/>
  <c r="H197"/>
  <c r="D201"/>
  <c r="C201"/>
  <c r="F201"/>
  <c r="I201"/>
  <c r="E250"/>
  <c r="G250"/>
  <c r="G262"/>
  <c r="H279"/>
  <c r="E279"/>
  <c r="D279"/>
  <c r="C279"/>
  <c r="J279"/>
  <c r="E470"/>
  <c r="D470"/>
  <c r="H472"/>
  <c r="D472"/>
  <c r="F472"/>
  <c r="G474"/>
  <c r="H474"/>
  <c r="D478"/>
  <c r="H478"/>
  <c r="J478"/>
  <c r="B478"/>
  <c r="H479"/>
  <c r="J479"/>
  <c r="F479"/>
  <c r="E479"/>
  <c r="I483"/>
  <c r="H483"/>
  <c r="J483"/>
  <c r="E487"/>
  <c r="I487"/>
  <c r="F491"/>
  <c r="B491"/>
  <c r="E491"/>
  <c r="E500"/>
  <c r="F500"/>
  <c r="D510"/>
  <c r="E510"/>
  <c r="J510"/>
  <c r="I510"/>
  <c r="B71"/>
  <c r="G19"/>
  <c r="M331"/>
  <c r="W331"/>
  <c r="X331" s="1"/>
  <c r="K33"/>
  <c r="Q33" s="1"/>
  <c r="G33"/>
  <c r="D33"/>
  <c r="B33"/>
  <c r="F75"/>
  <c r="H75"/>
  <c r="R144"/>
  <c r="T144" s="1"/>
  <c r="L144"/>
  <c r="AA144" s="1"/>
  <c r="G482"/>
  <c r="K482"/>
  <c r="L482" s="1"/>
  <c r="N482" s="1"/>
  <c r="J482"/>
  <c r="F482"/>
  <c r="D482"/>
  <c r="Q251"/>
  <c r="R251"/>
  <c r="T251" s="1"/>
  <c r="Y251" s="1"/>
  <c r="L251"/>
  <c r="N251" s="1"/>
  <c r="H720" i="4"/>
  <c r="K720"/>
  <c r="H714"/>
  <c r="K714"/>
  <c r="H698"/>
  <c r="K698"/>
  <c r="H697"/>
  <c r="K697"/>
  <c r="AA153" i="3"/>
  <c r="W68"/>
  <c r="X68" s="1"/>
  <c r="H707" i="4"/>
  <c r="K707"/>
  <c r="H694"/>
  <c r="K694"/>
  <c r="L301" i="3"/>
  <c r="O301" s="1"/>
  <c r="E111"/>
  <c r="G132"/>
  <c r="B132"/>
  <c r="G154"/>
  <c r="B154"/>
  <c r="E174"/>
  <c r="I279"/>
  <c r="G472"/>
  <c r="F496"/>
  <c r="E133"/>
  <c r="E498"/>
  <c r="H125"/>
  <c r="H487"/>
  <c r="E507"/>
  <c r="C262"/>
  <c r="B166"/>
  <c r="G174"/>
  <c r="H201"/>
  <c r="E484"/>
  <c r="B510"/>
  <c r="I175"/>
  <c r="B201"/>
  <c r="J491"/>
  <c r="I145"/>
  <c r="F189"/>
  <c r="J145"/>
  <c r="H721" i="4"/>
  <c r="K721"/>
  <c r="H689"/>
  <c r="K689"/>
  <c r="H690"/>
  <c r="K690"/>
  <c r="C465" i="3"/>
  <c r="F465"/>
  <c r="U331"/>
  <c r="Q232"/>
  <c r="H163"/>
  <c r="I33"/>
  <c r="G279"/>
  <c r="J125"/>
  <c r="H133"/>
  <c r="G491"/>
  <c r="H115"/>
  <c r="G247"/>
  <c r="H247"/>
  <c r="F247"/>
  <c r="C266"/>
  <c r="B266"/>
  <c r="E469"/>
  <c r="K469"/>
  <c r="R469" s="1"/>
  <c r="T469" s="1"/>
  <c r="V469" s="1"/>
  <c r="E501"/>
  <c r="J501"/>
  <c r="B505"/>
  <c r="J505"/>
  <c r="F505"/>
  <c r="H145"/>
  <c r="D75"/>
  <c r="J163"/>
  <c r="D175"/>
  <c r="F478"/>
  <c r="B472"/>
  <c r="D487"/>
  <c r="H482"/>
  <c r="K507"/>
  <c r="L507" s="1"/>
  <c r="M507" s="1"/>
  <c r="K479"/>
  <c r="L479" s="1"/>
  <c r="M479" s="1"/>
  <c r="E189"/>
  <c r="G470"/>
  <c r="D473"/>
  <c r="F33"/>
  <c r="B487"/>
  <c r="B482"/>
  <c r="G483"/>
  <c r="C472"/>
  <c r="D483"/>
  <c r="E483"/>
  <c r="B500"/>
  <c r="C70"/>
  <c r="E70"/>
  <c r="H70"/>
  <c r="H239"/>
  <c r="C239"/>
  <c r="G239"/>
  <c r="F239"/>
  <c r="I146"/>
  <c r="C146"/>
  <c r="K146"/>
  <c r="L146" s="1"/>
  <c r="W146" s="1"/>
  <c r="X146" s="1"/>
  <c r="B193"/>
  <c r="C193"/>
  <c r="H193"/>
  <c r="E193"/>
  <c r="G193"/>
  <c r="K488"/>
  <c r="L488" s="1"/>
  <c r="P488" s="1"/>
  <c r="H488"/>
  <c r="G69"/>
  <c r="K69"/>
  <c r="Q69" s="1"/>
  <c r="D69"/>
  <c r="B69"/>
  <c r="K53"/>
  <c r="L53" s="1"/>
  <c r="E53"/>
  <c r="F53"/>
  <c r="H53"/>
  <c r="D53"/>
  <c r="B53"/>
  <c r="C33"/>
  <c r="H724" i="4"/>
  <c r="K724"/>
  <c r="H713"/>
  <c r="K713"/>
  <c r="H702"/>
  <c r="K702"/>
  <c r="H722"/>
  <c r="K722"/>
  <c r="H686"/>
  <c r="K686"/>
  <c r="C153" i="3"/>
  <c r="G153"/>
  <c r="J203"/>
  <c r="I203"/>
  <c r="E277"/>
  <c r="I277"/>
  <c r="C289"/>
  <c r="I289"/>
  <c r="C297"/>
  <c r="K297"/>
  <c r="B301"/>
  <c r="I301"/>
  <c r="H309"/>
  <c r="K309"/>
  <c r="C313"/>
  <c r="K313"/>
  <c r="K317"/>
  <c r="E317"/>
  <c r="D317"/>
  <c r="C317"/>
  <c r="I317"/>
  <c r="H321"/>
  <c r="I321"/>
  <c r="I329"/>
  <c r="B329"/>
  <c r="D471"/>
  <c r="E471"/>
  <c r="B471"/>
  <c r="V231"/>
  <c r="L227" i="4"/>
  <c r="N227" s="1"/>
  <c r="O227" s="1"/>
  <c r="R59" i="3"/>
  <c r="T59" s="1"/>
  <c r="Y59" s="1"/>
  <c r="L59"/>
  <c r="O59" s="1"/>
  <c r="AG16" i="2"/>
  <c r="N68" i="3"/>
  <c r="L471"/>
  <c r="N471" s="1"/>
  <c r="U68"/>
  <c r="L399"/>
  <c r="U399" s="1"/>
  <c r="Z276"/>
  <c r="U153"/>
  <c r="Y167"/>
  <c r="N319"/>
  <c r="P319"/>
  <c r="Q276"/>
  <c r="Q353"/>
  <c r="R153"/>
  <c r="T153" s="1"/>
  <c r="Z153" s="1"/>
  <c r="P153"/>
  <c r="N153"/>
  <c r="R338"/>
  <c r="T338" s="1"/>
  <c r="Z338" s="1"/>
  <c r="O338"/>
  <c r="U353"/>
  <c r="P353"/>
  <c r="Q463"/>
  <c r="W153"/>
  <c r="X153" s="1"/>
  <c r="R68"/>
  <c r="T68" s="1"/>
  <c r="Z68" s="1"/>
  <c r="Y276"/>
  <c r="V222"/>
  <c r="O68"/>
  <c r="N41"/>
  <c r="R301"/>
  <c r="T301" s="1"/>
  <c r="V301" s="1"/>
  <c r="L222"/>
  <c r="M222" s="1"/>
  <c r="L21"/>
  <c r="M21" s="1"/>
  <c r="U319"/>
  <c r="P68"/>
  <c r="L167"/>
  <c r="O167" s="1"/>
  <c r="R399"/>
  <c r="T399" s="1"/>
  <c r="Y399" s="1"/>
  <c r="O353"/>
  <c r="M68"/>
  <c r="R168"/>
  <c r="T168" s="1"/>
  <c r="V168" s="1"/>
  <c r="V319"/>
  <c r="L466"/>
  <c r="N466" s="1"/>
  <c r="R66"/>
  <c r="T66" s="1"/>
  <c r="Y66" s="1"/>
  <c r="AA66"/>
  <c r="M66"/>
  <c r="O374"/>
  <c r="AM17" i="2"/>
  <c r="AA374" i="3"/>
  <c r="Q490"/>
  <c r="V207"/>
  <c r="R466"/>
  <c r="T466" s="1"/>
  <c r="Y466" s="1"/>
  <c r="Q66"/>
  <c r="Y367"/>
  <c r="U66"/>
  <c r="U25"/>
  <c r="L367"/>
  <c r="O367" s="1"/>
  <c r="L57"/>
  <c r="M57" s="1"/>
  <c r="L47"/>
  <c r="N47" s="1"/>
  <c r="W66"/>
  <c r="X66" s="1"/>
  <c r="V367"/>
  <c r="P66"/>
  <c r="M374"/>
  <c r="U374"/>
  <c r="Q207"/>
  <c r="Q374"/>
  <c r="R25"/>
  <c r="T25" s="1"/>
  <c r="V25" s="1"/>
  <c r="R57"/>
  <c r="T57" s="1"/>
  <c r="L490"/>
  <c r="U490" s="1"/>
  <c r="R229" i="4"/>
  <c r="S229" s="1"/>
  <c r="T229" s="1"/>
  <c r="I117" i="3"/>
  <c r="E266"/>
  <c r="D350"/>
  <c r="H350"/>
  <c r="K465"/>
  <c r="L465" s="1"/>
  <c r="K502"/>
  <c r="Q502" s="1"/>
  <c r="R388"/>
  <c r="T388" s="1"/>
  <c r="Z388" s="1"/>
  <c r="Q338"/>
  <c r="L334"/>
  <c r="AA334" s="1"/>
  <c r="M338"/>
  <c r="P338"/>
  <c r="I111"/>
  <c r="I135"/>
  <c r="F469"/>
  <c r="D465"/>
  <c r="N338"/>
  <c r="Y51"/>
  <c r="P25"/>
  <c r="M25"/>
  <c r="E135"/>
  <c r="I411"/>
  <c r="G266"/>
  <c r="I505"/>
  <c r="M319"/>
  <c r="N25"/>
  <c r="W319"/>
  <c r="X319" s="1"/>
  <c r="G469"/>
  <c r="B509"/>
  <c r="D117"/>
  <c r="E117"/>
  <c r="K350"/>
  <c r="L350" s="1"/>
  <c r="AA350" s="1"/>
  <c r="C350"/>
  <c r="H379"/>
  <c r="N353"/>
  <c r="E505"/>
  <c r="L207"/>
  <c r="U207" s="1"/>
  <c r="I49"/>
  <c r="J49"/>
  <c r="F151"/>
  <c r="C181"/>
  <c r="K49"/>
  <c r="R49" s="1"/>
  <c r="T49" s="1"/>
  <c r="Y49" s="1"/>
  <c r="E57"/>
  <c r="D57"/>
  <c r="J73"/>
  <c r="H73"/>
  <c r="K73"/>
  <c r="L73" s="1"/>
  <c r="C73"/>
  <c r="F57"/>
  <c r="F49"/>
  <c r="D73"/>
  <c r="F70"/>
  <c r="J70"/>
  <c r="K70"/>
  <c r="B70"/>
  <c r="G70"/>
  <c r="C74"/>
  <c r="B74"/>
  <c r="F74"/>
  <c r="J74"/>
  <c r="H74"/>
  <c r="K74"/>
  <c r="D74"/>
  <c r="G74"/>
  <c r="B239"/>
  <c r="I239"/>
  <c r="K239"/>
  <c r="E239"/>
  <c r="G488"/>
  <c r="B488"/>
  <c r="J488"/>
  <c r="F488"/>
  <c r="C69"/>
  <c r="H69"/>
  <c r="I120"/>
  <c r="E120"/>
  <c r="B120"/>
  <c r="F120"/>
  <c r="J120"/>
  <c r="C120"/>
  <c r="K120"/>
  <c r="G120"/>
  <c r="H120"/>
  <c r="D120"/>
  <c r="E124"/>
  <c r="B124"/>
  <c r="F124"/>
  <c r="J124"/>
  <c r="G124"/>
  <c r="D124"/>
  <c r="C124"/>
  <c r="H124"/>
  <c r="K124"/>
  <c r="G125"/>
  <c r="K125"/>
  <c r="C125"/>
  <c r="I128"/>
  <c r="G128"/>
  <c r="E128"/>
  <c r="B128"/>
  <c r="F128"/>
  <c r="J128"/>
  <c r="C128"/>
  <c r="K128"/>
  <c r="H128"/>
  <c r="D128"/>
  <c r="K133"/>
  <c r="G145"/>
  <c r="C145"/>
  <c r="K145"/>
  <c r="I152"/>
  <c r="C152"/>
  <c r="K152"/>
  <c r="J152"/>
  <c r="F152"/>
  <c r="B152"/>
  <c r="G152"/>
  <c r="E152"/>
  <c r="H152"/>
  <c r="D152"/>
  <c r="F163"/>
  <c r="E163"/>
  <c r="I163"/>
  <c r="C163"/>
  <c r="J166"/>
  <c r="F166"/>
  <c r="H166"/>
  <c r="D166"/>
  <c r="H174"/>
  <c r="D174"/>
  <c r="F174"/>
  <c r="J174"/>
  <c r="K189"/>
  <c r="C189"/>
  <c r="G189"/>
  <c r="K197"/>
  <c r="K250"/>
  <c r="J250"/>
  <c r="F250"/>
  <c r="C250"/>
  <c r="H250"/>
  <c r="D250"/>
  <c r="K254"/>
  <c r="C258"/>
  <c r="G258"/>
  <c r="D258"/>
  <c r="H258"/>
  <c r="K258"/>
  <c r="B258"/>
  <c r="F258"/>
  <c r="J258"/>
  <c r="H262"/>
  <c r="J262"/>
  <c r="F470"/>
  <c r="J470"/>
  <c r="K470"/>
  <c r="B470"/>
  <c r="H473"/>
  <c r="G473"/>
  <c r="F474"/>
  <c r="B474"/>
  <c r="K474"/>
  <c r="J474"/>
  <c r="E476"/>
  <c r="G476"/>
  <c r="B476"/>
  <c r="F476"/>
  <c r="J476"/>
  <c r="K476"/>
  <c r="D476"/>
  <c r="H476"/>
  <c r="C479"/>
  <c r="B479"/>
  <c r="B483"/>
  <c r="F483"/>
  <c r="K483"/>
  <c r="G487"/>
  <c r="J487"/>
  <c r="C487"/>
  <c r="G490"/>
  <c r="D490"/>
  <c r="H490"/>
  <c r="B490"/>
  <c r="F490"/>
  <c r="J490"/>
  <c r="C492"/>
  <c r="G492"/>
  <c r="B492"/>
  <c r="F492"/>
  <c r="J492"/>
  <c r="K492"/>
  <c r="D492"/>
  <c r="H492"/>
  <c r="D500"/>
  <c r="H500"/>
  <c r="G507"/>
  <c r="C507"/>
  <c r="D50"/>
  <c r="H50"/>
  <c r="F50"/>
  <c r="G50"/>
  <c r="B50"/>
  <c r="J50"/>
  <c r="K50"/>
  <c r="F54"/>
  <c r="G54"/>
  <c r="K54"/>
  <c r="C58"/>
  <c r="D58"/>
  <c r="H58"/>
  <c r="B58"/>
  <c r="J58"/>
  <c r="K58"/>
  <c r="F58"/>
  <c r="G58"/>
  <c r="D242"/>
  <c r="I57"/>
  <c r="J57"/>
  <c r="H49"/>
  <c r="C49"/>
  <c r="E181"/>
  <c r="G181"/>
  <c r="K181"/>
  <c r="C185"/>
  <c r="F185"/>
  <c r="H486"/>
  <c r="D486"/>
  <c r="F511"/>
  <c r="J511"/>
  <c r="C511"/>
  <c r="D511"/>
  <c r="E511"/>
  <c r="K511"/>
  <c r="H511"/>
  <c r="I511"/>
  <c r="V220"/>
  <c r="Z228"/>
  <c r="AA104"/>
  <c r="W65"/>
  <c r="X65" s="1"/>
  <c r="P229" i="4"/>
  <c r="Q229" s="1"/>
  <c r="V167" i="3"/>
  <c r="Y319"/>
  <c r="AA41"/>
  <c r="M41"/>
  <c r="W335"/>
  <c r="X335" s="1"/>
  <c r="L61"/>
  <c r="O61" s="1"/>
  <c r="L31"/>
  <c r="O31" s="1"/>
  <c r="L23"/>
  <c r="N23" s="1"/>
  <c r="U41"/>
  <c r="V419"/>
  <c r="Q167"/>
  <c r="R335"/>
  <c r="T335" s="1"/>
  <c r="V335" s="1"/>
  <c r="N335"/>
  <c r="U335"/>
  <c r="P487"/>
  <c r="Y163"/>
  <c r="R61"/>
  <c r="T61" s="1"/>
  <c r="V61" s="1"/>
  <c r="Y212"/>
  <c r="Z236"/>
  <c r="I109"/>
  <c r="D270"/>
  <c r="H270"/>
  <c r="I378"/>
  <c r="G394"/>
  <c r="K410"/>
  <c r="R410" s="1"/>
  <c r="T410" s="1"/>
  <c r="K421"/>
  <c r="L421" s="1"/>
  <c r="I425"/>
  <c r="I503"/>
  <c r="Q272"/>
  <c r="E79"/>
  <c r="E208"/>
  <c r="G270"/>
  <c r="C378"/>
  <c r="E394"/>
  <c r="G465"/>
  <c r="H465"/>
  <c r="G365"/>
  <c r="K413"/>
  <c r="L413" s="1"/>
  <c r="G425"/>
  <c r="J437"/>
  <c r="B441"/>
  <c r="F445"/>
  <c r="B449"/>
  <c r="F457"/>
  <c r="H360"/>
  <c r="D360"/>
  <c r="K360"/>
  <c r="Q360" s="1"/>
  <c r="G360"/>
  <c r="I392"/>
  <c r="B493"/>
  <c r="H503"/>
  <c r="C503"/>
  <c r="J116"/>
  <c r="F116"/>
  <c r="B116"/>
  <c r="K150"/>
  <c r="L150" s="1"/>
  <c r="C150"/>
  <c r="G148"/>
  <c r="J148"/>
  <c r="F148"/>
  <c r="B148"/>
  <c r="D481"/>
  <c r="F109"/>
  <c r="H179"/>
  <c r="K179"/>
  <c r="L179" s="1"/>
  <c r="C179"/>
  <c r="G369"/>
  <c r="I79"/>
  <c r="K401"/>
  <c r="R401" s="1"/>
  <c r="T401" s="1"/>
  <c r="I410"/>
  <c r="C467"/>
  <c r="J503"/>
  <c r="I508"/>
  <c r="C509"/>
  <c r="C375"/>
  <c r="I375"/>
  <c r="J509"/>
  <c r="K275"/>
  <c r="Q275" s="1"/>
  <c r="B395"/>
  <c r="J273"/>
  <c r="G275"/>
  <c r="G116"/>
  <c r="B407"/>
  <c r="J407"/>
  <c r="H273"/>
  <c r="B275"/>
  <c r="D401"/>
  <c r="K208"/>
  <c r="L187"/>
  <c r="W187" s="1"/>
  <c r="X187" s="1"/>
  <c r="N77"/>
  <c r="Y307"/>
  <c r="J15"/>
  <c r="F508"/>
  <c r="K506"/>
  <c r="R506" s="1"/>
  <c r="T506" s="1"/>
  <c r="V506" s="1"/>
  <c r="Z419"/>
  <c r="R21"/>
  <c r="T21" s="1"/>
  <c r="Y21" s="1"/>
  <c r="R41"/>
  <c r="T41" s="1"/>
  <c r="Y41" s="1"/>
  <c r="Y65"/>
  <c r="V216"/>
  <c r="Z220"/>
  <c r="V228"/>
  <c r="V236"/>
  <c r="Z215"/>
  <c r="U291"/>
  <c r="L272"/>
  <c r="U272" s="1"/>
  <c r="Q335"/>
  <c r="Y255"/>
  <c r="O335"/>
  <c r="P335"/>
  <c r="AA335"/>
  <c r="Q294"/>
  <c r="V272"/>
  <c r="Q77"/>
  <c r="M77"/>
  <c r="Q383"/>
  <c r="V215"/>
  <c r="Y223"/>
  <c r="Z231"/>
  <c r="AA176"/>
  <c r="O386"/>
  <c r="O235"/>
  <c r="P227"/>
  <c r="P65"/>
  <c r="O219"/>
  <c r="L337"/>
  <c r="V65"/>
  <c r="Z438"/>
  <c r="R294"/>
  <c r="T294" s="1"/>
  <c r="Z294" s="1"/>
  <c r="Y259"/>
  <c r="L388"/>
  <c r="M388" s="1"/>
  <c r="N291"/>
  <c r="L168"/>
  <c r="U168" s="1"/>
  <c r="Q293"/>
  <c r="R337"/>
  <c r="T337" s="1"/>
  <c r="Z337" s="1"/>
  <c r="L293"/>
  <c r="N293" s="1"/>
  <c r="W77"/>
  <c r="X77" s="1"/>
  <c r="P77"/>
  <c r="Q307"/>
  <c r="L88"/>
  <c r="N88" s="1"/>
  <c r="V235"/>
  <c r="Z259"/>
  <c r="AA291"/>
  <c r="Z29"/>
  <c r="Q88"/>
  <c r="M235"/>
  <c r="R77"/>
  <c r="T77" s="1"/>
  <c r="Z77" s="1"/>
  <c r="AA77"/>
  <c r="L163"/>
  <c r="N163" s="1"/>
  <c r="L259"/>
  <c r="AA259" s="1"/>
  <c r="V307"/>
  <c r="R291"/>
  <c r="T291" s="1"/>
  <c r="V291" s="1"/>
  <c r="Q259"/>
  <c r="N418"/>
  <c r="D247"/>
  <c r="U77"/>
  <c r="R131"/>
  <c r="T131" s="1"/>
  <c r="Y131" s="1"/>
  <c r="L131"/>
  <c r="W131" s="1"/>
  <c r="X131" s="1"/>
  <c r="O65"/>
  <c r="Q25"/>
  <c r="P386"/>
  <c r="Y219"/>
  <c r="V227"/>
  <c r="Z176"/>
  <c r="U104"/>
  <c r="N104"/>
  <c r="R172"/>
  <c r="T172" s="1"/>
  <c r="Y172" s="1"/>
  <c r="V212"/>
  <c r="V219"/>
  <c r="Y227"/>
  <c r="Y235"/>
  <c r="V176"/>
  <c r="O290"/>
  <c r="Y29"/>
  <c r="P104"/>
  <c r="AM15" i="2"/>
  <c r="AF15" s="1"/>
  <c r="U65" i="3"/>
  <c r="N65"/>
  <c r="M65"/>
  <c r="M255"/>
  <c r="Z272"/>
  <c r="Q172"/>
  <c r="O172"/>
  <c r="Z216"/>
  <c r="V223"/>
  <c r="L383"/>
  <c r="P383" s="1"/>
  <c r="AG15" i="2"/>
  <c r="P127" i="3"/>
  <c r="U127"/>
  <c r="P41"/>
  <c r="Q41"/>
  <c r="R159"/>
  <c r="T159" s="1"/>
  <c r="L159"/>
  <c r="P159" s="1"/>
  <c r="R47"/>
  <c r="T47" s="1"/>
  <c r="Y290"/>
  <c r="V290"/>
  <c r="R87"/>
  <c r="T87" s="1"/>
  <c r="Q87"/>
  <c r="L100"/>
  <c r="U100" s="1"/>
  <c r="R100"/>
  <c r="T100" s="1"/>
  <c r="Z290"/>
  <c r="Q100"/>
  <c r="N302"/>
  <c r="U302"/>
  <c r="W302"/>
  <c r="X302" s="1"/>
  <c r="W176"/>
  <c r="X176" s="1"/>
  <c r="U176"/>
  <c r="Y161"/>
  <c r="Z161"/>
  <c r="Z104"/>
  <c r="V104"/>
  <c r="Z88"/>
  <c r="V88"/>
  <c r="U462"/>
  <c r="U386"/>
  <c r="M386"/>
  <c r="M224"/>
  <c r="L87"/>
  <c r="W87" s="1"/>
  <c r="X87" s="1"/>
  <c r="R143"/>
  <c r="T143" s="1"/>
  <c r="L143"/>
  <c r="M143" s="1"/>
  <c r="V163"/>
  <c r="L390"/>
  <c r="N390" s="1"/>
  <c r="Q187"/>
  <c r="Q163"/>
  <c r="L307"/>
  <c r="W307" s="1"/>
  <c r="X307" s="1"/>
  <c r="R31"/>
  <c r="T31" s="1"/>
  <c r="R390"/>
  <c r="T390" s="1"/>
  <c r="L371"/>
  <c r="AA371" s="1"/>
  <c r="Q371"/>
  <c r="G376" i="4"/>
  <c r="H376" s="1"/>
  <c r="AF23" i="2"/>
  <c r="F235" i="4" s="1"/>
  <c r="G235" s="1"/>
  <c r="H235" s="1"/>
  <c r="AF72" i="2"/>
  <c r="F284" i="4" s="1"/>
  <c r="AF17" i="2"/>
  <c r="AF195"/>
  <c r="F407" i="4" s="1"/>
  <c r="AF207" i="2"/>
  <c r="F419" i="4" s="1"/>
  <c r="G419" s="1"/>
  <c r="AF227" i="2"/>
  <c r="F439" i="4" s="1"/>
  <c r="AF239" i="2"/>
  <c r="F451" i="4" s="1"/>
  <c r="AF259" i="2"/>
  <c r="F471" i="4" s="1"/>
  <c r="AF271" i="2"/>
  <c r="F483" i="4" s="1"/>
  <c r="G483" s="1"/>
  <c r="H483" s="1"/>
  <c r="W219" i="3"/>
  <c r="X219" s="1"/>
  <c r="E477"/>
  <c r="I497"/>
  <c r="N227"/>
  <c r="R356"/>
  <c r="T356" s="1"/>
  <c r="Z356" s="1"/>
  <c r="L356"/>
  <c r="AA356" s="1"/>
  <c r="N235"/>
  <c r="W227"/>
  <c r="X227" s="1"/>
  <c r="R116"/>
  <c r="T116" s="1"/>
  <c r="V116" s="1"/>
  <c r="Q116"/>
  <c r="H461"/>
  <c r="B461"/>
  <c r="K461"/>
  <c r="Q461" s="1"/>
  <c r="D513"/>
  <c r="E513"/>
  <c r="M290"/>
  <c r="P435"/>
  <c r="N435"/>
  <c r="U435"/>
  <c r="O435"/>
  <c r="Z45"/>
  <c r="Y45"/>
  <c r="D497"/>
  <c r="B497"/>
  <c r="H497"/>
  <c r="U235"/>
  <c r="W235"/>
  <c r="X235" s="1"/>
  <c r="AA235"/>
  <c r="U227"/>
  <c r="AA227"/>
  <c r="O227"/>
  <c r="M219"/>
  <c r="U219"/>
  <c r="P219"/>
  <c r="N219"/>
  <c r="AF69" i="2"/>
  <c r="F281" i="4" s="1"/>
  <c r="Q291" i="3"/>
  <c r="L195"/>
  <c r="AF96" i="2"/>
  <c r="F308" i="4" s="1"/>
  <c r="AF112" i="2"/>
  <c r="F324" i="4" s="1"/>
  <c r="AF128" i="2"/>
  <c r="F340" i="4" s="1"/>
  <c r="AF492" i="2"/>
  <c r="F704" i="4" s="1"/>
  <c r="G704" s="1"/>
  <c r="K704" s="1"/>
  <c r="AF498" i="2"/>
  <c r="F710" i="4" s="1"/>
  <c r="G710" s="1"/>
  <c r="K710" s="1"/>
  <c r="R468"/>
  <c r="S468" s="1"/>
  <c r="W431"/>
  <c r="H506" i="3"/>
  <c r="AF42" i="2"/>
  <c r="F254" i="4" s="1"/>
  <c r="R23" i="3"/>
  <c r="T23" s="1"/>
  <c r="G688" i="4"/>
  <c r="O233"/>
  <c r="U233"/>
  <c r="N233"/>
  <c r="V233"/>
  <c r="T233"/>
  <c r="W233"/>
  <c r="P233"/>
  <c r="Q233"/>
  <c r="R233"/>
  <c r="S233" s="1"/>
  <c r="P242"/>
  <c r="T242"/>
  <c r="O242"/>
  <c r="Q242"/>
  <c r="R242"/>
  <c r="S242" s="1"/>
  <c r="W242"/>
  <c r="N242"/>
  <c r="V242"/>
  <c r="U242"/>
  <c r="P249"/>
  <c r="T249"/>
  <c r="Q249"/>
  <c r="O249"/>
  <c r="N249"/>
  <c r="V249"/>
  <c r="W249"/>
  <c r="R249"/>
  <c r="S249" s="1"/>
  <c r="U249"/>
  <c r="P258"/>
  <c r="T258"/>
  <c r="O258"/>
  <c r="Q258"/>
  <c r="R258"/>
  <c r="S258" s="1"/>
  <c r="W258"/>
  <c r="N258"/>
  <c r="V258"/>
  <c r="U258"/>
  <c r="P265"/>
  <c r="T265"/>
  <c r="Q265"/>
  <c r="O265"/>
  <c r="N265"/>
  <c r="V265"/>
  <c r="W265"/>
  <c r="R265"/>
  <c r="S265" s="1"/>
  <c r="U265"/>
  <c r="Q431"/>
  <c r="O431"/>
  <c r="N431"/>
  <c r="T431"/>
  <c r="U431"/>
  <c r="V431"/>
  <c r="N468"/>
  <c r="T468"/>
  <c r="O468"/>
  <c r="Q468"/>
  <c r="P468"/>
  <c r="B506" i="3"/>
  <c r="J506"/>
  <c r="F506"/>
  <c r="B508"/>
  <c r="D508"/>
  <c r="H508"/>
  <c r="N246" i="4"/>
  <c r="R246"/>
  <c r="S246" s="1"/>
  <c r="V246"/>
  <c r="W246"/>
  <c r="U246"/>
  <c r="T246"/>
  <c r="Q246"/>
  <c r="P246"/>
  <c r="O246"/>
  <c r="N262"/>
  <c r="R262"/>
  <c r="S262" s="1"/>
  <c r="V262"/>
  <c r="W262"/>
  <c r="U262"/>
  <c r="T262"/>
  <c r="Q262"/>
  <c r="P262"/>
  <c r="O262"/>
  <c r="R140" i="3"/>
  <c r="T140" s="1"/>
  <c r="V140" s="1"/>
  <c r="R92"/>
  <c r="T92" s="1"/>
  <c r="V92" s="1"/>
  <c r="Q92"/>
  <c r="L140"/>
  <c r="M140" s="1"/>
  <c r="U172"/>
  <c r="N228"/>
  <c r="N241" i="4"/>
  <c r="R241"/>
  <c r="S241" s="1"/>
  <c r="V241"/>
  <c r="U241"/>
  <c r="W241"/>
  <c r="P241"/>
  <c r="Q241"/>
  <c r="T241"/>
  <c r="O241"/>
  <c r="N257"/>
  <c r="R257"/>
  <c r="S257" s="1"/>
  <c r="V257"/>
  <c r="U257"/>
  <c r="W257"/>
  <c r="P257"/>
  <c r="Q257"/>
  <c r="T257"/>
  <c r="O257"/>
  <c r="Q372"/>
  <c r="W372"/>
  <c r="T372"/>
  <c r="R372"/>
  <c r="S372" s="1"/>
  <c r="O372"/>
  <c r="P372"/>
  <c r="V372"/>
  <c r="U372"/>
  <c r="N372"/>
  <c r="AF21" i="2"/>
  <c r="F233" i="4" s="1"/>
  <c r="R711"/>
  <c r="S711" s="1"/>
  <c r="U711"/>
  <c r="AF34" i="2"/>
  <c r="F246" i="4" s="1"/>
  <c r="AF50" i="2"/>
  <c r="F262" i="4" s="1"/>
  <c r="N484" i="3"/>
  <c r="Y293"/>
  <c r="H465" i="4"/>
  <c r="H570"/>
  <c r="H600"/>
  <c r="H568"/>
  <c r="Z255" i="3"/>
  <c r="G461"/>
  <c r="F345"/>
  <c r="K79"/>
  <c r="L79" s="1"/>
  <c r="P224"/>
  <c r="U216"/>
  <c r="Q143"/>
  <c r="O127"/>
  <c r="W216"/>
  <c r="X216" s="1"/>
  <c r="Q83"/>
  <c r="G208"/>
  <c r="J362"/>
  <c r="J81"/>
  <c r="I15"/>
  <c r="H677" i="4"/>
  <c r="R127" i="3"/>
  <c r="T127" s="1"/>
  <c r="Q127"/>
  <c r="G352" i="4"/>
  <c r="H352" s="1"/>
  <c r="G363"/>
  <c r="H363" s="1"/>
  <c r="AA83" i="3"/>
  <c r="U83"/>
  <c r="O83"/>
  <c r="N83"/>
  <c r="P83"/>
  <c r="N459"/>
  <c r="H627" i="4"/>
  <c r="AF62" i="2"/>
  <c r="F274" i="4" s="1"/>
  <c r="AF70" i="2"/>
  <c r="F282" i="4" s="1"/>
  <c r="G282" s="1"/>
  <c r="H282" s="1"/>
  <c r="AF78" i="2"/>
  <c r="F290" i="4" s="1"/>
  <c r="AF89" i="2"/>
  <c r="F301" i="4" s="1"/>
  <c r="AF97" i="2"/>
  <c r="F309" i="4" s="1"/>
  <c r="AF105" i="2"/>
  <c r="F317" i="4" s="1"/>
  <c r="G317" s="1"/>
  <c r="H317" s="1"/>
  <c r="AF113" i="2"/>
  <c r="F325" i="4" s="1"/>
  <c r="AF121" i="2"/>
  <c r="F333" i="4" s="1"/>
  <c r="AF129" i="2"/>
  <c r="F341" i="4" s="1"/>
  <c r="AF19" i="2"/>
  <c r="F231" i="4" s="1"/>
  <c r="G231" s="1"/>
  <c r="AF36" i="2"/>
  <c r="F248" i="4" s="1"/>
  <c r="AF43" i="2"/>
  <c r="F255" i="4" s="1"/>
  <c r="AF52" i="2"/>
  <c r="F264" i="4" s="1"/>
  <c r="AF67" i="2"/>
  <c r="F279" i="4" s="1"/>
  <c r="AF68" i="2"/>
  <c r="F280" i="4" s="1"/>
  <c r="AF83" i="2"/>
  <c r="F295" i="4" s="1"/>
  <c r="AF176" i="2"/>
  <c r="F388" i="4" s="1"/>
  <c r="AF185" i="2"/>
  <c r="F397" i="4" s="1"/>
  <c r="AF193" i="2"/>
  <c r="F405" i="4" s="1"/>
  <c r="AF201" i="2"/>
  <c r="F413" i="4" s="1"/>
  <c r="AF209" i="2"/>
  <c r="F421" i="4" s="1"/>
  <c r="AF217" i="2"/>
  <c r="F429" i="4" s="1"/>
  <c r="AF225" i="2"/>
  <c r="F437" i="4" s="1"/>
  <c r="AF233" i="2"/>
  <c r="F445" i="4" s="1"/>
  <c r="AF241" i="2"/>
  <c r="F453" i="4" s="1"/>
  <c r="AF249" i="2"/>
  <c r="F461" i="4" s="1"/>
  <c r="AF257" i="2"/>
  <c r="F469" i="4" s="1"/>
  <c r="AF265" i="2"/>
  <c r="F477" i="4" s="1"/>
  <c r="AF273" i="2"/>
  <c r="F485" i="4" s="1"/>
  <c r="AF281" i="2"/>
  <c r="F493" i="4" s="1"/>
  <c r="AF134" i="2"/>
  <c r="F346" i="4" s="1"/>
  <c r="AF142" i="2"/>
  <c r="F354" i="4" s="1"/>
  <c r="G354" s="1"/>
  <c r="H354" s="1"/>
  <c r="AF149" i="2"/>
  <c r="F361" i="4" s="1"/>
  <c r="AF158" i="2"/>
  <c r="F370" i="4" s="1"/>
  <c r="AF165" i="2"/>
  <c r="F377" i="4" s="1"/>
  <c r="AF166" i="2"/>
  <c r="F378" i="4" s="1"/>
  <c r="AF161" i="2"/>
  <c r="F373" i="4" s="1"/>
  <c r="AF170" i="2"/>
  <c r="F382" i="4" s="1"/>
  <c r="G382" s="1"/>
  <c r="AF188" i="2"/>
  <c r="F400" i="4" s="1"/>
  <c r="R371" i="3"/>
  <c r="T371" s="1"/>
  <c r="Z371" s="1"/>
  <c r="AA172"/>
  <c r="H706" i="4"/>
  <c r="AF58" i="2"/>
  <c r="F270" i="4" s="1"/>
  <c r="AF66" i="2"/>
  <c r="F278" i="4" s="1"/>
  <c r="AF82" i="2"/>
  <c r="F294" i="4" s="1"/>
  <c r="G294" s="1"/>
  <c r="H294" s="1"/>
  <c r="AF159" i="2"/>
  <c r="F371" i="4" s="1"/>
  <c r="G371" s="1"/>
  <c r="H371" s="1"/>
  <c r="H363" i="3"/>
  <c r="J345"/>
  <c r="H81"/>
  <c r="H601" i="4"/>
  <c r="U232" i="3"/>
  <c r="N127"/>
  <c r="W127"/>
  <c r="X127" s="1"/>
  <c r="R83"/>
  <c r="T83" s="1"/>
  <c r="Y83" s="1"/>
  <c r="D362"/>
  <c r="I116"/>
  <c r="H469"/>
  <c r="B79"/>
  <c r="B15"/>
  <c r="N277" i="4"/>
  <c r="R277"/>
  <c r="S277" s="1"/>
  <c r="V277"/>
  <c r="U277"/>
  <c r="O277"/>
  <c r="T277"/>
  <c r="W277"/>
  <c r="P277"/>
  <c r="Q277"/>
  <c r="K111" i="3"/>
  <c r="G111"/>
  <c r="B111"/>
  <c r="F111"/>
  <c r="J111"/>
  <c r="D111"/>
  <c r="H111"/>
  <c r="C112"/>
  <c r="K112"/>
  <c r="H112"/>
  <c r="D112"/>
  <c r="B112"/>
  <c r="J112"/>
  <c r="G112"/>
  <c r="F112"/>
  <c r="I113"/>
  <c r="D113"/>
  <c r="H113"/>
  <c r="F113"/>
  <c r="J113"/>
  <c r="C113"/>
  <c r="K113"/>
  <c r="B113"/>
  <c r="G113"/>
  <c r="E113"/>
  <c r="R115"/>
  <c r="T115" s="1"/>
  <c r="L115"/>
  <c r="B117"/>
  <c r="J117"/>
  <c r="F117"/>
  <c r="K117"/>
  <c r="G117"/>
  <c r="K135"/>
  <c r="B135"/>
  <c r="F135"/>
  <c r="J135"/>
  <c r="D135"/>
  <c r="H135"/>
  <c r="I136"/>
  <c r="B136"/>
  <c r="G136"/>
  <c r="E136"/>
  <c r="J136"/>
  <c r="F136"/>
  <c r="K136"/>
  <c r="D136"/>
  <c r="C136"/>
  <c r="H136"/>
  <c r="J247"/>
  <c r="C247"/>
  <c r="K247"/>
  <c r="E247"/>
  <c r="B247"/>
  <c r="I247"/>
  <c r="E248"/>
  <c r="C248"/>
  <c r="K248"/>
  <c r="G248"/>
  <c r="H248"/>
  <c r="D248"/>
  <c r="B248"/>
  <c r="F248"/>
  <c r="J248"/>
  <c r="P479" i="4"/>
  <c r="T479"/>
  <c r="O479"/>
  <c r="Q479"/>
  <c r="R479"/>
  <c r="S479" s="1"/>
  <c r="W479"/>
  <c r="V479"/>
  <c r="N479"/>
  <c r="U479"/>
  <c r="H266" i="3"/>
  <c r="D266"/>
  <c r="F266"/>
  <c r="J266"/>
  <c r="D379"/>
  <c r="F379"/>
  <c r="I379"/>
  <c r="K379"/>
  <c r="J379"/>
  <c r="C379"/>
  <c r="B379"/>
  <c r="D391"/>
  <c r="G391"/>
  <c r="C391"/>
  <c r="F391"/>
  <c r="K391"/>
  <c r="B391"/>
  <c r="I391"/>
  <c r="J391"/>
  <c r="E391"/>
  <c r="F411"/>
  <c r="K411"/>
  <c r="J411"/>
  <c r="G411"/>
  <c r="B411"/>
  <c r="C411"/>
  <c r="Q675" i="4"/>
  <c r="W675"/>
  <c r="P675"/>
  <c r="T675"/>
  <c r="O675"/>
  <c r="N675"/>
  <c r="V675"/>
  <c r="R675"/>
  <c r="S675" s="1"/>
  <c r="U675"/>
  <c r="G467" i="3"/>
  <c r="J467"/>
  <c r="F467"/>
  <c r="B467"/>
  <c r="I467"/>
  <c r="E467"/>
  <c r="C468"/>
  <c r="K468"/>
  <c r="G468"/>
  <c r="D468"/>
  <c r="H468"/>
  <c r="F468"/>
  <c r="B468"/>
  <c r="J468"/>
  <c r="O704" i="4"/>
  <c r="U704"/>
  <c r="N704"/>
  <c r="R704"/>
  <c r="S704" s="1"/>
  <c r="V704"/>
  <c r="W704"/>
  <c r="T704"/>
  <c r="P704"/>
  <c r="Q704"/>
  <c r="O710"/>
  <c r="U710"/>
  <c r="N710"/>
  <c r="R710"/>
  <c r="S710" s="1"/>
  <c r="V710"/>
  <c r="Q710"/>
  <c r="P710"/>
  <c r="T710"/>
  <c r="W710"/>
  <c r="B503" i="3"/>
  <c r="F503"/>
  <c r="K147"/>
  <c r="B147"/>
  <c r="F147"/>
  <c r="J147"/>
  <c r="G147"/>
  <c r="D147"/>
  <c r="H147"/>
  <c r="C147"/>
  <c r="I147"/>
  <c r="E147"/>
  <c r="J241"/>
  <c r="B241"/>
  <c r="I241"/>
  <c r="E348"/>
  <c r="G348"/>
  <c r="D348"/>
  <c r="H348"/>
  <c r="F348"/>
  <c r="K348"/>
  <c r="B348"/>
  <c r="J348"/>
  <c r="O391" i="4"/>
  <c r="U391"/>
  <c r="N391"/>
  <c r="V391"/>
  <c r="T391"/>
  <c r="W391"/>
  <c r="P391"/>
  <c r="Q391"/>
  <c r="R391"/>
  <c r="S391" s="1"/>
  <c r="O395"/>
  <c r="U395"/>
  <c r="N395"/>
  <c r="V395"/>
  <c r="T395"/>
  <c r="Q395"/>
  <c r="R395"/>
  <c r="S395" s="1"/>
  <c r="W395"/>
  <c r="P395"/>
  <c r="Q408"/>
  <c r="W408"/>
  <c r="T408"/>
  <c r="V408"/>
  <c r="U408"/>
  <c r="N408"/>
  <c r="P408"/>
  <c r="O408"/>
  <c r="R408"/>
  <c r="S408" s="1"/>
  <c r="O436"/>
  <c r="U436"/>
  <c r="P436"/>
  <c r="N436"/>
  <c r="R436"/>
  <c r="S436" s="1"/>
  <c r="Q436"/>
  <c r="T436"/>
  <c r="W436"/>
  <c r="V436"/>
  <c r="P463"/>
  <c r="T463"/>
  <c r="O463"/>
  <c r="Q463"/>
  <c r="R463"/>
  <c r="S463" s="1"/>
  <c r="W463"/>
  <c r="V463"/>
  <c r="N463"/>
  <c r="U463"/>
  <c r="G696"/>
  <c r="E15" i="3"/>
  <c r="G15"/>
  <c r="F15"/>
  <c r="K15"/>
  <c r="C15"/>
  <c r="D15"/>
  <c r="I76"/>
  <c r="B76"/>
  <c r="J76"/>
  <c r="F76"/>
  <c r="E76"/>
  <c r="K76"/>
  <c r="C76"/>
  <c r="G76"/>
  <c r="C79"/>
  <c r="G79"/>
  <c r="H79"/>
  <c r="D79"/>
  <c r="I81"/>
  <c r="C81"/>
  <c r="K81"/>
  <c r="F81"/>
  <c r="G81"/>
  <c r="E81"/>
  <c r="H109"/>
  <c r="D109"/>
  <c r="G109"/>
  <c r="K109"/>
  <c r="E150"/>
  <c r="H150"/>
  <c r="D150"/>
  <c r="J150"/>
  <c r="F150"/>
  <c r="Q368" i="4"/>
  <c r="W368"/>
  <c r="T368"/>
  <c r="R368"/>
  <c r="S368" s="1"/>
  <c r="U368"/>
  <c r="N368"/>
  <c r="O368"/>
  <c r="V368"/>
  <c r="P368"/>
  <c r="Q392"/>
  <c r="W392"/>
  <c r="T392"/>
  <c r="V392"/>
  <c r="O392"/>
  <c r="P392"/>
  <c r="R392"/>
  <c r="S392" s="1"/>
  <c r="U392"/>
  <c r="N392"/>
  <c r="G179" i="3"/>
  <c r="B179"/>
  <c r="I179"/>
  <c r="O411" i="4"/>
  <c r="U411"/>
  <c r="N411"/>
  <c r="V411"/>
  <c r="T411"/>
  <c r="W411"/>
  <c r="P411"/>
  <c r="R411"/>
  <c r="S411" s="1"/>
  <c r="Q411"/>
  <c r="B208" i="3"/>
  <c r="H208"/>
  <c r="D208"/>
  <c r="J208"/>
  <c r="F208"/>
  <c r="J211"/>
  <c r="H211"/>
  <c r="D211"/>
  <c r="C211"/>
  <c r="K211"/>
  <c r="B211"/>
  <c r="I211"/>
  <c r="G211"/>
  <c r="E211"/>
  <c r="E240"/>
  <c r="C240"/>
  <c r="K240"/>
  <c r="G240"/>
  <c r="H240"/>
  <c r="D240"/>
  <c r="F240"/>
  <c r="B240"/>
  <c r="J240"/>
  <c r="C244"/>
  <c r="K244"/>
  <c r="B244"/>
  <c r="H244"/>
  <c r="D244"/>
  <c r="F244"/>
  <c r="G244"/>
  <c r="J244"/>
  <c r="F273"/>
  <c r="I273"/>
  <c r="B273"/>
  <c r="P488" i="4"/>
  <c r="T488"/>
  <c r="Q488"/>
  <c r="O488"/>
  <c r="N488"/>
  <c r="V488"/>
  <c r="W488"/>
  <c r="U488"/>
  <c r="R488"/>
  <c r="S488" s="1"/>
  <c r="I275" i="3"/>
  <c r="H275"/>
  <c r="E275"/>
  <c r="P558" i="4"/>
  <c r="T558"/>
  <c r="Q558"/>
  <c r="O558"/>
  <c r="R558"/>
  <c r="S558" s="1"/>
  <c r="U558"/>
  <c r="N558"/>
  <c r="W558"/>
  <c r="V558"/>
  <c r="E345" i="3"/>
  <c r="H345"/>
  <c r="D345"/>
  <c r="C345"/>
  <c r="K345"/>
  <c r="G345"/>
  <c r="P560" i="4"/>
  <c r="T560"/>
  <c r="Q560"/>
  <c r="O560"/>
  <c r="R560"/>
  <c r="S560" s="1"/>
  <c r="U560"/>
  <c r="N560"/>
  <c r="W560"/>
  <c r="V560"/>
  <c r="N561"/>
  <c r="R561"/>
  <c r="S561" s="1"/>
  <c r="V561"/>
  <c r="W561"/>
  <c r="U561"/>
  <c r="T561"/>
  <c r="Q561"/>
  <c r="P561"/>
  <c r="O561"/>
  <c r="N563"/>
  <c r="R563"/>
  <c r="S563" s="1"/>
  <c r="V563"/>
  <c r="W563"/>
  <c r="U563"/>
  <c r="P563"/>
  <c r="O563"/>
  <c r="Q563"/>
  <c r="T563"/>
  <c r="D351" i="3"/>
  <c r="C351"/>
  <c r="J351"/>
  <c r="E351"/>
  <c r="I351"/>
  <c r="F351"/>
  <c r="B351"/>
  <c r="N567" i="4"/>
  <c r="R567"/>
  <c r="S567" s="1"/>
  <c r="V567"/>
  <c r="U567"/>
  <c r="W567"/>
  <c r="T567"/>
  <c r="O567"/>
  <c r="P567"/>
  <c r="Q567"/>
  <c r="P568"/>
  <c r="T568"/>
  <c r="O568"/>
  <c r="Q568"/>
  <c r="N568"/>
  <c r="V568"/>
  <c r="U568"/>
  <c r="R568"/>
  <c r="S568" s="1"/>
  <c r="W568"/>
  <c r="N569"/>
  <c r="R569"/>
  <c r="S569" s="1"/>
  <c r="V569"/>
  <c r="U569"/>
  <c r="W569"/>
  <c r="P569"/>
  <c r="Q569"/>
  <c r="T569"/>
  <c r="O569"/>
  <c r="P570"/>
  <c r="T570"/>
  <c r="O570"/>
  <c r="Q570"/>
  <c r="R570"/>
  <c r="S570" s="1"/>
  <c r="W570"/>
  <c r="V570"/>
  <c r="N570"/>
  <c r="U570"/>
  <c r="N571"/>
  <c r="R571"/>
  <c r="S571" s="1"/>
  <c r="V571"/>
  <c r="U571"/>
  <c r="W571"/>
  <c r="T571"/>
  <c r="O571"/>
  <c r="Q571"/>
  <c r="P571"/>
  <c r="I359" i="3"/>
  <c r="H359"/>
  <c r="E359"/>
  <c r="F359"/>
  <c r="K359"/>
  <c r="G359"/>
  <c r="J359"/>
  <c r="B359"/>
  <c r="C359"/>
  <c r="V575" i="4"/>
  <c r="W575"/>
  <c r="P575"/>
  <c r="U575"/>
  <c r="B362" i="3"/>
  <c r="E362"/>
  <c r="I362"/>
  <c r="C362"/>
  <c r="K362"/>
  <c r="G362"/>
  <c r="I363"/>
  <c r="J363"/>
  <c r="B363"/>
  <c r="G363"/>
  <c r="F363"/>
  <c r="C363"/>
  <c r="K363"/>
  <c r="J365"/>
  <c r="F365"/>
  <c r="D365"/>
  <c r="H365"/>
  <c r="I365"/>
  <c r="E365"/>
  <c r="N580" i="4"/>
  <c r="R580"/>
  <c r="S580" s="1"/>
  <c r="V580"/>
  <c r="W580"/>
  <c r="U580"/>
  <c r="P580"/>
  <c r="O580"/>
  <c r="Q580"/>
  <c r="T580"/>
  <c r="P581"/>
  <c r="T581"/>
  <c r="Q581"/>
  <c r="O581"/>
  <c r="R581"/>
  <c r="S581" s="1"/>
  <c r="U581"/>
  <c r="N581"/>
  <c r="W581"/>
  <c r="V581"/>
  <c r="N582"/>
  <c r="R582"/>
  <c r="S582" s="1"/>
  <c r="V582"/>
  <c r="W582"/>
  <c r="U582"/>
  <c r="T582"/>
  <c r="Q582"/>
  <c r="P582"/>
  <c r="O582"/>
  <c r="F369" i="3"/>
  <c r="E369"/>
  <c r="D369"/>
  <c r="K369"/>
  <c r="C369"/>
  <c r="H369"/>
  <c r="N584" i="4"/>
  <c r="R584"/>
  <c r="S584" s="1"/>
  <c r="V584"/>
  <c r="W584"/>
  <c r="U584"/>
  <c r="P584"/>
  <c r="O584"/>
  <c r="Q584"/>
  <c r="T584"/>
  <c r="N586"/>
  <c r="R586"/>
  <c r="S586" s="1"/>
  <c r="V586"/>
  <c r="W586"/>
  <c r="U586"/>
  <c r="T586"/>
  <c r="Q586"/>
  <c r="P586"/>
  <c r="O586"/>
  <c r="P587"/>
  <c r="T587"/>
  <c r="Q587"/>
  <c r="O587"/>
  <c r="N587"/>
  <c r="V587"/>
  <c r="W587"/>
  <c r="R587"/>
  <c r="S587" s="1"/>
  <c r="U587"/>
  <c r="J375" i="3"/>
  <c r="E375"/>
  <c r="H375"/>
  <c r="D375"/>
  <c r="K375"/>
  <c r="G376"/>
  <c r="D376"/>
  <c r="H376"/>
  <c r="F376"/>
  <c r="E376"/>
  <c r="K376"/>
  <c r="B376"/>
  <c r="J376"/>
  <c r="P591" i="4"/>
  <c r="T591"/>
  <c r="Q591"/>
  <c r="O591"/>
  <c r="N591"/>
  <c r="V591"/>
  <c r="W591"/>
  <c r="U591"/>
  <c r="R591"/>
  <c r="S591" s="1"/>
  <c r="J378" i="3"/>
  <c r="F378"/>
  <c r="H378"/>
  <c r="D378"/>
  <c r="H381"/>
  <c r="D381"/>
  <c r="J381"/>
  <c r="B381"/>
  <c r="G381"/>
  <c r="E381"/>
  <c r="K381"/>
  <c r="F381"/>
  <c r="P596" i="4"/>
  <c r="W596"/>
  <c r="U596"/>
  <c r="V596"/>
  <c r="P597"/>
  <c r="U597"/>
  <c r="W597"/>
  <c r="V597"/>
  <c r="P598"/>
  <c r="T598"/>
  <c r="O598"/>
  <c r="Q598"/>
  <c r="N598"/>
  <c r="V598"/>
  <c r="U598"/>
  <c r="R598"/>
  <c r="S598" s="1"/>
  <c r="W598"/>
  <c r="G385" i="3"/>
  <c r="J385"/>
  <c r="F385"/>
  <c r="B385"/>
  <c r="H385"/>
  <c r="D385"/>
  <c r="E385"/>
  <c r="C385"/>
  <c r="I385"/>
  <c r="P600" i="4"/>
  <c r="W600"/>
  <c r="U600"/>
  <c r="V600"/>
  <c r="P601"/>
  <c r="U601"/>
  <c r="W601"/>
  <c r="V601"/>
  <c r="P602"/>
  <c r="T602"/>
  <c r="O602"/>
  <c r="Q602"/>
  <c r="N602"/>
  <c r="V602"/>
  <c r="U602"/>
  <c r="W602"/>
  <c r="R602"/>
  <c r="S602" s="1"/>
  <c r="V603"/>
  <c r="W603"/>
  <c r="P603"/>
  <c r="U603"/>
  <c r="K392" i="3"/>
  <c r="D392"/>
  <c r="H392"/>
  <c r="B392"/>
  <c r="J392"/>
  <c r="G392"/>
  <c r="F392"/>
  <c r="V607" i="4"/>
  <c r="W607"/>
  <c r="P607"/>
  <c r="U607"/>
  <c r="D394" i="3"/>
  <c r="H394"/>
  <c r="B394"/>
  <c r="J394"/>
  <c r="F394"/>
  <c r="J395"/>
  <c r="E395"/>
  <c r="H395"/>
  <c r="K395"/>
  <c r="I395"/>
  <c r="D395"/>
  <c r="C395"/>
  <c r="H397"/>
  <c r="D397"/>
  <c r="J397"/>
  <c r="F397"/>
  <c r="C397"/>
  <c r="K397"/>
  <c r="I397"/>
  <c r="B397"/>
  <c r="N612" i="4"/>
  <c r="R612"/>
  <c r="S612" s="1"/>
  <c r="V612"/>
  <c r="W612"/>
  <c r="U612"/>
  <c r="P612"/>
  <c r="O612"/>
  <c r="Q612"/>
  <c r="T612"/>
  <c r="P613"/>
  <c r="T613"/>
  <c r="Q613"/>
  <c r="O613"/>
  <c r="R613"/>
  <c r="S613" s="1"/>
  <c r="U613"/>
  <c r="N613"/>
  <c r="W613"/>
  <c r="V613"/>
  <c r="N614"/>
  <c r="R614"/>
  <c r="S614" s="1"/>
  <c r="V614"/>
  <c r="W614"/>
  <c r="U614"/>
  <c r="T614"/>
  <c r="Q614"/>
  <c r="P614"/>
  <c r="O614"/>
  <c r="J401" i="3"/>
  <c r="I401"/>
  <c r="B401"/>
  <c r="N616" i="4"/>
  <c r="R616"/>
  <c r="S616" s="1"/>
  <c r="V616"/>
  <c r="W616"/>
  <c r="U616"/>
  <c r="P616"/>
  <c r="O616"/>
  <c r="Q616"/>
  <c r="T616"/>
  <c r="N618"/>
  <c r="R618"/>
  <c r="S618" s="1"/>
  <c r="V618"/>
  <c r="W618"/>
  <c r="U618"/>
  <c r="T618"/>
  <c r="Q618"/>
  <c r="P618"/>
  <c r="O618"/>
  <c r="P619"/>
  <c r="T619"/>
  <c r="Q619"/>
  <c r="O619"/>
  <c r="N619"/>
  <c r="V619"/>
  <c r="W619"/>
  <c r="R619"/>
  <c r="S619" s="1"/>
  <c r="U619"/>
  <c r="H407" i="3"/>
  <c r="E407"/>
  <c r="C407"/>
  <c r="K407"/>
  <c r="G408"/>
  <c r="D408"/>
  <c r="H408"/>
  <c r="B408"/>
  <c r="J408"/>
  <c r="K408"/>
  <c r="F408"/>
  <c r="P623" i="4"/>
  <c r="T623"/>
  <c r="Q623"/>
  <c r="O623"/>
  <c r="N623"/>
  <c r="V623"/>
  <c r="W623"/>
  <c r="U623"/>
  <c r="R623"/>
  <c r="S623" s="1"/>
  <c r="D410" i="3"/>
  <c r="H410"/>
  <c r="B410"/>
  <c r="J410"/>
  <c r="F410"/>
  <c r="J413"/>
  <c r="F413"/>
  <c r="B413"/>
  <c r="D413"/>
  <c r="G413"/>
  <c r="E413"/>
  <c r="H413"/>
  <c r="P628" i="4"/>
  <c r="W628"/>
  <c r="U628"/>
  <c r="V628"/>
  <c r="P629"/>
  <c r="U629"/>
  <c r="W629"/>
  <c r="V629"/>
  <c r="P630"/>
  <c r="T630"/>
  <c r="O630"/>
  <c r="Q630"/>
  <c r="N630"/>
  <c r="V630"/>
  <c r="U630"/>
  <c r="R630"/>
  <c r="S630" s="1"/>
  <c r="W630"/>
  <c r="H417" i="3"/>
  <c r="D417"/>
  <c r="J417"/>
  <c r="B417"/>
  <c r="F417"/>
  <c r="G417"/>
  <c r="C417"/>
  <c r="K417"/>
  <c r="P632" i="4"/>
  <c r="W632"/>
  <c r="U632"/>
  <c r="V632"/>
  <c r="P633"/>
  <c r="U633"/>
  <c r="W633"/>
  <c r="V633"/>
  <c r="P634"/>
  <c r="T634"/>
  <c r="O634"/>
  <c r="Q634"/>
  <c r="N634"/>
  <c r="V634"/>
  <c r="U634"/>
  <c r="W634"/>
  <c r="R634"/>
  <c r="S634" s="1"/>
  <c r="H421" i="3"/>
  <c r="D421"/>
  <c r="J421"/>
  <c r="E421"/>
  <c r="F421"/>
  <c r="B421"/>
  <c r="I421"/>
  <c r="P636" i="4"/>
  <c r="W636"/>
  <c r="U636"/>
  <c r="V636"/>
  <c r="V637"/>
  <c r="W637"/>
  <c r="P637"/>
  <c r="U637"/>
  <c r="N638"/>
  <c r="R638"/>
  <c r="S638" s="1"/>
  <c r="V638"/>
  <c r="W638"/>
  <c r="U638"/>
  <c r="P638"/>
  <c r="O638"/>
  <c r="T638"/>
  <c r="Q638"/>
  <c r="J425" i="3"/>
  <c r="D425"/>
  <c r="F425"/>
  <c r="V640" i="4"/>
  <c r="U640"/>
  <c r="W640"/>
  <c r="P640"/>
  <c r="V641"/>
  <c r="W641"/>
  <c r="U641"/>
  <c r="P641"/>
  <c r="N642"/>
  <c r="R642"/>
  <c r="S642" s="1"/>
  <c r="V642"/>
  <c r="W642"/>
  <c r="U642"/>
  <c r="T642"/>
  <c r="Q642"/>
  <c r="O642"/>
  <c r="P642"/>
  <c r="B429" i="3"/>
  <c r="J429"/>
  <c r="H429"/>
  <c r="K429"/>
  <c r="D429"/>
  <c r="C429"/>
  <c r="I429"/>
  <c r="E429"/>
  <c r="V644" i="4"/>
  <c r="U644"/>
  <c r="P644"/>
  <c r="W644"/>
  <c r="V645"/>
  <c r="W645"/>
  <c r="P645"/>
  <c r="U645"/>
  <c r="N646"/>
  <c r="R646"/>
  <c r="S646" s="1"/>
  <c r="V646"/>
  <c r="W646"/>
  <c r="U646"/>
  <c r="P646"/>
  <c r="O646"/>
  <c r="T646"/>
  <c r="Q646"/>
  <c r="H433" i="3"/>
  <c r="C433"/>
  <c r="J433"/>
  <c r="E433"/>
  <c r="B433"/>
  <c r="I433"/>
  <c r="F433"/>
  <c r="V648" i="4"/>
  <c r="U648"/>
  <c r="W648"/>
  <c r="P648"/>
  <c r="V649"/>
  <c r="W649"/>
  <c r="U649"/>
  <c r="P649"/>
  <c r="N650"/>
  <c r="R650"/>
  <c r="S650" s="1"/>
  <c r="V650"/>
  <c r="W650"/>
  <c r="U650"/>
  <c r="T650"/>
  <c r="Q650"/>
  <c r="O650"/>
  <c r="P650"/>
  <c r="D437" i="3"/>
  <c r="H437"/>
  <c r="B437"/>
  <c r="E437"/>
  <c r="K437"/>
  <c r="V652" i="4"/>
  <c r="U652"/>
  <c r="P652"/>
  <c r="W652"/>
  <c r="V653"/>
  <c r="W653"/>
  <c r="P653"/>
  <c r="U653"/>
  <c r="N654"/>
  <c r="R654"/>
  <c r="S654" s="1"/>
  <c r="V654"/>
  <c r="W654"/>
  <c r="U654"/>
  <c r="P654"/>
  <c r="O654"/>
  <c r="T654"/>
  <c r="Q654"/>
  <c r="F441" i="3"/>
  <c r="E441"/>
  <c r="G441"/>
  <c r="H441"/>
  <c r="C441"/>
  <c r="D441"/>
  <c r="K441"/>
  <c r="V656" i="4"/>
  <c r="U656"/>
  <c r="W656"/>
  <c r="P656"/>
  <c r="V657"/>
  <c r="W657"/>
  <c r="U657"/>
  <c r="P657"/>
  <c r="N658"/>
  <c r="R658"/>
  <c r="S658" s="1"/>
  <c r="V658"/>
  <c r="W658"/>
  <c r="U658"/>
  <c r="T658"/>
  <c r="Q658"/>
  <c r="O658"/>
  <c r="P658"/>
  <c r="J445" i="3"/>
  <c r="B445"/>
  <c r="E445"/>
  <c r="D445"/>
  <c r="I445"/>
  <c r="H445"/>
  <c r="C445"/>
  <c r="V660" i="4"/>
  <c r="U660"/>
  <c r="P660"/>
  <c r="W660"/>
  <c r="V661"/>
  <c r="W661"/>
  <c r="P661"/>
  <c r="U661"/>
  <c r="N662"/>
  <c r="R662"/>
  <c r="S662" s="1"/>
  <c r="V662"/>
  <c r="W662"/>
  <c r="U662"/>
  <c r="P662"/>
  <c r="O662"/>
  <c r="T662"/>
  <c r="Q662"/>
  <c r="F449" i="3"/>
  <c r="E449"/>
  <c r="D449"/>
  <c r="G449"/>
  <c r="C449"/>
  <c r="H449"/>
  <c r="K449"/>
  <c r="V664" i="4"/>
  <c r="U664"/>
  <c r="W664"/>
  <c r="P664"/>
  <c r="V665"/>
  <c r="W665"/>
  <c r="U665"/>
  <c r="P665"/>
  <c r="N666"/>
  <c r="R666"/>
  <c r="S666" s="1"/>
  <c r="V666"/>
  <c r="W666"/>
  <c r="U666"/>
  <c r="T666"/>
  <c r="Q666"/>
  <c r="O666"/>
  <c r="P666"/>
  <c r="F453" i="3"/>
  <c r="C453"/>
  <c r="J453"/>
  <c r="G453"/>
  <c r="K453"/>
  <c r="H453"/>
  <c r="I453"/>
  <c r="D453"/>
  <c r="E453"/>
  <c r="B453"/>
  <c r="V668" i="4"/>
  <c r="U668"/>
  <c r="P668"/>
  <c r="W668"/>
  <c r="W669"/>
  <c r="V669"/>
  <c r="Q669"/>
  <c r="P669"/>
  <c r="O670"/>
  <c r="U670"/>
  <c r="N670"/>
  <c r="R670"/>
  <c r="S670" s="1"/>
  <c r="V670"/>
  <c r="Q670"/>
  <c r="P670"/>
  <c r="W670"/>
  <c r="T670"/>
  <c r="D457" i="3"/>
  <c r="H457"/>
  <c r="E457"/>
  <c r="I457"/>
  <c r="C457"/>
  <c r="W672" i="4"/>
  <c r="V672"/>
  <c r="P672"/>
  <c r="Q672"/>
  <c r="Q673"/>
  <c r="W673"/>
  <c r="P673"/>
  <c r="T673"/>
  <c r="U673"/>
  <c r="R673"/>
  <c r="S673" s="1"/>
  <c r="O673"/>
  <c r="V673"/>
  <c r="N673"/>
  <c r="Q677"/>
  <c r="W677"/>
  <c r="P677"/>
  <c r="T677"/>
  <c r="U677"/>
  <c r="R677"/>
  <c r="S677" s="1"/>
  <c r="N677"/>
  <c r="O677"/>
  <c r="V677"/>
  <c r="D469" i="3"/>
  <c r="I469"/>
  <c r="C469"/>
  <c r="O706" i="4"/>
  <c r="U706"/>
  <c r="N706"/>
  <c r="R706"/>
  <c r="S706" s="1"/>
  <c r="V706"/>
  <c r="Q706"/>
  <c r="P706"/>
  <c r="W706"/>
  <c r="T706"/>
  <c r="O708"/>
  <c r="U708"/>
  <c r="N708"/>
  <c r="R708"/>
  <c r="S708" s="1"/>
  <c r="V708"/>
  <c r="W708"/>
  <c r="T708"/>
  <c r="Q708"/>
  <c r="P708"/>
  <c r="O712"/>
  <c r="U712"/>
  <c r="N712"/>
  <c r="R712"/>
  <c r="S712" s="1"/>
  <c r="V712"/>
  <c r="W712"/>
  <c r="T712"/>
  <c r="P712"/>
  <c r="Q712"/>
  <c r="Q713"/>
  <c r="W713"/>
  <c r="P713"/>
  <c r="T713"/>
  <c r="U713"/>
  <c r="R713"/>
  <c r="S713" s="1"/>
  <c r="N713"/>
  <c r="O713"/>
  <c r="V713"/>
  <c r="O714"/>
  <c r="U714"/>
  <c r="N714"/>
  <c r="R714"/>
  <c r="S714" s="1"/>
  <c r="V714"/>
  <c r="Q714"/>
  <c r="P714"/>
  <c r="W714"/>
  <c r="T714"/>
  <c r="F501" i="3"/>
  <c r="K501"/>
  <c r="G501"/>
  <c r="D501"/>
  <c r="C501"/>
  <c r="I501"/>
  <c r="B501"/>
  <c r="H501"/>
  <c r="I502"/>
  <c r="D502"/>
  <c r="H502"/>
  <c r="F502"/>
  <c r="B502"/>
  <c r="J502"/>
  <c r="G505"/>
  <c r="D505"/>
  <c r="K505"/>
  <c r="H505"/>
  <c r="C505"/>
  <c r="G139"/>
  <c r="K139"/>
  <c r="D139"/>
  <c r="H139"/>
  <c r="F139"/>
  <c r="B139"/>
  <c r="J139"/>
  <c r="E139"/>
  <c r="I139"/>
  <c r="C139"/>
  <c r="H243"/>
  <c r="D243"/>
  <c r="C243"/>
  <c r="B243"/>
  <c r="E243"/>
  <c r="K243"/>
  <c r="I243"/>
  <c r="Q260"/>
  <c r="H658" i="4"/>
  <c r="H449"/>
  <c r="W404" i="3"/>
  <c r="X404" s="1"/>
  <c r="AF25" i="2"/>
  <c r="F237" i="4" s="1"/>
  <c r="AF33" i="2"/>
  <c r="F245" i="4" s="1"/>
  <c r="AF41" i="2"/>
  <c r="F253" i="4" s="1"/>
  <c r="AF49" i="2"/>
  <c r="F261" i="4" s="1"/>
  <c r="AF90" i="2"/>
  <c r="F302" i="4" s="1"/>
  <c r="AF94" i="2"/>
  <c r="F306" i="4" s="1"/>
  <c r="AF106" i="2"/>
  <c r="F318" i="4" s="1"/>
  <c r="AF110" i="2"/>
  <c r="F322" i="4" s="1"/>
  <c r="AF122" i="2"/>
  <c r="F334" i="4" s="1"/>
  <c r="AF126" i="2"/>
  <c r="F338" i="4" s="1"/>
  <c r="AF139" i="2"/>
  <c r="F351" i="4" s="1"/>
  <c r="AF147" i="2"/>
  <c r="F359" i="4" s="1"/>
  <c r="AF155" i="2"/>
  <c r="F367" i="4" s="1"/>
  <c r="AF163" i="2"/>
  <c r="F375" i="4" s="1"/>
  <c r="AF186" i="2"/>
  <c r="F398" i="4" s="1"/>
  <c r="AF194" i="2"/>
  <c r="F406" i="4" s="1"/>
  <c r="AF202" i="2"/>
  <c r="F414" i="4" s="1"/>
  <c r="AF210" i="2"/>
  <c r="F422" i="4" s="1"/>
  <c r="G422" s="1"/>
  <c r="AF218" i="2"/>
  <c r="F430" i="4" s="1"/>
  <c r="AF226" i="2"/>
  <c r="F438" i="4" s="1"/>
  <c r="AF234" i="2"/>
  <c r="F446" i="4" s="1"/>
  <c r="AF242" i="2"/>
  <c r="F454" i="4" s="1"/>
  <c r="AF250" i="2"/>
  <c r="F462" i="4" s="1"/>
  <c r="AF258" i="2"/>
  <c r="F470" i="4" s="1"/>
  <c r="AF266" i="2"/>
  <c r="F478" i="4" s="1"/>
  <c r="AF274" i="2"/>
  <c r="F486" i="4" s="1"/>
  <c r="G486" s="1"/>
  <c r="H486" s="1"/>
  <c r="Q164" i="3"/>
  <c r="L503"/>
  <c r="P503" s="1"/>
  <c r="H648" i="4"/>
  <c r="H638"/>
  <c r="H614"/>
  <c r="H312"/>
  <c r="AF131" i="2"/>
  <c r="F343" i="4" s="1"/>
  <c r="AF148" i="2"/>
  <c r="F360" i="4" s="1"/>
  <c r="W228" i="3"/>
  <c r="X228" s="1"/>
  <c r="R195"/>
  <c r="T195" s="1"/>
  <c r="Y195" s="1"/>
  <c r="N443" i="4"/>
  <c r="R443"/>
  <c r="S443" s="1"/>
  <c r="V443"/>
  <c r="W443"/>
  <c r="U443"/>
  <c r="P443"/>
  <c r="T443"/>
  <c r="O443"/>
  <c r="Q443"/>
  <c r="Q440"/>
  <c r="W440"/>
  <c r="T440"/>
  <c r="V440"/>
  <c r="O440"/>
  <c r="U440"/>
  <c r="P440"/>
  <c r="N440"/>
  <c r="R440"/>
  <c r="S440" s="1"/>
  <c r="G525"/>
  <c r="H525" s="1"/>
  <c r="G368"/>
  <c r="H368" s="1"/>
  <c r="G523"/>
  <c r="H523" s="1"/>
  <c r="Q342" i="3"/>
  <c r="Q504"/>
  <c r="O404"/>
  <c r="N404"/>
  <c r="R503"/>
  <c r="T503" s="1"/>
  <c r="V503" s="1"/>
  <c r="L469"/>
  <c r="U469" s="1"/>
  <c r="R495"/>
  <c r="T495" s="1"/>
  <c r="V495" s="1"/>
  <c r="M442"/>
  <c r="U137"/>
  <c r="R108"/>
  <c r="T108" s="1"/>
  <c r="Y108" s="1"/>
  <c r="W264"/>
  <c r="X264" s="1"/>
  <c r="P232"/>
  <c r="O232"/>
  <c r="AA228"/>
  <c r="U224"/>
  <c r="P216"/>
  <c r="P228"/>
  <c r="N224"/>
  <c r="W224"/>
  <c r="X224" s="1"/>
  <c r="N216"/>
  <c r="M216"/>
  <c r="AA216"/>
  <c r="W291"/>
  <c r="X291" s="1"/>
  <c r="P291"/>
  <c r="M291"/>
  <c r="N232"/>
  <c r="AA232"/>
  <c r="M232"/>
  <c r="AA127"/>
  <c r="M127"/>
  <c r="O212"/>
  <c r="Y490"/>
  <c r="V490"/>
  <c r="Z490"/>
  <c r="M83"/>
  <c r="W83"/>
  <c r="X83" s="1"/>
  <c r="R132"/>
  <c r="T132" s="1"/>
  <c r="Y132" s="1"/>
  <c r="Q322"/>
  <c r="N364"/>
  <c r="Z293"/>
  <c r="N137"/>
  <c r="Q264"/>
  <c r="R364"/>
  <c r="T364" s="1"/>
  <c r="Y364" s="1"/>
  <c r="Q364"/>
  <c r="AA463"/>
  <c r="R264"/>
  <c r="T264" s="1"/>
  <c r="V264" s="1"/>
  <c r="R342"/>
  <c r="T342" s="1"/>
  <c r="V342" s="1"/>
  <c r="L108"/>
  <c r="W108" s="1"/>
  <c r="X108" s="1"/>
  <c r="AA435"/>
  <c r="W435"/>
  <c r="X435" s="1"/>
  <c r="P302"/>
  <c r="AA302"/>
  <c r="M302"/>
  <c r="M104"/>
  <c r="O104"/>
  <c r="Y462"/>
  <c r="Y374"/>
  <c r="Z374"/>
  <c r="Z315"/>
  <c r="V315"/>
  <c r="R164"/>
  <c r="T164" s="1"/>
  <c r="Y164" s="1"/>
  <c r="R260"/>
  <c r="T260" s="1"/>
  <c r="Z260" s="1"/>
  <c r="W484"/>
  <c r="X484" s="1"/>
  <c r="R326"/>
  <c r="T326" s="1"/>
  <c r="Y326" s="1"/>
  <c r="R404"/>
  <c r="T404" s="1"/>
  <c r="Y404" s="1"/>
  <c r="U404"/>
  <c r="Q326"/>
  <c r="Q404"/>
  <c r="R504"/>
  <c r="T504" s="1"/>
  <c r="Z504" s="1"/>
  <c r="L116"/>
  <c r="U116" s="1"/>
  <c r="Q356"/>
  <c r="L495"/>
  <c r="P495" s="1"/>
  <c r="M176"/>
  <c r="O176"/>
  <c r="N176"/>
  <c r="N462"/>
  <c r="W386"/>
  <c r="X386" s="1"/>
  <c r="AA386"/>
  <c r="Q230" i="4"/>
  <c r="W230"/>
  <c r="T230"/>
  <c r="V230"/>
  <c r="O230"/>
  <c r="P230"/>
  <c r="R230"/>
  <c r="S230" s="1"/>
  <c r="U230"/>
  <c r="N230"/>
  <c r="G384"/>
  <c r="H384" s="1"/>
  <c r="R199" i="3"/>
  <c r="T199" s="1"/>
  <c r="Q199"/>
  <c r="L199"/>
  <c r="R183"/>
  <c r="T183" s="1"/>
  <c r="Q183"/>
  <c r="L183"/>
  <c r="G708" i="4"/>
  <c r="G589"/>
  <c r="H589" s="1"/>
  <c r="G587"/>
  <c r="H587" s="1"/>
  <c r="O403"/>
  <c r="U403"/>
  <c r="N403"/>
  <c r="V403"/>
  <c r="T403"/>
  <c r="W403"/>
  <c r="P403"/>
  <c r="Q403"/>
  <c r="R403"/>
  <c r="S403" s="1"/>
  <c r="Q416"/>
  <c r="W416"/>
  <c r="T416"/>
  <c r="V416"/>
  <c r="U416"/>
  <c r="N416"/>
  <c r="O416"/>
  <c r="P416"/>
  <c r="R416"/>
  <c r="S416" s="1"/>
  <c r="O423"/>
  <c r="U423"/>
  <c r="N423"/>
  <c r="V423"/>
  <c r="T423"/>
  <c r="Q423"/>
  <c r="R423"/>
  <c r="S423" s="1"/>
  <c r="W423"/>
  <c r="P423"/>
  <c r="Q428"/>
  <c r="W428"/>
  <c r="T428"/>
  <c r="V428"/>
  <c r="U428"/>
  <c r="N428"/>
  <c r="O428"/>
  <c r="P428"/>
  <c r="R428"/>
  <c r="S428" s="1"/>
  <c r="O435"/>
  <c r="U435"/>
  <c r="N435"/>
  <c r="V435"/>
  <c r="T435"/>
  <c r="W435"/>
  <c r="P435"/>
  <c r="Q435"/>
  <c r="R435"/>
  <c r="S435" s="1"/>
  <c r="P448"/>
  <c r="T448"/>
  <c r="Q448"/>
  <c r="O448"/>
  <c r="R448"/>
  <c r="S448" s="1"/>
  <c r="U448"/>
  <c r="N448"/>
  <c r="V448"/>
  <c r="W448"/>
  <c r="N455"/>
  <c r="R455"/>
  <c r="S455" s="1"/>
  <c r="V455"/>
  <c r="W455"/>
  <c r="U455"/>
  <c r="P455"/>
  <c r="O455"/>
  <c r="T455"/>
  <c r="Q455"/>
  <c r="P460"/>
  <c r="T460"/>
  <c r="Q460"/>
  <c r="O460"/>
  <c r="R460"/>
  <c r="S460" s="1"/>
  <c r="U460"/>
  <c r="N460"/>
  <c r="V460"/>
  <c r="W460"/>
  <c r="N467"/>
  <c r="R467"/>
  <c r="S467" s="1"/>
  <c r="V467"/>
  <c r="W467"/>
  <c r="U467"/>
  <c r="P467"/>
  <c r="T467"/>
  <c r="O467"/>
  <c r="Q467"/>
  <c r="P480"/>
  <c r="T480"/>
  <c r="Q480"/>
  <c r="O480"/>
  <c r="N480"/>
  <c r="R480"/>
  <c r="S480" s="1"/>
  <c r="V480"/>
  <c r="U480"/>
  <c r="W480"/>
  <c r="N487"/>
  <c r="R487"/>
  <c r="S487" s="1"/>
  <c r="V487"/>
  <c r="W487"/>
  <c r="U487"/>
  <c r="P487"/>
  <c r="T487"/>
  <c r="O487"/>
  <c r="Q487"/>
  <c r="P492"/>
  <c r="T492"/>
  <c r="Q492"/>
  <c r="O492"/>
  <c r="N492"/>
  <c r="R492"/>
  <c r="S492" s="1"/>
  <c r="V492"/>
  <c r="U492"/>
  <c r="W492"/>
  <c r="J481" i="3"/>
  <c r="F481"/>
  <c r="G481"/>
  <c r="C481"/>
  <c r="K481"/>
  <c r="F493"/>
  <c r="D493"/>
  <c r="C493"/>
  <c r="K493"/>
  <c r="H493"/>
  <c r="G493"/>
  <c r="F497"/>
  <c r="C497"/>
  <c r="J497"/>
  <c r="G497"/>
  <c r="K497"/>
  <c r="K509"/>
  <c r="F509"/>
  <c r="H509"/>
  <c r="E509"/>
  <c r="D509"/>
  <c r="I509"/>
  <c r="N270" i="4"/>
  <c r="R270"/>
  <c r="S270" s="1"/>
  <c r="V270"/>
  <c r="W270"/>
  <c r="U270"/>
  <c r="P270"/>
  <c r="O270"/>
  <c r="T270"/>
  <c r="Q270"/>
  <c r="O407"/>
  <c r="U407"/>
  <c r="N407"/>
  <c r="V407"/>
  <c r="T407"/>
  <c r="Q407"/>
  <c r="R407"/>
  <c r="S407" s="1"/>
  <c r="W407"/>
  <c r="P407"/>
  <c r="Q412"/>
  <c r="W412"/>
  <c r="T412"/>
  <c r="V412"/>
  <c r="U412"/>
  <c r="N412"/>
  <c r="O412"/>
  <c r="P412"/>
  <c r="R412"/>
  <c r="S412" s="1"/>
  <c r="O419"/>
  <c r="U419"/>
  <c r="N419"/>
  <c r="V419"/>
  <c r="T419"/>
  <c r="W419"/>
  <c r="P419"/>
  <c r="Q419"/>
  <c r="R419"/>
  <c r="S419" s="1"/>
  <c r="Q432"/>
  <c r="W432"/>
  <c r="T432"/>
  <c r="V432"/>
  <c r="U432"/>
  <c r="N432"/>
  <c r="O432"/>
  <c r="P432"/>
  <c r="R432"/>
  <c r="S432" s="1"/>
  <c r="O439"/>
  <c r="U439"/>
  <c r="N439"/>
  <c r="V439"/>
  <c r="T439"/>
  <c r="Q439"/>
  <c r="R439"/>
  <c r="S439" s="1"/>
  <c r="W439"/>
  <c r="P439"/>
  <c r="P444"/>
  <c r="T444"/>
  <c r="Q444"/>
  <c r="O444"/>
  <c r="R444"/>
  <c r="S444" s="1"/>
  <c r="U444"/>
  <c r="N444"/>
  <c r="V444"/>
  <c r="W444"/>
  <c r="N451"/>
  <c r="R451"/>
  <c r="S451" s="1"/>
  <c r="V451"/>
  <c r="W451"/>
  <c r="U451"/>
  <c r="T451"/>
  <c r="Q451"/>
  <c r="P451"/>
  <c r="O451"/>
  <c r="P464"/>
  <c r="T464"/>
  <c r="Q464"/>
  <c r="O464"/>
  <c r="N464"/>
  <c r="R464"/>
  <c r="S464" s="1"/>
  <c r="U464"/>
  <c r="V464"/>
  <c r="W464"/>
  <c r="N471"/>
  <c r="R471"/>
  <c r="S471" s="1"/>
  <c r="V471"/>
  <c r="W471"/>
  <c r="U471"/>
  <c r="P471"/>
  <c r="T471"/>
  <c r="O471"/>
  <c r="Q471"/>
  <c r="P476"/>
  <c r="T476"/>
  <c r="Q476"/>
  <c r="O476"/>
  <c r="N476"/>
  <c r="R476"/>
  <c r="S476" s="1"/>
  <c r="V476"/>
  <c r="U476"/>
  <c r="W476"/>
  <c r="N483"/>
  <c r="R483"/>
  <c r="S483" s="1"/>
  <c r="V483"/>
  <c r="W483"/>
  <c r="U483"/>
  <c r="P483"/>
  <c r="T483"/>
  <c r="O483"/>
  <c r="Q483"/>
  <c r="W172" i="3"/>
  <c r="X172" s="1"/>
  <c r="N172"/>
  <c r="P172"/>
  <c r="R196"/>
  <c r="T196" s="1"/>
  <c r="L196"/>
  <c r="Q196"/>
  <c r="R191"/>
  <c r="T191" s="1"/>
  <c r="L191"/>
  <c r="Q191"/>
  <c r="G673" i="4"/>
  <c r="H673" s="1"/>
  <c r="G586"/>
  <c r="H586" s="1"/>
  <c r="G574"/>
  <c r="H574" s="1"/>
  <c r="E461" i="3"/>
  <c r="D461"/>
  <c r="I461"/>
  <c r="C461"/>
  <c r="I513"/>
  <c r="F513"/>
  <c r="B513"/>
  <c r="K513"/>
  <c r="H513"/>
  <c r="C513"/>
  <c r="J513"/>
  <c r="G513"/>
  <c r="J465"/>
  <c r="E465"/>
  <c r="B465"/>
  <c r="I465"/>
  <c r="C477"/>
  <c r="J477"/>
  <c r="H477"/>
  <c r="B477"/>
  <c r="K477"/>
  <c r="D477"/>
  <c r="G477"/>
  <c r="R418"/>
  <c r="T418" s="1"/>
  <c r="Y418" s="1"/>
  <c r="V463"/>
  <c r="U504"/>
  <c r="N504"/>
  <c r="Q489"/>
  <c r="L489"/>
  <c r="R489"/>
  <c r="T489" s="1"/>
  <c r="L310"/>
  <c r="R310"/>
  <c r="T310" s="1"/>
  <c r="Q418"/>
  <c r="U418"/>
  <c r="AA418"/>
  <c r="W442"/>
  <c r="X442" s="1"/>
  <c r="Z306"/>
  <c r="O264"/>
  <c r="AA260"/>
  <c r="U260"/>
  <c r="O260"/>
  <c r="M260"/>
  <c r="W260"/>
  <c r="X260" s="1"/>
  <c r="N260"/>
  <c r="P260"/>
  <c r="L305"/>
  <c r="Q305"/>
  <c r="R305"/>
  <c r="T305" s="1"/>
  <c r="R171"/>
  <c r="T171" s="1"/>
  <c r="L171"/>
  <c r="Q171"/>
  <c r="L103"/>
  <c r="Q103"/>
  <c r="R103"/>
  <c r="T103" s="1"/>
  <c r="L203"/>
  <c r="Q203"/>
  <c r="R203"/>
  <c r="T203" s="1"/>
  <c r="Q351"/>
  <c r="R351"/>
  <c r="T351" s="1"/>
  <c r="L351"/>
  <c r="Q174"/>
  <c r="R174"/>
  <c r="T174" s="1"/>
  <c r="L174"/>
  <c r="L268"/>
  <c r="Q268"/>
  <c r="R268"/>
  <c r="T268" s="1"/>
  <c r="L273"/>
  <c r="L303"/>
  <c r="R303"/>
  <c r="T303" s="1"/>
  <c r="Q303"/>
  <c r="V383"/>
  <c r="Y383"/>
  <c r="Z383"/>
  <c r="E45" i="4"/>
  <c r="H45" s="1"/>
  <c r="I45" s="1"/>
  <c r="H40"/>
  <c r="H41"/>
  <c r="I40"/>
  <c r="I41"/>
  <c r="J41" s="1"/>
  <c r="O15" i="5"/>
  <c r="F40" i="4"/>
  <c r="F41"/>
  <c r="E40"/>
  <c r="G40" s="1"/>
  <c r="E41"/>
  <c r="G41" s="1"/>
  <c r="E42"/>
  <c r="O14" i="5"/>
  <c r="O13" s="1"/>
  <c r="P274" i="4"/>
  <c r="T274"/>
  <c r="O274"/>
  <c r="Q274"/>
  <c r="N274"/>
  <c r="R274"/>
  <c r="S274" s="1"/>
  <c r="V274"/>
  <c r="W274"/>
  <c r="U274"/>
  <c r="P282"/>
  <c r="T282"/>
  <c r="O282"/>
  <c r="Q282"/>
  <c r="N282"/>
  <c r="R282"/>
  <c r="S282" s="1"/>
  <c r="V282"/>
  <c r="W282"/>
  <c r="U282"/>
  <c r="P290"/>
  <c r="T290"/>
  <c r="O290"/>
  <c r="Q290"/>
  <c r="N290"/>
  <c r="R290"/>
  <c r="S290" s="1"/>
  <c r="V290"/>
  <c r="W290"/>
  <c r="U290"/>
  <c r="G323"/>
  <c r="H323" s="1"/>
  <c r="G328"/>
  <c r="H328" s="1"/>
  <c r="M164" i="3"/>
  <c r="U164"/>
  <c r="AA164"/>
  <c r="O164"/>
  <c r="W164"/>
  <c r="X164" s="1"/>
  <c r="P164"/>
  <c r="N164"/>
  <c r="L314"/>
  <c r="R314"/>
  <c r="T314" s="1"/>
  <c r="Q314"/>
  <c r="P404"/>
  <c r="M404"/>
  <c r="L467"/>
  <c r="R467"/>
  <c r="T467" s="1"/>
  <c r="Q467"/>
  <c r="L343"/>
  <c r="R343"/>
  <c r="T343" s="1"/>
  <c r="Q343"/>
  <c r="G653" i="4"/>
  <c r="H653" s="1"/>
  <c r="G651"/>
  <c r="H651" s="1"/>
  <c r="R442" i="3"/>
  <c r="T442" s="1"/>
  <c r="V442" s="1"/>
  <c r="Q484"/>
  <c r="M418"/>
  <c r="W418"/>
  <c r="X418" s="1"/>
  <c r="O418"/>
  <c r="O442"/>
  <c r="U442"/>
  <c r="Q442"/>
  <c r="R484"/>
  <c r="T484" s="1"/>
  <c r="V484" s="1"/>
  <c r="Y463"/>
  <c r="AA299"/>
  <c r="F51" i="4"/>
  <c r="E50"/>
  <c r="G48"/>
  <c r="G47"/>
  <c r="F46"/>
  <c r="H42"/>
  <c r="J42" s="1"/>
  <c r="E53"/>
  <c r="H53" s="1"/>
  <c r="I53" s="1"/>
  <c r="G51"/>
  <c r="F50"/>
  <c r="E49"/>
  <c r="H49" s="1"/>
  <c r="I49" s="1"/>
  <c r="F47"/>
  <c r="E46"/>
  <c r="F42"/>
  <c r="AF22" i="2"/>
  <c r="F234" i="4" s="1"/>
  <c r="AF85" i="2"/>
  <c r="F297" i="4" s="1"/>
  <c r="AF93" i="2"/>
  <c r="F305" i="4" s="1"/>
  <c r="AF101" i="2"/>
  <c r="F313" i="4" s="1"/>
  <c r="AF109" i="2"/>
  <c r="F321" i="4" s="1"/>
  <c r="AF117" i="2"/>
  <c r="F329" i="4" s="1"/>
  <c r="AF125" i="2"/>
  <c r="F337" i="4" s="1"/>
  <c r="AF20" i="2"/>
  <c r="F232" i="4" s="1"/>
  <c r="AF27" i="2"/>
  <c r="F239" i="4" s="1"/>
  <c r="AF28" i="2"/>
  <c r="F240" i="4" s="1"/>
  <c r="AF35" i="2"/>
  <c r="F247" i="4" s="1"/>
  <c r="AF44" i="2"/>
  <c r="F256" i="4" s="1"/>
  <c r="G256" s="1"/>
  <c r="H256" s="1"/>
  <c r="AF51" i="2"/>
  <c r="F263" i="4" s="1"/>
  <c r="AF59" i="2"/>
  <c r="F271" i="4" s="1"/>
  <c r="AF60" i="2"/>
  <c r="F272" i="4" s="1"/>
  <c r="AF75" i="2"/>
  <c r="F287" i="4" s="1"/>
  <c r="G287" s="1"/>
  <c r="H287" s="1"/>
  <c r="AF76" i="2"/>
  <c r="F288" i="4" s="1"/>
  <c r="AF133" i="2"/>
  <c r="F345" i="4" s="1"/>
  <c r="AF141" i="2"/>
  <c r="F353" i="4" s="1"/>
  <c r="AF150" i="2"/>
  <c r="F362" i="4" s="1"/>
  <c r="AF157" i="2"/>
  <c r="F369" i="4" s="1"/>
  <c r="AF174" i="2"/>
  <c r="F386" i="4" s="1"/>
  <c r="Q132" i="3"/>
  <c r="R322"/>
  <c r="T322" s="1"/>
  <c r="N234" i="4"/>
  <c r="O234" s="1"/>
  <c r="R234"/>
  <c r="S234" s="1"/>
  <c r="O237"/>
  <c r="U237"/>
  <c r="N237"/>
  <c r="V237"/>
  <c r="T237"/>
  <c r="Q237"/>
  <c r="W237"/>
  <c r="R237"/>
  <c r="S237" s="1"/>
  <c r="P237"/>
  <c r="N245"/>
  <c r="R245"/>
  <c r="S245" s="1"/>
  <c r="V245"/>
  <c r="U245"/>
  <c r="O245"/>
  <c r="P245"/>
  <c r="T245"/>
  <c r="Q245"/>
  <c r="W245"/>
  <c r="N253"/>
  <c r="R253"/>
  <c r="S253" s="1"/>
  <c r="V253"/>
  <c r="U253"/>
  <c r="O253"/>
  <c r="P253"/>
  <c r="T253"/>
  <c r="Q253"/>
  <c r="W253"/>
  <c r="N261"/>
  <c r="R261"/>
  <c r="S261" s="1"/>
  <c r="V261"/>
  <c r="U261"/>
  <c r="O261"/>
  <c r="P261"/>
  <c r="T261"/>
  <c r="Q261"/>
  <c r="W261"/>
  <c r="G320"/>
  <c r="H320" s="1"/>
  <c r="Q348"/>
  <c r="W348"/>
  <c r="T348"/>
  <c r="R348"/>
  <c r="S348" s="1"/>
  <c r="O348"/>
  <c r="U348"/>
  <c r="P348"/>
  <c r="N348"/>
  <c r="V348"/>
  <c r="O351"/>
  <c r="U351"/>
  <c r="N351"/>
  <c r="V351"/>
  <c r="T351"/>
  <c r="Q351"/>
  <c r="W351"/>
  <c r="R351"/>
  <c r="S351" s="1"/>
  <c r="P351"/>
  <c r="O359"/>
  <c r="U359"/>
  <c r="N359"/>
  <c r="V359"/>
  <c r="T359"/>
  <c r="Q359"/>
  <c r="W359"/>
  <c r="R359"/>
  <c r="S359" s="1"/>
  <c r="P359"/>
  <c r="O367"/>
  <c r="U367"/>
  <c r="N367"/>
  <c r="V367"/>
  <c r="T367"/>
  <c r="Q367"/>
  <c r="W367"/>
  <c r="R367"/>
  <c r="S367" s="1"/>
  <c r="P367"/>
  <c r="L200" i="3"/>
  <c r="R200"/>
  <c r="T200" s="1"/>
  <c r="Q200"/>
  <c r="L263"/>
  <c r="R263"/>
  <c r="T263" s="1"/>
  <c r="AA264"/>
  <c r="U264"/>
  <c r="M264"/>
  <c r="P264"/>
  <c r="L370"/>
  <c r="R370"/>
  <c r="T370" s="1"/>
  <c r="Q370"/>
  <c r="L403"/>
  <c r="R403"/>
  <c r="T403" s="1"/>
  <c r="Q406"/>
  <c r="R406"/>
  <c r="T406" s="1"/>
  <c r="L406"/>
  <c r="G634" i="4"/>
  <c r="H634" s="1"/>
  <c r="G626"/>
  <c r="H626" s="1"/>
  <c r="H615"/>
  <c r="H508"/>
  <c r="H717"/>
  <c r="Y82" i="3"/>
  <c r="V82"/>
  <c r="Z82"/>
  <c r="R285"/>
  <c r="T285" s="1"/>
  <c r="Q285"/>
  <c r="L285"/>
  <c r="M326"/>
  <c r="N326"/>
  <c r="W326"/>
  <c r="X326" s="1"/>
  <c r="O326"/>
  <c r="AA326"/>
  <c r="P326"/>
  <c r="U326"/>
  <c r="L148"/>
  <c r="Q148"/>
  <c r="L366"/>
  <c r="Q366"/>
  <c r="R366"/>
  <c r="T366" s="1"/>
  <c r="W106"/>
  <c r="X106" s="1"/>
  <c r="Q266"/>
  <c r="L266"/>
  <c r="R266"/>
  <c r="T266" s="1"/>
  <c r="AA459"/>
  <c r="P459"/>
  <c r="W459"/>
  <c r="X459" s="1"/>
  <c r="U459"/>
  <c r="O459"/>
  <c r="M45"/>
  <c r="O45"/>
  <c r="N45"/>
  <c r="P45"/>
  <c r="U45"/>
  <c r="W45"/>
  <c r="X45" s="1"/>
  <c r="AA45"/>
  <c r="M29"/>
  <c r="O29"/>
  <c r="N29"/>
  <c r="U29"/>
  <c r="W29"/>
  <c r="X29" s="1"/>
  <c r="AA29"/>
  <c r="P29"/>
  <c r="H725" i="4"/>
  <c r="H701"/>
  <c r="H605"/>
  <c r="H543"/>
  <c r="H535"/>
  <c r="H533"/>
  <c r="H532"/>
  <c r="H531"/>
  <c r="H500"/>
  <c r="H715"/>
  <c r="H505"/>
  <c r="H497"/>
  <c r="O82" i="3"/>
  <c r="W82"/>
  <c r="X82" s="1"/>
  <c r="U82"/>
  <c r="M82"/>
  <c r="AA82"/>
  <c r="N82"/>
  <c r="P82"/>
  <c r="O92"/>
  <c r="W92"/>
  <c r="X92" s="1"/>
  <c r="U92"/>
  <c r="M92"/>
  <c r="AA92"/>
  <c r="P92"/>
  <c r="N92"/>
  <c r="O132"/>
  <c r="W132"/>
  <c r="X132" s="1"/>
  <c r="U132"/>
  <c r="M132"/>
  <c r="AA132"/>
  <c r="N132"/>
  <c r="P132"/>
  <c r="Q134"/>
  <c r="R134"/>
  <c r="T134" s="1"/>
  <c r="L134"/>
  <c r="Q277"/>
  <c r="L277"/>
  <c r="R277"/>
  <c r="T277" s="1"/>
  <c r="R282"/>
  <c r="T282" s="1"/>
  <c r="Q282"/>
  <c r="L282"/>
  <c r="N294"/>
  <c r="W294"/>
  <c r="X294" s="1"/>
  <c r="O294"/>
  <c r="P294"/>
  <c r="AA294"/>
  <c r="M294"/>
  <c r="U294"/>
  <c r="L358"/>
  <c r="Q358"/>
  <c r="M364"/>
  <c r="W364"/>
  <c r="X364" s="1"/>
  <c r="U364"/>
  <c r="AA364"/>
  <c r="P364"/>
  <c r="R380"/>
  <c r="T380" s="1"/>
  <c r="L380"/>
  <c r="Q380"/>
  <c r="R472"/>
  <c r="T472" s="1"/>
  <c r="Q472"/>
  <c r="L472"/>
  <c r="L78"/>
  <c r="R78"/>
  <c r="T78" s="1"/>
  <c r="Q78"/>
  <c r="L192"/>
  <c r="Q192"/>
  <c r="R192"/>
  <c r="T192" s="1"/>
  <c r="N322"/>
  <c r="W322"/>
  <c r="X322" s="1"/>
  <c r="O322"/>
  <c r="P322"/>
  <c r="AA322"/>
  <c r="M322"/>
  <c r="U322"/>
  <c r="L84"/>
  <c r="R84"/>
  <c r="T84" s="1"/>
  <c r="Q84"/>
  <c r="L95"/>
  <c r="Q95"/>
  <c r="R95"/>
  <c r="T95" s="1"/>
  <c r="R123"/>
  <c r="T123" s="1"/>
  <c r="Q123"/>
  <c r="L123"/>
  <c r="L151"/>
  <c r="Q151"/>
  <c r="R151"/>
  <c r="T151" s="1"/>
  <c r="R280"/>
  <c r="T280" s="1"/>
  <c r="L280"/>
  <c r="Q280"/>
  <c r="L327"/>
  <c r="Q327"/>
  <c r="R327"/>
  <c r="T327" s="1"/>
  <c r="L346"/>
  <c r="Q346"/>
  <c r="L372"/>
  <c r="R372"/>
  <c r="T372" s="1"/>
  <c r="Q372"/>
  <c r="V459"/>
  <c r="Y459"/>
  <c r="Z459"/>
  <c r="Y431"/>
  <c r="Z431"/>
  <c r="V431"/>
  <c r="W311"/>
  <c r="X311" s="1"/>
  <c r="P311"/>
  <c r="U311"/>
  <c r="O311"/>
  <c r="AA311"/>
  <c r="M311"/>
  <c r="N311"/>
  <c r="Y306"/>
  <c r="F227" i="4"/>
  <c r="G236"/>
  <c r="K236" s="1"/>
  <c r="G243"/>
  <c r="H243" s="1"/>
  <c r="G244"/>
  <c r="H244" s="1"/>
  <c r="G251"/>
  <c r="H251" s="1"/>
  <c r="G252"/>
  <c r="H252" s="1"/>
  <c r="G259"/>
  <c r="H259" s="1"/>
  <c r="G260"/>
  <c r="H260" s="1"/>
  <c r="G267"/>
  <c r="H267" s="1"/>
  <c r="G268"/>
  <c r="H268" s="1"/>
  <c r="G275"/>
  <c r="H275" s="1"/>
  <c r="G276"/>
  <c r="H276" s="1"/>
  <c r="G283"/>
  <c r="H283" s="1"/>
  <c r="G291"/>
  <c r="H291" s="1"/>
  <c r="G292"/>
  <c r="H292" s="1"/>
  <c r="G269"/>
  <c r="K269" s="1"/>
  <c r="G277"/>
  <c r="H277" s="1"/>
  <c r="G285"/>
  <c r="K285" s="1"/>
  <c r="G298"/>
  <c r="H298" s="1"/>
  <c r="G310"/>
  <c r="K310" s="1"/>
  <c r="G314"/>
  <c r="K314" s="1"/>
  <c r="G322"/>
  <c r="G326"/>
  <c r="K326" s="1"/>
  <c r="G330"/>
  <c r="K330" s="1"/>
  <c r="G342"/>
  <c r="H342" s="1"/>
  <c r="N231"/>
  <c r="O231" s="1"/>
  <c r="R231"/>
  <c r="S231" s="1"/>
  <c r="T231" s="1"/>
  <c r="R232"/>
  <c r="S232" s="1"/>
  <c r="N232"/>
  <c r="O232" s="1"/>
  <c r="T232"/>
  <c r="P239"/>
  <c r="V239"/>
  <c r="U239"/>
  <c r="W239"/>
  <c r="N239"/>
  <c r="R239"/>
  <c r="S239" s="1"/>
  <c r="T239"/>
  <c r="Q239"/>
  <c r="O239"/>
  <c r="P240"/>
  <c r="V240"/>
  <c r="W240"/>
  <c r="Q240"/>
  <c r="N240"/>
  <c r="R240"/>
  <c r="S240" s="1"/>
  <c r="T240"/>
  <c r="O240"/>
  <c r="U240"/>
  <c r="P247"/>
  <c r="V247"/>
  <c r="U247"/>
  <c r="W247"/>
  <c r="N247"/>
  <c r="R247"/>
  <c r="S247" s="1"/>
  <c r="T247"/>
  <c r="Q247"/>
  <c r="O247"/>
  <c r="P248"/>
  <c r="V248"/>
  <c r="W248"/>
  <c r="Q248"/>
  <c r="N248"/>
  <c r="R248"/>
  <c r="S248" s="1"/>
  <c r="T248"/>
  <c r="O248"/>
  <c r="U248"/>
  <c r="P255"/>
  <c r="V255"/>
  <c r="U255"/>
  <c r="W255"/>
  <c r="N255"/>
  <c r="R255"/>
  <c r="S255" s="1"/>
  <c r="T255"/>
  <c r="Q255"/>
  <c r="O255"/>
  <c r="P256"/>
  <c r="V256"/>
  <c r="W256"/>
  <c r="Q256"/>
  <c r="N256"/>
  <c r="R256"/>
  <c r="S256" s="1"/>
  <c r="T256"/>
  <c r="O256"/>
  <c r="U256"/>
  <c r="P263"/>
  <c r="V263"/>
  <c r="U263"/>
  <c r="W263"/>
  <c r="N263"/>
  <c r="R263"/>
  <c r="S263" s="1"/>
  <c r="T263"/>
  <c r="Q263"/>
  <c r="O263"/>
  <c r="P264"/>
  <c r="V264"/>
  <c r="W264"/>
  <c r="Q264"/>
  <c r="N264"/>
  <c r="R264"/>
  <c r="S264" s="1"/>
  <c r="T264"/>
  <c r="O264"/>
  <c r="U264"/>
  <c r="P271"/>
  <c r="V271"/>
  <c r="U271"/>
  <c r="W271"/>
  <c r="N271"/>
  <c r="R271"/>
  <c r="S271" s="1"/>
  <c r="T271"/>
  <c r="Q271"/>
  <c r="O271"/>
  <c r="P272"/>
  <c r="V272"/>
  <c r="W272"/>
  <c r="Q272"/>
  <c r="N272"/>
  <c r="R272"/>
  <c r="S272" s="1"/>
  <c r="T272"/>
  <c r="O272"/>
  <c r="U272"/>
  <c r="P279"/>
  <c r="V279"/>
  <c r="U279"/>
  <c r="W279"/>
  <c r="N279"/>
  <c r="R279"/>
  <c r="S279" s="1"/>
  <c r="T279"/>
  <c r="Q279"/>
  <c r="O279"/>
  <c r="P280"/>
  <c r="V280"/>
  <c r="W280"/>
  <c r="Q280"/>
  <c r="N280"/>
  <c r="R280"/>
  <c r="S280" s="1"/>
  <c r="T280"/>
  <c r="O280"/>
  <c r="U280"/>
  <c r="P287"/>
  <c r="V287"/>
  <c r="U287"/>
  <c r="W287"/>
  <c r="N287"/>
  <c r="R287"/>
  <c r="S287" s="1"/>
  <c r="T287"/>
  <c r="Q287"/>
  <c r="O287"/>
  <c r="P288"/>
  <c r="V288"/>
  <c r="W288"/>
  <c r="Q288"/>
  <c r="N288"/>
  <c r="R288"/>
  <c r="S288" s="1"/>
  <c r="T288"/>
  <c r="O288"/>
  <c r="U288"/>
  <c r="P295"/>
  <c r="V295"/>
  <c r="U295"/>
  <c r="W295"/>
  <c r="N295"/>
  <c r="R295"/>
  <c r="S295" s="1"/>
  <c r="T295"/>
  <c r="Q295"/>
  <c r="O295"/>
  <c r="P296"/>
  <c r="V296"/>
  <c r="W296"/>
  <c r="Q296"/>
  <c r="N296"/>
  <c r="R296"/>
  <c r="S296" s="1"/>
  <c r="T296"/>
  <c r="O296"/>
  <c r="U296"/>
  <c r="G351"/>
  <c r="H351" s="1"/>
  <c r="G383"/>
  <c r="H383" s="1"/>
  <c r="G391"/>
  <c r="H391" s="1"/>
  <c r="G394"/>
  <c r="K394" s="1"/>
  <c r="G402"/>
  <c r="H402" s="1"/>
  <c r="G410"/>
  <c r="H410" s="1"/>
  <c r="G418"/>
  <c r="H418" s="1"/>
  <c r="G426"/>
  <c r="H426" s="1"/>
  <c r="G434"/>
  <c r="K434" s="1"/>
  <c r="G442"/>
  <c r="H442" s="1"/>
  <c r="G450"/>
  <c r="H450" s="1"/>
  <c r="G458"/>
  <c r="H458" s="1"/>
  <c r="G466"/>
  <c r="H466" s="1"/>
  <c r="G474"/>
  <c r="H474" s="1"/>
  <c r="G482"/>
  <c r="H482" s="1"/>
  <c r="G490"/>
  <c r="H490" s="1"/>
  <c r="O345"/>
  <c r="U345"/>
  <c r="N345"/>
  <c r="V345"/>
  <c r="T345"/>
  <c r="Q345"/>
  <c r="W345"/>
  <c r="R345"/>
  <c r="S345" s="1"/>
  <c r="P345"/>
  <c r="Q346"/>
  <c r="W346"/>
  <c r="T346"/>
  <c r="R346"/>
  <c r="S346" s="1"/>
  <c r="O346"/>
  <c r="U346"/>
  <c r="P346"/>
  <c r="N346"/>
  <c r="V346"/>
  <c r="O353"/>
  <c r="U353"/>
  <c r="N353"/>
  <c r="V353"/>
  <c r="T353"/>
  <c r="Q353"/>
  <c r="W353"/>
  <c r="R353"/>
  <c r="S353" s="1"/>
  <c r="P353"/>
  <c r="Q354"/>
  <c r="W354"/>
  <c r="T354"/>
  <c r="R354"/>
  <c r="S354" s="1"/>
  <c r="O354"/>
  <c r="U354"/>
  <c r="P354"/>
  <c r="N354"/>
  <c r="V354"/>
  <c r="O361"/>
  <c r="U361"/>
  <c r="N361"/>
  <c r="V361"/>
  <c r="T361"/>
  <c r="Q361"/>
  <c r="W361"/>
  <c r="R361"/>
  <c r="S361" s="1"/>
  <c r="P361"/>
  <c r="Q362"/>
  <c r="W362"/>
  <c r="T362"/>
  <c r="R362"/>
  <c r="S362" s="1"/>
  <c r="O362"/>
  <c r="U362"/>
  <c r="P362"/>
  <c r="N362"/>
  <c r="V362"/>
  <c r="O369"/>
  <c r="U369"/>
  <c r="N369"/>
  <c r="V369"/>
  <c r="T369"/>
  <c r="Q369"/>
  <c r="W369"/>
  <c r="R369"/>
  <c r="S369" s="1"/>
  <c r="P369"/>
  <c r="Q370"/>
  <c r="W370"/>
  <c r="T370"/>
  <c r="R370"/>
  <c r="S370" s="1"/>
  <c r="O370"/>
  <c r="U370"/>
  <c r="P370"/>
  <c r="N370"/>
  <c r="V370"/>
  <c r="O377"/>
  <c r="U377"/>
  <c r="N377"/>
  <c r="V377"/>
  <c r="T377"/>
  <c r="Q377"/>
  <c r="W377"/>
  <c r="R377"/>
  <c r="S377" s="1"/>
  <c r="P377"/>
  <c r="Q378"/>
  <c r="W378"/>
  <c r="T378"/>
  <c r="R378"/>
  <c r="S378" s="1"/>
  <c r="O378"/>
  <c r="U378"/>
  <c r="P378"/>
  <c r="N378"/>
  <c r="V378"/>
  <c r="Q385"/>
  <c r="W385"/>
  <c r="R385"/>
  <c r="S385" s="1"/>
  <c r="T385"/>
  <c r="O385"/>
  <c r="U385"/>
  <c r="N385"/>
  <c r="V385"/>
  <c r="P385"/>
  <c r="Q386"/>
  <c r="W386"/>
  <c r="T386"/>
  <c r="V386"/>
  <c r="O386"/>
  <c r="U386"/>
  <c r="P386"/>
  <c r="R386"/>
  <c r="S386" s="1"/>
  <c r="N386"/>
  <c r="O349"/>
  <c r="U349"/>
  <c r="N349"/>
  <c r="V349"/>
  <c r="T349"/>
  <c r="Q349"/>
  <c r="W349"/>
  <c r="R349"/>
  <c r="S349" s="1"/>
  <c r="P349"/>
  <c r="Q350"/>
  <c r="W350"/>
  <c r="T350"/>
  <c r="R350"/>
  <c r="S350" s="1"/>
  <c r="O350"/>
  <c r="U350"/>
  <c r="P350"/>
  <c r="N350"/>
  <c r="V350"/>
  <c r="O357"/>
  <c r="U357"/>
  <c r="N357"/>
  <c r="V357"/>
  <c r="T357"/>
  <c r="Q357"/>
  <c r="W357"/>
  <c r="R357"/>
  <c r="S357" s="1"/>
  <c r="P357"/>
  <c r="Q358"/>
  <c r="W358"/>
  <c r="T358"/>
  <c r="R358"/>
  <c r="S358" s="1"/>
  <c r="O358"/>
  <c r="U358"/>
  <c r="P358"/>
  <c r="N358"/>
  <c r="V358"/>
  <c r="O365"/>
  <c r="U365"/>
  <c r="N365"/>
  <c r="V365"/>
  <c r="T365"/>
  <c r="Q365"/>
  <c r="W365"/>
  <c r="R365"/>
  <c r="S365" s="1"/>
  <c r="P365"/>
  <c r="Q366"/>
  <c r="W366"/>
  <c r="T366"/>
  <c r="R366"/>
  <c r="S366" s="1"/>
  <c r="O366"/>
  <c r="U366"/>
  <c r="P366"/>
  <c r="N366"/>
  <c r="V366"/>
  <c r="O373"/>
  <c r="U373"/>
  <c r="N373"/>
  <c r="V373"/>
  <c r="T373"/>
  <c r="Q373"/>
  <c r="W373"/>
  <c r="R373"/>
  <c r="S373" s="1"/>
  <c r="P373"/>
  <c r="Q374"/>
  <c r="W374"/>
  <c r="T374"/>
  <c r="R374"/>
  <c r="S374" s="1"/>
  <c r="O374"/>
  <c r="U374"/>
  <c r="P374"/>
  <c r="N374"/>
  <c r="V374"/>
  <c r="Q381"/>
  <c r="W381"/>
  <c r="R381"/>
  <c r="S381" s="1"/>
  <c r="T381"/>
  <c r="O381"/>
  <c r="U381"/>
  <c r="N381"/>
  <c r="V381"/>
  <c r="P381"/>
  <c r="Q382"/>
  <c r="W382"/>
  <c r="T382"/>
  <c r="V382"/>
  <c r="O382"/>
  <c r="U382"/>
  <c r="P382"/>
  <c r="R382"/>
  <c r="S382" s="1"/>
  <c r="N382"/>
  <c r="Q389"/>
  <c r="W389"/>
  <c r="R389"/>
  <c r="S389" s="1"/>
  <c r="T389"/>
  <c r="O389"/>
  <c r="U389"/>
  <c r="N389"/>
  <c r="V389"/>
  <c r="P389"/>
  <c r="Q390"/>
  <c r="W390"/>
  <c r="T390"/>
  <c r="V390"/>
  <c r="O390"/>
  <c r="U390"/>
  <c r="P390"/>
  <c r="R390"/>
  <c r="S390" s="1"/>
  <c r="N390"/>
  <c r="G395"/>
  <c r="H395" s="1"/>
  <c r="G399"/>
  <c r="K399" s="1"/>
  <c r="G403"/>
  <c r="K403" s="1"/>
  <c r="G411"/>
  <c r="H411" s="1"/>
  <c r="G415"/>
  <c r="K415" s="1"/>
  <c r="G423"/>
  <c r="K423" s="1"/>
  <c r="G427"/>
  <c r="H427" s="1"/>
  <c r="G431"/>
  <c r="K431" s="1"/>
  <c r="G435"/>
  <c r="K435" s="1"/>
  <c r="G443"/>
  <c r="H443" s="1"/>
  <c r="G447"/>
  <c r="H447" s="1"/>
  <c r="G451"/>
  <c r="H451" s="1"/>
  <c r="G455"/>
  <c r="H455" s="1"/>
  <c r="G459"/>
  <c r="K459" s="1"/>
  <c r="G463"/>
  <c r="H463" s="1"/>
  <c r="G467"/>
  <c r="H467" s="1"/>
  <c r="G475"/>
  <c r="H475" s="1"/>
  <c r="G479"/>
  <c r="H479" s="1"/>
  <c r="G487"/>
  <c r="H487" s="1"/>
  <c r="G491"/>
  <c r="K491" s="1"/>
  <c r="R281" i="3"/>
  <c r="T281" s="1"/>
  <c r="L289"/>
  <c r="R289"/>
  <c r="T289" s="1"/>
  <c r="L318"/>
  <c r="R318"/>
  <c r="T318" s="1"/>
  <c r="Q318"/>
  <c r="L385"/>
  <c r="R385"/>
  <c r="T385" s="1"/>
  <c r="Q385"/>
  <c r="L352"/>
  <c r="R352"/>
  <c r="T352" s="1"/>
  <c r="Q422"/>
  <c r="R422"/>
  <c r="T422" s="1"/>
  <c r="L422"/>
  <c r="Q425"/>
  <c r="L425"/>
  <c r="R425"/>
  <c r="T425" s="1"/>
  <c r="L427"/>
  <c r="R427"/>
  <c r="T427" s="1"/>
  <c r="Q427"/>
  <c r="Q430"/>
  <c r="L430"/>
  <c r="R430"/>
  <c r="T430" s="1"/>
  <c r="N442"/>
  <c r="P442"/>
  <c r="L445"/>
  <c r="R445"/>
  <c r="T445" s="1"/>
  <c r="Q445"/>
  <c r="L450"/>
  <c r="R450"/>
  <c r="T450" s="1"/>
  <c r="R454"/>
  <c r="T454" s="1"/>
  <c r="Q454"/>
  <c r="L454"/>
  <c r="Q455"/>
  <c r="L455"/>
  <c r="R455"/>
  <c r="T455" s="1"/>
  <c r="U484"/>
  <c r="O484"/>
  <c r="AA484"/>
  <c r="P484"/>
  <c r="Q498"/>
  <c r="W504"/>
  <c r="X504" s="1"/>
  <c r="O504"/>
  <c r="AA504"/>
  <c r="M504"/>
  <c r="P504"/>
  <c r="L512"/>
  <c r="R512"/>
  <c r="T512" s="1"/>
  <c r="L460"/>
  <c r="R460"/>
  <c r="T460" s="1"/>
  <c r="Q460"/>
  <c r="Q464"/>
  <c r="R464"/>
  <c r="T464" s="1"/>
  <c r="L464"/>
  <c r="M299"/>
  <c r="V137"/>
  <c r="Z137"/>
  <c r="Y137"/>
  <c r="Y60"/>
  <c r="V60"/>
  <c r="Z60"/>
  <c r="V46"/>
  <c r="Z46"/>
  <c r="Y46"/>
  <c r="U301"/>
  <c r="Z298"/>
  <c r="V298"/>
  <c r="Y298"/>
  <c r="AA222"/>
  <c r="H52" i="4"/>
  <c r="I52" s="1"/>
  <c r="H48"/>
  <c r="I48" s="1"/>
  <c r="H726"/>
  <c r="H718"/>
  <c r="H711"/>
  <c r="H379"/>
  <c r="H289"/>
  <c r="R228"/>
  <c r="S228" s="1"/>
  <c r="T228" s="1"/>
  <c r="N228"/>
  <c r="O228" s="1"/>
  <c r="O235"/>
  <c r="U235"/>
  <c r="N235"/>
  <c r="V235"/>
  <c r="P235"/>
  <c r="Q235"/>
  <c r="W235"/>
  <c r="R235"/>
  <c r="S235" s="1"/>
  <c r="T235"/>
  <c r="O236"/>
  <c r="U236"/>
  <c r="P236"/>
  <c r="R236"/>
  <c r="S236" s="1"/>
  <c r="V236"/>
  <c r="Q236"/>
  <c r="W236"/>
  <c r="T236"/>
  <c r="N236"/>
  <c r="P243"/>
  <c r="V243"/>
  <c r="U243"/>
  <c r="W243"/>
  <c r="N243"/>
  <c r="R243"/>
  <c r="S243" s="1"/>
  <c r="T243"/>
  <c r="Q243"/>
  <c r="O243"/>
  <c r="P244"/>
  <c r="V244"/>
  <c r="W244"/>
  <c r="Q244"/>
  <c r="N244"/>
  <c r="R244"/>
  <c r="S244" s="1"/>
  <c r="T244"/>
  <c r="O244"/>
  <c r="U244"/>
  <c r="P251"/>
  <c r="V251"/>
  <c r="U251"/>
  <c r="W251"/>
  <c r="N251"/>
  <c r="R251"/>
  <c r="S251" s="1"/>
  <c r="T251"/>
  <c r="Q251"/>
  <c r="O251"/>
  <c r="P252"/>
  <c r="V252"/>
  <c r="W252"/>
  <c r="Q252"/>
  <c r="N252"/>
  <c r="R252"/>
  <c r="S252" s="1"/>
  <c r="T252"/>
  <c r="O252"/>
  <c r="U252"/>
  <c r="P259"/>
  <c r="V259"/>
  <c r="U259"/>
  <c r="W259"/>
  <c r="N259"/>
  <c r="R259"/>
  <c r="S259" s="1"/>
  <c r="T259"/>
  <c r="Q259"/>
  <c r="O259"/>
  <c r="P260"/>
  <c r="V260"/>
  <c r="W260"/>
  <c r="Q260"/>
  <c r="N260"/>
  <c r="R260"/>
  <c r="S260" s="1"/>
  <c r="T260"/>
  <c r="O260"/>
  <c r="U260"/>
  <c r="P267"/>
  <c r="V267"/>
  <c r="U267"/>
  <c r="W267"/>
  <c r="N267"/>
  <c r="R267"/>
  <c r="S267" s="1"/>
  <c r="T267"/>
  <c r="Q267"/>
  <c r="O267"/>
  <c r="P268"/>
  <c r="V268"/>
  <c r="W268"/>
  <c r="Q268"/>
  <c r="N268"/>
  <c r="R268"/>
  <c r="S268" s="1"/>
  <c r="T268"/>
  <c r="O268"/>
  <c r="U268"/>
  <c r="P275"/>
  <c r="V275"/>
  <c r="U275"/>
  <c r="W275"/>
  <c r="N275"/>
  <c r="R275"/>
  <c r="S275" s="1"/>
  <c r="T275"/>
  <c r="Q275"/>
  <c r="O275"/>
  <c r="P276"/>
  <c r="V276"/>
  <c r="W276"/>
  <c r="Q276"/>
  <c r="N276"/>
  <c r="R276"/>
  <c r="S276" s="1"/>
  <c r="T276"/>
  <c r="O276"/>
  <c r="U276"/>
  <c r="P283"/>
  <c r="V283"/>
  <c r="U283"/>
  <c r="W283"/>
  <c r="N283"/>
  <c r="R283"/>
  <c r="S283" s="1"/>
  <c r="T283"/>
  <c r="Q283"/>
  <c r="O283"/>
  <c r="P284"/>
  <c r="V284"/>
  <c r="W284"/>
  <c r="Q284"/>
  <c r="N284"/>
  <c r="R284"/>
  <c r="S284" s="1"/>
  <c r="T284"/>
  <c r="O284"/>
  <c r="U284"/>
  <c r="P291"/>
  <c r="V291"/>
  <c r="U291"/>
  <c r="W291"/>
  <c r="N291"/>
  <c r="R291"/>
  <c r="S291" s="1"/>
  <c r="T291"/>
  <c r="Q291"/>
  <c r="O291"/>
  <c r="P292"/>
  <c r="V292"/>
  <c r="W292"/>
  <c r="Q292"/>
  <c r="N292"/>
  <c r="R292"/>
  <c r="S292" s="1"/>
  <c r="T292"/>
  <c r="O292"/>
  <c r="U292"/>
  <c r="G242"/>
  <c r="H242" s="1"/>
  <c r="G250"/>
  <c r="H250" s="1"/>
  <c r="G258"/>
  <c r="H258" s="1"/>
  <c r="G266"/>
  <c r="H266" s="1"/>
  <c r="G248"/>
  <c r="H248" s="1"/>
  <c r="G296"/>
  <c r="H296" s="1"/>
  <c r="G348"/>
  <c r="K348" s="1"/>
  <c r="G356"/>
  <c r="K356" s="1"/>
  <c r="G364"/>
  <c r="K364" s="1"/>
  <c r="G372"/>
  <c r="K372" s="1"/>
  <c r="G380"/>
  <c r="K380" s="1"/>
  <c r="G393"/>
  <c r="H393" s="1"/>
  <c r="G409"/>
  <c r="H409" s="1"/>
  <c r="G425"/>
  <c r="H425" s="1"/>
  <c r="G441"/>
  <c r="H441" s="1"/>
  <c r="G457"/>
  <c r="K457" s="1"/>
  <c r="G473"/>
  <c r="K473" s="1"/>
  <c r="G489"/>
  <c r="K489" s="1"/>
  <c r="G378"/>
  <c r="G349"/>
  <c r="H349" s="1"/>
  <c r="G350"/>
  <c r="K350" s="1"/>
  <c r="G358"/>
  <c r="K358" s="1"/>
  <c r="G365"/>
  <c r="H365" s="1"/>
  <c r="G366"/>
  <c r="K366" s="1"/>
  <c r="G374"/>
  <c r="K374" s="1"/>
  <c r="G381"/>
  <c r="H381" s="1"/>
  <c r="G390"/>
  <c r="K390" s="1"/>
  <c r="G392"/>
  <c r="H392" s="1"/>
  <c r="G396"/>
  <c r="K396" s="1"/>
  <c r="G404"/>
  <c r="H404" s="1"/>
  <c r="G408"/>
  <c r="H408" s="1"/>
  <c r="G412"/>
  <c r="K412" s="1"/>
  <c r="G416"/>
  <c r="H416" s="1"/>
  <c r="G420"/>
  <c r="H420" s="1"/>
  <c r="G424"/>
  <c r="H424" s="1"/>
  <c r="G428"/>
  <c r="K428" s="1"/>
  <c r="G432"/>
  <c r="H432" s="1"/>
  <c r="G436"/>
  <c r="H436" s="1"/>
  <c r="G440"/>
  <c r="H440" s="1"/>
  <c r="G444"/>
  <c r="H444" s="1"/>
  <c r="G448"/>
  <c r="K448" s="1"/>
  <c r="G452"/>
  <c r="K452" s="1"/>
  <c r="G456"/>
  <c r="K456" s="1"/>
  <c r="G460"/>
  <c r="H460" s="1"/>
  <c r="G464"/>
  <c r="H464" s="1"/>
  <c r="G468"/>
  <c r="H468" s="1"/>
  <c r="G472"/>
  <c r="K472" s="1"/>
  <c r="G476"/>
  <c r="H476" s="1"/>
  <c r="G480"/>
  <c r="K480" s="1"/>
  <c r="G484"/>
  <c r="H484" s="1"/>
  <c r="G488"/>
  <c r="K488" s="1"/>
  <c r="G492"/>
  <c r="H492" s="1"/>
  <c r="R22" i="3"/>
  <c r="T22" s="1"/>
  <c r="L22"/>
  <c r="Q22"/>
  <c r="L26"/>
  <c r="Q26"/>
  <c r="R26"/>
  <c r="T26" s="1"/>
  <c r="R30"/>
  <c r="T30" s="1"/>
  <c r="L30"/>
  <c r="Q30"/>
  <c r="L34"/>
  <c r="Q34"/>
  <c r="R34"/>
  <c r="T34" s="1"/>
  <c r="R38"/>
  <c r="T38" s="1"/>
  <c r="L38"/>
  <c r="Q38"/>
  <c r="Q177"/>
  <c r="L177"/>
  <c r="R177"/>
  <c r="T177" s="1"/>
  <c r="R180"/>
  <c r="T180" s="1"/>
  <c r="L180"/>
  <c r="Q180"/>
  <c r="Q184"/>
  <c r="R184"/>
  <c r="T184" s="1"/>
  <c r="L184"/>
  <c r="Q267"/>
  <c r="R267"/>
  <c r="T267" s="1"/>
  <c r="L267"/>
  <c r="L270"/>
  <c r="Q270"/>
  <c r="L286"/>
  <c r="Q286"/>
  <c r="R286"/>
  <c r="T286" s="1"/>
  <c r="L329"/>
  <c r="Q329"/>
  <c r="R329"/>
  <c r="T329" s="1"/>
  <c r="L330"/>
  <c r="Q330"/>
  <c r="R330"/>
  <c r="T330" s="1"/>
  <c r="N342"/>
  <c r="AA342"/>
  <c r="U342"/>
  <c r="M342"/>
  <c r="P342"/>
  <c r="W342"/>
  <c r="X342" s="1"/>
  <c r="O342"/>
  <c r="Y346"/>
  <c r="V346"/>
  <c r="Z346"/>
  <c r="L347"/>
  <c r="R347"/>
  <c r="T347" s="1"/>
  <c r="Q347"/>
  <c r="Y358"/>
  <c r="Z358"/>
  <c r="V358"/>
  <c r="L378"/>
  <c r="R378"/>
  <c r="T378" s="1"/>
  <c r="R382"/>
  <c r="T382" s="1"/>
  <c r="L382"/>
  <c r="Q382"/>
  <c r="L387"/>
  <c r="R387"/>
  <c r="T387" s="1"/>
  <c r="Q387"/>
  <c r="L365"/>
  <c r="R365"/>
  <c r="T365" s="1"/>
  <c r="Q415"/>
  <c r="L415"/>
  <c r="R415"/>
  <c r="T415" s="1"/>
  <c r="L433"/>
  <c r="Q433"/>
  <c r="R433"/>
  <c r="T433" s="1"/>
  <c r="L457"/>
  <c r="Q457"/>
  <c r="R457"/>
  <c r="T457" s="1"/>
  <c r="Q510"/>
  <c r="L510"/>
  <c r="R510"/>
  <c r="T510" s="1"/>
  <c r="Q473"/>
  <c r="R473"/>
  <c r="T473" s="1"/>
  <c r="L473"/>
  <c r="R508"/>
  <c r="T508" s="1"/>
  <c r="L480"/>
  <c r="R480"/>
  <c r="T480" s="1"/>
  <c r="Q480"/>
  <c r="L496"/>
  <c r="R496"/>
  <c r="T496" s="1"/>
  <c r="Q486"/>
  <c r="L486"/>
  <c r="R486"/>
  <c r="T486" s="1"/>
  <c r="L499"/>
  <c r="Q499"/>
  <c r="R499"/>
  <c r="T499" s="1"/>
  <c r="P137"/>
  <c r="AA137"/>
  <c r="O137"/>
  <c r="W137"/>
  <c r="X137" s="1"/>
  <c r="Y402"/>
  <c r="Z402"/>
  <c r="V402"/>
  <c r="W298"/>
  <c r="X298" s="1"/>
  <c r="O298"/>
  <c r="AA298"/>
  <c r="M298"/>
  <c r="N298"/>
  <c r="P298"/>
  <c r="U298"/>
  <c r="H712" i="4"/>
  <c r="H700"/>
  <c r="H692"/>
  <c r="H684"/>
  <c r="H663"/>
  <c r="H643"/>
  <c r="H635"/>
  <c r="H597"/>
  <c r="H579"/>
  <c r="H571"/>
  <c r="H559"/>
  <c r="H556"/>
  <c r="H551"/>
  <c r="H540"/>
  <c r="H524"/>
  <c r="H516"/>
  <c r="H507"/>
  <c r="H257"/>
  <c r="H727"/>
  <c r="H719"/>
  <c r="H703"/>
  <c r="H699"/>
  <c r="H695"/>
  <c r="H691"/>
  <c r="H687"/>
  <c r="H683"/>
  <c r="H674"/>
  <c r="L201" i="3"/>
  <c r="R204"/>
  <c r="T204" s="1"/>
  <c r="Q204"/>
  <c r="L204"/>
  <c r="L271"/>
  <c r="Q271"/>
  <c r="R271"/>
  <c r="T271" s="1"/>
  <c r="R283"/>
  <c r="T283" s="1"/>
  <c r="Q283"/>
  <c r="L283"/>
  <c r="L295"/>
  <c r="R295"/>
  <c r="T295" s="1"/>
  <c r="L355"/>
  <c r="R355"/>
  <c r="T355" s="1"/>
  <c r="Q394"/>
  <c r="L394"/>
  <c r="R394"/>
  <c r="T394" s="1"/>
  <c r="R412"/>
  <c r="T412" s="1"/>
  <c r="L412"/>
  <c r="Q412"/>
  <c r="L485"/>
  <c r="R485"/>
  <c r="T485" s="1"/>
  <c r="Q485"/>
  <c r="Q491"/>
  <c r="Q494"/>
  <c r="R494"/>
  <c r="T494" s="1"/>
  <c r="L494"/>
  <c r="Q396"/>
  <c r="L396"/>
  <c r="R396"/>
  <c r="T396" s="1"/>
  <c r="V443"/>
  <c r="Z443"/>
  <c r="Y443"/>
  <c r="M306"/>
  <c r="O306"/>
  <c r="W306"/>
  <c r="X306" s="1"/>
  <c r="AA306"/>
  <c r="Y447"/>
  <c r="V447"/>
  <c r="Z447"/>
  <c r="Y414"/>
  <c r="V414"/>
  <c r="Z414"/>
  <c r="Q185"/>
  <c r="L185"/>
  <c r="R185"/>
  <c r="T185" s="1"/>
  <c r="R188"/>
  <c r="T188" s="1"/>
  <c r="Q188"/>
  <c r="L188"/>
  <c r="Z270"/>
  <c r="V270"/>
  <c r="Y270"/>
  <c r="R279"/>
  <c r="T279" s="1"/>
  <c r="Q279"/>
  <c r="L279"/>
  <c r="R287"/>
  <c r="T287" s="1"/>
  <c r="Q287"/>
  <c r="L287"/>
  <c r="R354"/>
  <c r="T354" s="1"/>
  <c r="L354"/>
  <c r="Q354"/>
  <c r="Q434"/>
  <c r="L434"/>
  <c r="R434"/>
  <c r="T434" s="1"/>
  <c r="R446"/>
  <c r="T446" s="1"/>
  <c r="Q446"/>
  <c r="L446"/>
  <c r="R475"/>
  <c r="T475" s="1"/>
  <c r="Q475"/>
  <c r="L475"/>
  <c r="Q478"/>
  <c r="R478"/>
  <c r="T478" s="1"/>
  <c r="L478"/>
  <c r="Z498"/>
  <c r="Q500"/>
  <c r="L500"/>
  <c r="R500"/>
  <c r="T500" s="1"/>
  <c r="AA443"/>
  <c r="W443"/>
  <c r="X443" s="1"/>
  <c r="N443"/>
  <c r="M443"/>
  <c r="U443"/>
  <c r="P443"/>
  <c r="O443"/>
  <c r="N276"/>
  <c r="O276"/>
  <c r="P276"/>
  <c r="W276"/>
  <c r="X276" s="1"/>
  <c r="AA276"/>
  <c r="M276"/>
  <c r="U276"/>
  <c r="U256"/>
  <c r="P256"/>
  <c r="M256"/>
  <c r="W256"/>
  <c r="X256" s="1"/>
  <c r="N256"/>
  <c r="AA256"/>
  <c r="O256"/>
  <c r="Y252"/>
  <c r="Z252"/>
  <c r="V252"/>
  <c r="N339"/>
  <c r="U339"/>
  <c r="AA339"/>
  <c r="P339"/>
  <c r="O339"/>
  <c r="M339"/>
  <c r="W339"/>
  <c r="X339" s="1"/>
  <c r="W414"/>
  <c r="X414" s="1"/>
  <c r="U414"/>
  <c r="AA414"/>
  <c r="P414"/>
  <c r="N414"/>
  <c r="M414"/>
  <c r="O414"/>
  <c r="V331"/>
  <c r="Z331"/>
  <c r="Y331"/>
  <c r="P426"/>
  <c r="M426"/>
  <c r="AA426"/>
  <c r="U426"/>
  <c r="O426"/>
  <c r="W426"/>
  <c r="X426" s="1"/>
  <c r="N426"/>
  <c r="Y323"/>
  <c r="V323"/>
  <c r="Z323"/>
  <c r="Z423"/>
  <c r="V423"/>
  <c r="Y423"/>
  <c r="V148"/>
  <c r="Y148"/>
  <c r="Z148"/>
  <c r="V339" l="1"/>
  <c r="Z398"/>
  <c r="Y154"/>
  <c r="R44"/>
  <c r="T44" s="1"/>
  <c r="H584" i="4"/>
  <c r="H319"/>
  <c r="Z187" i="3"/>
  <c r="AA160"/>
  <c r="H709" i="4"/>
  <c r="G158" i="3"/>
  <c r="N255"/>
  <c r="Y187"/>
  <c r="K205"/>
  <c r="H705" i="4"/>
  <c r="N463" i="3"/>
  <c r="O255"/>
  <c r="Z339"/>
  <c r="L491"/>
  <c r="W491" s="1"/>
  <c r="X491" s="1"/>
  <c r="V398"/>
  <c r="L508"/>
  <c r="Z154"/>
  <c r="H569" i="4"/>
  <c r="L154" i="3"/>
  <c r="L107"/>
  <c r="H566" i="4"/>
  <c r="P255" i="3"/>
  <c r="Y438"/>
  <c r="R245"/>
  <c r="T245" s="1"/>
  <c r="Y245" s="1"/>
  <c r="D129"/>
  <c r="H158"/>
  <c r="K709" i="4"/>
  <c r="H669"/>
  <c r="Q201" i="3"/>
  <c r="H541" i="4"/>
  <c r="Q154" i="3"/>
  <c r="Q44"/>
  <c r="L325"/>
  <c r="L341"/>
  <c r="O341" s="1"/>
  <c r="Z439"/>
  <c r="M212"/>
  <c r="M228"/>
  <c r="Q156"/>
  <c r="H575" i="4"/>
  <c r="O463" i="3"/>
  <c r="AA212"/>
  <c r="W212"/>
  <c r="X212" s="1"/>
  <c r="U255"/>
  <c r="R39"/>
  <c r="T39" s="1"/>
  <c r="C129"/>
  <c r="F158"/>
  <c r="U160"/>
  <c r="W160"/>
  <c r="X160" s="1"/>
  <c r="E170"/>
  <c r="H561" i="4"/>
  <c r="H636"/>
  <c r="H606"/>
  <c r="K537"/>
  <c r="U463" i="3"/>
  <c r="R37"/>
  <c r="T37" s="1"/>
  <c r="N160"/>
  <c r="K705" i="4"/>
  <c r="I205" i="3"/>
  <c r="H265" i="4"/>
  <c r="Y498" i="3"/>
  <c r="U306"/>
  <c r="L281"/>
  <c r="P281" s="1"/>
  <c r="P306"/>
  <c r="Z353"/>
  <c r="H495" i="4"/>
  <c r="H617"/>
  <c r="H357"/>
  <c r="H607"/>
  <c r="L498" i="3"/>
  <c r="H339" i="4"/>
  <c r="H633"/>
  <c r="R325" i="3"/>
  <c r="T325" s="1"/>
  <c r="R341"/>
  <c r="T341" s="1"/>
  <c r="P463"/>
  <c r="M463"/>
  <c r="P212"/>
  <c r="O228"/>
  <c r="V439"/>
  <c r="H622" i="4"/>
  <c r="H336"/>
  <c r="H598"/>
  <c r="H578"/>
  <c r="H538"/>
  <c r="N212" i="3"/>
  <c r="W462"/>
  <c r="X462" s="1"/>
  <c r="N451"/>
  <c r="W255"/>
  <c r="X255" s="1"/>
  <c r="L245"/>
  <c r="M245" s="1"/>
  <c r="P160"/>
  <c r="G242"/>
  <c r="G254"/>
  <c r="C205"/>
  <c r="M160"/>
  <c r="L37"/>
  <c r="O37" s="1"/>
  <c r="R471"/>
  <c r="T471" s="1"/>
  <c r="Z471" s="1"/>
  <c r="I71"/>
  <c r="V153"/>
  <c r="N299"/>
  <c r="O299"/>
  <c r="N156"/>
  <c r="L321"/>
  <c r="O321" s="1"/>
  <c r="U299"/>
  <c r="O462"/>
  <c r="Z462"/>
  <c r="P299"/>
  <c r="Q119"/>
  <c r="U290"/>
  <c r="M462"/>
  <c r="W451"/>
  <c r="X451" s="1"/>
  <c r="V435"/>
  <c r="AA462"/>
  <c r="L119"/>
  <c r="U119" s="1"/>
  <c r="L39"/>
  <c r="W39" s="1"/>
  <c r="X39" s="1"/>
  <c r="V119"/>
  <c r="Y435"/>
  <c r="Y119"/>
  <c r="Y353"/>
  <c r="AA156"/>
  <c r="Q321"/>
  <c r="C241"/>
  <c r="D241"/>
  <c r="N290"/>
  <c r="O451"/>
  <c r="P451"/>
  <c r="M451"/>
  <c r="W290"/>
  <c r="X290" s="1"/>
  <c r="D254"/>
  <c r="J254"/>
  <c r="E254"/>
  <c r="C197"/>
  <c r="H71"/>
  <c r="B170"/>
  <c r="D170"/>
  <c r="J129"/>
  <c r="C158"/>
  <c r="K75"/>
  <c r="L75" s="1"/>
  <c r="M75" s="1"/>
  <c r="H19"/>
  <c r="B205"/>
  <c r="I158"/>
  <c r="U334"/>
  <c r="U367"/>
  <c r="V466"/>
  <c r="W156"/>
  <c r="X156" s="1"/>
  <c r="M156"/>
  <c r="L175"/>
  <c r="M175" s="1"/>
  <c r="V59"/>
  <c r="V458"/>
  <c r="AA451"/>
  <c r="P290"/>
  <c r="Q51"/>
  <c r="P222"/>
  <c r="Y68"/>
  <c r="W507"/>
  <c r="X507" s="1"/>
  <c r="M301"/>
  <c r="O146"/>
  <c r="U75"/>
  <c r="M106"/>
  <c r="L158"/>
  <c r="W158" s="1"/>
  <c r="X158" s="1"/>
  <c r="Q193"/>
  <c r="V251"/>
  <c r="AA507"/>
  <c r="AA224"/>
  <c r="K129"/>
  <c r="R129" s="1"/>
  <c r="T129" s="1"/>
  <c r="F262"/>
  <c r="D262"/>
  <c r="G205"/>
  <c r="E205"/>
  <c r="J158"/>
  <c r="D158"/>
  <c r="E19"/>
  <c r="J205"/>
  <c r="I75"/>
  <c r="I19"/>
  <c r="F205"/>
  <c r="E158"/>
  <c r="Q214"/>
  <c r="B75"/>
  <c r="G75"/>
  <c r="B19"/>
  <c r="C19"/>
  <c r="D205"/>
  <c r="B158"/>
  <c r="Q75"/>
  <c r="Z458"/>
  <c r="V51"/>
  <c r="U232" i="4"/>
  <c r="V232" s="1"/>
  <c r="W232" s="1"/>
  <c r="P232"/>
  <c r="Q232" s="1"/>
  <c r="V334" i="3"/>
  <c r="AA466"/>
  <c r="L502"/>
  <c r="W502" s="1"/>
  <c r="X502" s="1"/>
  <c r="U222"/>
  <c r="V68"/>
  <c r="O57"/>
  <c r="Z469"/>
  <c r="P106"/>
  <c r="AA106"/>
  <c r="Q158"/>
  <c r="R193"/>
  <c r="T193" s="1"/>
  <c r="Z193" s="1"/>
  <c r="L166"/>
  <c r="P166" s="1"/>
  <c r="R107"/>
  <c r="T107" s="1"/>
  <c r="R106"/>
  <c r="T106" s="1"/>
  <c r="Z106" s="1"/>
  <c r="N487"/>
  <c r="U487"/>
  <c r="I20"/>
  <c r="H20"/>
  <c r="J20"/>
  <c r="B20"/>
  <c r="C20"/>
  <c r="G20"/>
  <c r="D20"/>
  <c r="F20"/>
  <c r="E20"/>
  <c r="K20"/>
  <c r="P234" i="4"/>
  <c r="Q234" s="1"/>
  <c r="T234"/>
  <c r="U234" s="1"/>
  <c r="L214" i="3"/>
  <c r="M214" s="1"/>
  <c r="Z334"/>
  <c r="R421"/>
  <c r="T421" s="1"/>
  <c r="Z421" s="1"/>
  <c r="N106"/>
  <c r="O106"/>
  <c r="R273"/>
  <c r="T273" s="1"/>
  <c r="V273" s="1"/>
  <c r="O251"/>
  <c r="Q106"/>
  <c r="Y155"/>
  <c r="Z155"/>
  <c r="Q487"/>
  <c r="R487"/>
  <c r="T487" s="1"/>
  <c r="V487" s="1"/>
  <c r="AA487"/>
  <c r="M487"/>
  <c r="Q230"/>
  <c r="V230"/>
  <c r="Y230"/>
  <c r="L91"/>
  <c r="P91" s="1"/>
  <c r="R91"/>
  <c r="T91" s="1"/>
  <c r="V91" s="1"/>
  <c r="L71"/>
  <c r="P71" s="1"/>
  <c r="O487"/>
  <c r="E163" i="4"/>
  <c r="W490" i="3"/>
  <c r="X490" s="1"/>
  <c r="Q155"/>
  <c r="L155"/>
  <c r="N155" s="1"/>
  <c r="L230"/>
  <c r="U230" s="1"/>
  <c r="E189" i="4"/>
  <c r="E204"/>
  <c r="B237" i="3"/>
  <c r="D237"/>
  <c r="C237"/>
  <c r="J237"/>
  <c r="E237"/>
  <c r="K237"/>
  <c r="I237"/>
  <c r="H237"/>
  <c r="G237"/>
  <c r="F237"/>
  <c r="B234"/>
  <c r="I234"/>
  <c r="K234"/>
  <c r="F234"/>
  <c r="D234"/>
  <c r="E234"/>
  <c r="J234"/>
  <c r="C234"/>
  <c r="G234"/>
  <c r="H234"/>
  <c r="I218"/>
  <c r="G218"/>
  <c r="E218"/>
  <c r="F218"/>
  <c r="B218"/>
  <c r="H218"/>
  <c r="K218"/>
  <c r="C218"/>
  <c r="J218"/>
  <c r="D218"/>
  <c r="B210"/>
  <c r="F210"/>
  <c r="D210"/>
  <c r="G210"/>
  <c r="K210"/>
  <c r="J210"/>
  <c r="H210"/>
  <c r="C210"/>
  <c r="I210"/>
  <c r="E210"/>
  <c r="B114"/>
  <c r="K114"/>
  <c r="C114"/>
  <c r="E114"/>
  <c r="I114"/>
  <c r="G114"/>
  <c r="J114"/>
  <c r="F114"/>
  <c r="H114"/>
  <c r="D114"/>
  <c r="Q333"/>
  <c r="L333"/>
  <c r="C242"/>
  <c r="K242"/>
  <c r="E242"/>
  <c r="I242"/>
  <c r="C202"/>
  <c r="B202"/>
  <c r="J202"/>
  <c r="G202"/>
  <c r="F202"/>
  <c r="D202"/>
  <c r="K202"/>
  <c r="H202"/>
  <c r="E202"/>
  <c r="I202"/>
  <c r="B198"/>
  <c r="K198"/>
  <c r="D198"/>
  <c r="C198"/>
  <c r="H198"/>
  <c r="J198"/>
  <c r="G198"/>
  <c r="E198"/>
  <c r="I198"/>
  <c r="F198"/>
  <c r="C194"/>
  <c r="K194"/>
  <c r="D194"/>
  <c r="H194"/>
  <c r="G194"/>
  <c r="B194"/>
  <c r="F194"/>
  <c r="J194"/>
  <c r="I194"/>
  <c r="E194"/>
  <c r="E190"/>
  <c r="B190"/>
  <c r="G190"/>
  <c r="H190"/>
  <c r="D190"/>
  <c r="C190"/>
  <c r="K190"/>
  <c r="J190"/>
  <c r="F190"/>
  <c r="I190"/>
  <c r="G186"/>
  <c r="D186"/>
  <c r="H186"/>
  <c r="K186"/>
  <c r="F186"/>
  <c r="J186"/>
  <c r="E186"/>
  <c r="B186"/>
  <c r="C186"/>
  <c r="I186"/>
  <c r="G182"/>
  <c r="H182"/>
  <c r="D182"/>
  <c r="C182"/>
  <c r="F182"/>
  <c r="B182"/>
  <c r="E182"/>
  <c r="J182"/>
  <c r="K182"/>
  <c r="I182"/>
  <c r="K178"/>
  <c r="B178"/>
  <c r="J178"/>
  <c r="G178"/>
  <c r="F178"/>
  <c r="D178"/>
  <c r="H178"/>
  <c r="C178"/>
  <c r="E178"/>
  <c r="I178"/>
  <c r="H169"/>
  <c r="D169"/>
  <c r="G169"/>
  <c r="C169"/>
  <c r="K169"/>
  <c r="F169"/>
  <c r="I169"/>
  <c r="B169"/>
  <c r="E169"/>
  <c r="J169"/>
  <c r="F101"/>
  <c r="G101"/>
  <c r="K101"/>
  <c r="C101"/>
  <c r="H101"/>
  <c r="J101"/>
  <c r="D101"/>
  <c r="B101"/>
  <c r="E101"/>
  <c r="I101"/>
  <c r="R99"/>
  <c r="T99" s="1"/>
  <c r="Q99"/>
  <c r="L99"/>
  <c r="C97"/>
  <c r="K97"/>
  <c r="I97"/>
  <c r="E97"/>
  <c r="F97"/>
  <c r="D97"/>
  <c r="G97"/>
  <c r="J97"/>
  <c r="H97"/>
  <c r="B97"/>
  <c r="Q96"/>
  <c r="R96"/>
  <c r="T96" s="1"/>
  <c r="L96"/>
  <c r="G85"/>
  <c r="F85"/>
  <c r="K85"/>
  <c r="B85"/>
  <c r="D85"/>
  <c r="C85"/>
  <c r="H85"/>
  <c r="J85"/>
  <c r="E85"/>
  <c r="I85"/>
  <c r="E72"/>
  <c r="C72"/>
  <c r="G72"/>
  <c r="H72"/>
  <c r="K72"/>
  <c r="D72"/>
  <c r="I72"/>
  <c r="F72"/>
  <c r="B72"/>
  <c r="J72"/>
  <c r="G67"/>
  <c r="C67"/>
  <c r="D67"/>
  <c r="H67"/>
  <c r="B67"/>
  <c r="E67"/>
  <c r="F67"/>
  <c r="J67"/>
  <c r="I67"/>
  <c r="K67"/>
  <c r="F63"/>
  <c r="E63"/>
  <c r="K63"/>
  <c r="G63"/>
  <c r="H63"/>
  <c r="B63"/>
  <c r="D63"/>
  <c r="J63"/>
  <c r="C63"/>
  <c r="I63"/>
  <c r="L62"/>
  <c r="Q62"/>
  <c r="R62"/>
  <c r="T62" s="1"/>
  <c r="G56"/>
  <c r="D56"/>
  <c r="K56"/>
  <c r="C56"/>
  <c r="B56"/>
  <c r="J56"/>
  <c r="H56"/>
  <c r="E56"/>
  <c r="I56"/>
  <c r="F56"/>
  <c r="C48"/>
  <c r="K48"/>
  <c r="H48"/>
  <c r="B48"/>
  <c r="J48"/>
  <c r="E48"/>
  <c r="I48"/>
  <c r="D48"/>
  <c r="G48"/>
  <c r="F48"/>
  <c r="F43"/>
  <c r="G43"/>
  <c r="I43"/>
  <c r="J43"/>
  <c r="D43"/>
  <c r="C43"/>
  <c r="B43"/>
  <c r="K43"/>
  <c r="E43"/>
  <c r="H43"/>
  <c r="H393"/>
  <c r="C393"/>
  <c r="D393"/>
  <c r="F393"/>
  <c r="G393"/>
  <c r="J393"/>
  <c r="I393"/>
  <c r="K393"/>
  <c r="B393"/>
  <c r="E393"/>
  <c r="D377"/>
  <c r="F377"/>
  <c r="E377"/>
  <c r="G377"/>
  <c r="I377"/>
  <c r="B377"/>
  <c r="H377"/>
  <c r="J377"/>
  <c r="C377"/>
  <c r="K377"/>
  <c r="E361"/>
  <c r="J361"/>
  <c r="G361"/>
  <c r="H361"/>
  <c r="F361"/>
  <c r="C361"/>
  <c r="D361"/>
  <c r="B361"/>
  <c r="K361"/>
  <c r="I361"/>
  <c r="E265"/>
  <c r="G265"/>
  <c r="K265"/>
  <c r="H265"/>
  <c r="J265"/>
  <c r="C265"/>
  <c r="B265"/>
  <c r="I265"/>
  <c r="D265"/>
  <c r="F265"/>
  <c r="G257"/>
  <c r="B257"/>
  <c r="K257"/>
  <c r="I257"/>
  <c r="J257"/>
  <c r="H257"/>
  <c r="D257"/>
  <c r="F257"/>
  <c r="C257"/>
  <c r="E257"/>
  <c r="H233"/>
  <c r="B233"/>
  <c r="I233"/>
  <c r="K233"/>
  <c r="E233"/>
  <c r="D233"/>
  <c r="G233"/>
  <c r="F233"/>
  <c r="J233"/>
  <c r="C233"/>
  <c r="F225"/>
  <c r="K225"/>
  <c r="B225"/>
  <c r="I225"/>
  <c r="E225"/>
  <c r="C225"/>
  <c r="H225"/>
  <c r="G225"/>
  <c r="D225"/>
  <c r="J225"/>
  <c r="B217"/>
  <c r="I217"/>
  <c r="K217"/>
  <c r="E217"/>
  <c r="C217"/>
  <c r="J217"/>
  <c r="D217"/>
  <c r="H217"/>
  <c r="F217"/>
  <c r="G217"/>
  <c r="D213"/>
  <c r="E213"/>
  <c r="I213"/>
  <c r="K213"/>
  <c r="C213"/>
  <c r="F213"/>
  <c r="B213"/>
  <c r="H213"/>
  <c r="G213"/>
  <c r="J213"/>
  <c r="C209"/>
  <c r="F209"/>
  <c r="J209"/>
  <c r="B209"/>
  <c r="D209"/>
  <c r="H209"/>
  <c r="E209"/>
  <c r="K209"/>
  <c r="G209"/>
  <c r="I209"/>
  <c r="C206"/>
  <c r="B206"/>
  <c r="J206"/>
  <c r="G206"/>
  <c r="F206"/>
  <c r="H206"/>
  <c r="D206"/>
  <c r="K206"/>
  <c r="E206"/>
  <c r="I206"/>
  <c r="H165"/>
  <c r="G165"/>
  <c r="K165"/>
  <c r="D165"/>
  <c r="F165"/>
  <c r="E165"/>
  <c r="C165"/>
  <c r="J165"/>
  <c r="B165"/>
  <c r="I165"/>
  <c r="B55"/>
  <c r="H55"/>
  <c r="G55"/>
  <c r="F55"/>
  <c r="J55"/>
  <c r="E55"/>
  <c r="C55"/>
  <c r="D55"/>
  <c r="I55"/>
  <c r="K55"/>
  <c r="G35"/>
  <c r="F35"/>
  <c r="C35"/>
  <c r="D35"/>
  <c r="H35"/>
  <c r="B35"/>
  <c r="K35"/>
  <c r="I35"/>
  <c r="E35"/>
  <c r="J35"/>
  <c r="J71"/>
  <c r="E71"/>
  <c r="F71"/>
  <c r="I197"/>
  <c r="B197"/>
  <c r="D197"/>
  <c r="G170"/>
  <c r="F170"/>
  <c r="D133"/>
  <c r="C133"/>
  <c r="J133"/>
  <c r="B133"/>
  <c r="I133"/>
  <c r="P334"/>
  <c r="Z333"/>
  <c r="H553" i="4"/>
  <c r="H679"/>
  <c r="H599"/>
  <c r="H661"/>
  <c r="H389"/>
  <c r="H385"/>
  <c r="R227"/>
  <c r="S227" s="1"/>
  <c r="T227" s="1"/>
  <c r="H347"/>
  <c r="H675"/>
  <c r="O222" i="3"/>
  <c r="N222"/>
  <c r="W222"/>
  <c r="X222" s="1"/>
  <c r="P301"/>
  <c r="N301"/>
  <c r="E158" i="4"/>
  <c r="P156" i="3"/>
  <c r="O156"/>
  <c r="H548" i="4"/>
  <c r="H603"/>
  <c r="H625"/>
  <c r="H641"/>
  <c r="N59" i="3"/>
  <c r="H515" i="4"/>
  <c r="P59" i="3"/>
  <c r="H494" i="4"/>
  <c r="R156" i="3"/>
  <c r="T156" s="1"/>
  <c r="V156" s="1"/>
  <c r="H344" i="4"/>
  <c r="H646"/>
  <c r="H481"/>
  <c r="E241" i="3"/>
  <c r="K241"/>
  <c r="R241" s="1"/>
  <c r="T241" s="1"/>
  <c r="H241"/>
  <c r="F241"/>
  <c r="H594" i="4"/>
  <c r="H242" i="3"/>
  <c r="J242"/>
  <c r="B242"/>
  <c r="H254"/>
  <c r="F254"/>
  <c r="C254"/>
  <c r="B254"/>
  <c r="G197"/>
  <c r="E197"/>
  <c r="G133"/>
  <c r="L51"/>
  <c r="O51" s="1"/>
  <c r="G71"/>
  <c r="J170"/>
  <c r="F133"/>
  <c r="D71"/>
  <c r="C71"/>
  <c r="F197"/>
  <c r="H170"/>
  <c r="K170"/>
  <c r="R170" s="1"/>
  <c r="T170" s="1"/>
  <c r="V170" s="1"/>
  <c r="I170"/>
  <c r="H613" i="4"/>
  <c r="H629"/>
  <c r="H657"/>
  <c r="H241"/>
  <c r="H616"/>
  <c r="H632"/>
  <c r="H642"/>
  <c r="H311"/>
  <c r="H654"/>
  <c r="H582"/>
  <c r="K293"/>
  <c r="K327"/>
  <c r="K514"/>
  <c r="K630"/>
  <c r="K307"/>
  <c r="K417"/>
  <c r="A230"/>
  <c r="B230" s="1"/>
  <c r="A19" i="2"/>
  <c r="I226" i="3"/>
  <c r="K226"/>
  <c r="B226"/>
  <c r="F226"/>
  <c r="D226"/>
  <c r="E226"/>
  <c r="C226"/>
  <c r="J226"/>
  <c r="H226"/>
  <c r="G226"/>
  <c r="E162"/>
  <c r="K162"/>
  <c r="C162"/>
  <c r="B162"/>
  <c r="G162"/>
  <c r="I162"/>
  <c r="H162"/>
  <c r="D162"/>
  <c r="J162"/>
  <c r="F162"/>
  <c r="G157"/>
  <c r="K157"/>
  <c r="I157"/>
  <c r="J157"/>
  <c r="D157"/>
  <c r="F157"/>
  <c r="C157"/>
  <c r="B157"/>
  <c r="H157"/>
  <c r="E157"/>
  <c r="G149"/>
  <c r="K149"/>
  <c r="D149"/>
  <c r="E149"/>
  <c r="F149"/>
  <c r="H149"/>
  <c r="B149"/>
  <c r="C149"/>
  <c r="J149"/>
  <c r="I149"/>
  <c r="H142"/>
  <c r="J142"/>
  <c r="F142"/>
  <c r="D142"/>
  <c r="B142"/>
  <c r="K142"/>
  <c r="G142"/>
  <c r="C142"/>
  <c r="I142"/>
  <c r="E142"/>
  <c r="K141"/>
  <c r="D141"/>
  <c r="G141"/>
  <c r="B141"/>
  <c r="J141"/>
  <c r="H141"/>
  <c r="I141"/>
  <c r="F141"/>
  <c r="C141"/>
  <c r="E141"/>
  <c r="E138"/>
  <c r="B138"/>
  <c r="F138"/>
  <c r="J138"/>
  <c r="G138"/>
  <c r="I138"/>
  <c r="H138"/>
  <c r="K138"/>
  <c r="D138"/>
  <c r="C138"/>
  <c r="I130"/>
  <c r="E130"/>
  <c r="K130"/>
  <c r="C130"/>
  <c r="B130"/>
  <c r="G130"/>
  <c r="H130"/>
  <c r="D130"/>
  <c r="J130"/>
  <c r="F130"/>
  <c r="D126"/>
  <c r="H126"/>
  <c r="K126"/>
  <c r="C126"/>
  <c r="B126"/>
  <c r="F126"/>
  <c r="J126"/>
  <c r="G126"/>
  <c r="I126"/>
  <c r="E126"/>
  <c r="E122"/>
  <c r="I122"/>
  <c r="D122"/>
  <c r="H122"/>
  <c r="K122"/>
  <c r="C122"/>
  <c r="F122"/>
  <c r="G122"/>
  <c r="B122"/>
  <c r="J122"/>
  <c r="G118"/>
  <c r="H118"/>
  <c r="D118"/>
  <c r="J118"/>
  <c r="F118"/>
  <c r="C118"/>
  <c r="B118"/>
  <c r="K118"/>
  <c r="I118"/>
  <c r="E118"/>
  <c r="G110"/>
  <c r="H110"/>
  <c r="D110"/>
  <c r="J110"/>
  <c r="F110"/>
  <c r="B110"/>
  <c r="K110"/>
  <c r="C110"/>
  <c r="I110"/>
  <c r="E110"/>
  <c r="H246"/>
  <c r="B246"/>
  <c r="D246"/>
  <c r="J246"/>
  <c r="C246"/>
  <c r="G246"/>
  <c r="F246"/>
  <c r="E246"/>
  <c r="K246"/>
  <c r="I246"/>
  <c r="B173"/>
  <c r="K173"/>
  <c r="C173"/>
  <c r="J173"/>
  <c r="H173"/>
  <c r="G173"/>
  <c r="D173"/>
  <c r="F173"/>
  <c r="I173"/>
  <c r="E173"/>
  <c r="E105"/>
  <c r="K105"/>
  <c r="B105"/>
  <c r="I105"/>
  <c r="H105"/>
  <c r="F105"/>
  <c r="G105"/>
  <c r="C105"/>
  <c r="J105"/>
  <c r="D105"/>
  <c r="D93"/>
  <c r="H93"/>
  <c r="G93"/>
  <c r="K93"/>
  <c r="C93"/>
  <c r="F93"/>
  <c r="B93"/>
  <c r="J93"/>
  <c r="I93"/>
  <c r="E93"/>
  <c r="I89"/>
  <c r="H89"/>
  <c r="C89"/>
  <c r="K89"/>
  <c r="G89"/>
  <c r="E89"/>
  <c r="D89"/>
  <c r="J89"/>
  <c r="B89"/>
  <c r="F89"/>
  <c r="H52"/>
  <c r="E52"/>
  <c r="I52"/>
  <c r="F52"/>
  <c r="D52"/>
  <c r="B52"/>
  <c r="G52"/>
  <c r="J52"/>
  <c r="C52"/>
  <c r="K52"/>
  <c r="R42"/>
  <c r="T42" s="1"/>
  <c r="L42"/>
  <c r="Q42"/>
  <c r="D36"/>
  <c r="I36"/>
  <c r="F36"/>
  <c r="B36"/>
  <c r="E36"/>
  <c r="H36"/>
  <c r="J36"/>
  <c r="C36"/>
  <c r="K36"/>
  <c r="G36"/>
  <c r="H32"/>
  <c r="C32"/>
  <c r="I32"/>
  <c r="F32"/>
  <c r="D32"/>
  <c r="E32"/>
  <c r="B32"/>
  <c r="J32"/>
  <c r="K32"/>
  <c r="G32"/>
  <c r="F27"/>
  <c r="G27"/>
  <c r="E27"/>
  <c r="B27"/>
  <c r="H27"/>
  <c r="D27"/>
  <c r="C27"/>
  <c r="J27"/>
  <c r="I27"/>
  <c r="K27"/>
  <c r="H24"/>
  <c r="C24"/>
  <c r="I24"/>
  <c r="F24"/>
  <c r="D24"/>
  <c r="B24"/>
  <c r="E24"/>
  <c r="J24"/>
  <c r="K24"/>
  <c r="G24"/>
  <c r="E456"/>
  <c r="I456"/>
  <c r="B456"/>
  <c r="F456"/>
  <c r="J456"/>
  <c r="C456"/>
  <c r="G456"/>
  <c r="K456"/>
  <c r="D456"/>
  <c r="H456"/>
  <c r="G452"/>
  <c r="B452"/>
  <c r="F452"/>
  <c r="J452"/>
  <c r="K452"/>
  <c r="D452"/>
  <c r="H452"/>
  <c r="C452"/>
  <c r="E452"/>
  <c r="I452"/>
  <c r="B448"/>
  <c r="F448"/>
  <c r="J448"/>
  <c r="D448"/>
  <c r="H448"/>
  <c r="E448"/>
  <c r="C448"/>
  <c r="K448"/>
  <c r="I448"/>
  <c r="G448"/>
  <c r="I444"/>
  <c r="C444"/>
  <c r="K444"/>
  <c r="B444"/>
  <c r="F444"/>
  <c r="J444"/>
  <c r="E444"/>
  <c r="G444"/>
  <c r="D444"/>
  <c r="H444"/>
  <c r="K440"/>
  <c r="D440"/>
  <c r="H440"/>
  <c r="G440"/>
  <c r="B440"/>
  <c r="F440"/>
  <c r="J440"/>
  <c r="C440"/>
  <c r="I440"/>
  <c r="E440"/>
  <c r="I436"/>
  <c r="C436"/>
  <c r="G436"/>
  <c r="B436"/>
  <c r="F436"/>
  <c r="J436"/>
  <c r="E436"/>
  <c r="K436"/>
  <c r="D436"/>
  <c r="H436"/>
  <c r="B432"/>
  <c r="G432"/>
  <c r="E432"/>
  <c r="H432"/>
  <c r="D432"/>
  <c r="C432"/>
  <c r="K432"/>
  <c r="I432"/>
  <c r="J432"/>
  <c r="F432"/>
  <c r="B428"/>
  <c r="F428"/>
  <c r="J428"/>
  <c r="D428"/>
  <c r="H428"/>
  <c r="I428"/>
  <c r="G428"/>
  <c r="E428"/>
  <c r="C428"/>
  <c r="K428"/>
  <c r="G424"/>
  <c r="B424"/>
  <c r="F424"/>
  <c r="J424"/>
  <c r="K424"/>
  <c r="D424"/>
  <c r="H424"/>
  <c r="C424"/>
  <c r="E424"/>
  <c r="I424"/>
  <c r="B420"/>
  <c r="I420"/>
  <c r="G420"/>
  <c r="J420"/>
  <c r="F420"/>
  <c r="E420"/>
  <c r="C420"/>
  <c r="K420"/>
  <c r="H420"/>
  <c r="D420"/>
  <c r="E416"/>
  <c r="I416"/>
  <c r="B416"/>
  <c r="F416"/>
  <c r="J416"/>
  <c r="C416"/>
  <c r="G416"/>
  <c r="K416"/>
  <c r="D416"/>
  <c r="H416"/>
  <c r="F409"/>
  <c r="B409"/>
  <c r="K409"/>
  <c r="E409"/>
  <c r="D409"/>
  <c r="C409"/>
  <c r="G409"/>
  <c r="H409"/>
  <c r="I409"/>
  <c r="J409"/>
  <c r="D405"/>
  <c r="F405"/>
  <c r="E405"/>
  <c r="K405"/>
  <c r="C405"/>
  <c r="H405"/>
  <c r="J405"/>
  <c r="B405"/>
  <c r="I405"/>
  <c r="G405"/>
  <c r="G400"/>
  <c r="D400"/>
  <c r="H400"/>
  <c r="K400"/>
  <c r="B400"/>
  <c r="F400"/>
  <c r="J400"/>
  <c r="C400"/>
  <c r="E400"/>
  <c r="I400"/>
  <c r="C389"/>
  <c r="D389"/>
  <c r="H389"/>
  <c r="K389"/>
  <c r="J389"/>
  <c r="G389"/>
  <c r="F389"/>
  <c r="I389"/>
  <c r="B389"/>
  <c r="E389"/>
  <c r="H384"/>
  <c r="D384"/>
  <c r="J384"/>
  <c r="F384"/>
  <c r="G384"/>
  <c r="K384"/>
  <c r="E384"/>
  <c r="B384"/>
  <c r="C384"/>
  <c r="I384"/>
  <c r="H373"/>
  <c r="D373"/>
  <c r="C373"/>
  <c r="F373"/>
  <c r="G373"/>
  <c r="J373"/>
  <c r="K373"/>
  <c r="E373"/>
  <c r="I373"/>
  <c r="B373"/>
  <c r="H368"/>
  <c r="D368"/>
  <c r="J368"/>
  <c r="F368"/>
  <c r="B368"/>
  <c r="K368"/>
  <c r="E368"/>
  <c r="C368"/>
  <c r="G368"/>
  <c r="I368"/>
  <c r="D357"/>
  <c r="H357"/>
  <c r="J357"/>
  <c r="F357"/>
  <c r="C357"/>
  <c r="K357"/>
  <c r="E357"/>
  <c r="G357"/>
  <c r="B357"/>
  <c r="I357"/>
  <c r="D349"/>
  <c r="C349"/>
  <c r="B349"/>
  <c r="E349"/>
  <c r="F349"/>
  <c r="H349"/>
  <c r="K349"/>
  <c r="J349"/>
  <c r="G349"/>
  <c r="I349"/>
  <c r="B344"/>
  <c r="K344"/>
  <c r="E344"/>
  <c r="H344"/>
  <c r="C344"/>
  <c r="J344"/>
  <c r="F344"/>
  <c r="G344"/>
  <c r="D344"/>
  <c r="I344"/>
  <c r="B340"/>
  <c r="H340"/>
  <c r="D340"/>
  <c r="J340"/>
  <c r="E340"/>
  <c r="F340"/>
  <c r="C340"/>
  <c r="I340"/>
  <c r="K340"/>
  <c r="G340"/>
  <c r="H336"/>
  <c r="F336"/>
  <c r="B336"/>
  <c r="D336"/>
  <c r="E336"/>
  <c r="C336"/>
  <c r="J336"/>
  <c r="I336"/>
  <c r="K336"/>
  <c r="G336"/>
  <c r="J332"/>
  <c r="H332"/>
  <c r="B332"/>
  <c r="K332"/>
  <c r="D332"/>
  <c r="F332"/>
  <c r="G332"/>
  <c r="C332"/>
  <c r="I332"/>
  <c r="E332"/>
  <c r="B328"/>
  <c r="D328"/>
  <c r="F328"/>
  <c r="E328"/>
  <c r="C328"/>
  <c r="K328"/>
  <c r="H328"/>
  <c r="I328"/>
  <c r="J328"/>
  <c r="G328"/>
  <c r="E324"/>
  <c r="I324"/>
  <c r="C324"/>
  <c r="K324"/>
  <c r="G324"/>
  <c r="B324"/>
  <c r="J324"/>
  <c r="F324"/>
  <c r="H324"/>
  <c r="D324"/>
  <c r="E320"/>
  <c r="I320"/>
  <c r="B320"/>
  <c r="F320"/>
  <c r="J320"/>
  <c r="K320"/>
  <c r="C320"/>
  <c r="H320"/>
  <c r="G320"/>
  <c r="D320"/>
  <c r="D316"/>
  <c r="H316"/>
  <c r="J316"/>
  <c r="F316"/>
  <c r="B316"/>
  <c r="G316"/>
  <c r="K316"/>
  <c r="I316"/>
  <c r="C316"/>
  <c r="E316"/>
  <c r="D312"/>
  <c r="J312"/>
  <c r="B312"/>
  <c r="I312"/>
  <c r="C312"/>
  <c r="F312"/>
  <c r="G312"/>
  <c r="E312"/>
  <c r="H312"/>
  <c r="K312"/>
  <c r="B308"/>
  <c r="F308"/>
  <c r="J308"/>
  <c r="D308"/>
  <c r="H308"/>
  <c r="E308"/>
  <c r="I308"/>
  <c r="C308"/>
  <c r="K308"/>
  <c r="G308"/>
  <c r="H304"/>
  <c r="F304"/>
  <c r="J304"/>
  <c r="D304"/>
  <c r="G304"/>
  <c r="B304"/>
  <c r="K304"/>
  <c r="E304"/>
  <c r="C304"/>
  <c r="I304"/>
  <c r="C300"/>
  <c r="J300"/>
  <c r="F300"/>
  <c r="K300"/>
  <c r="H300"/>
  <c r="D300"/>
  <c r="B300"/>
  <c r="E300"/>
  <c r="G300"/>
  <c r="I300"/>
  <c r="F296"/>
  <c r="B296"/>
  <c r="J296"/>
  <c r="D296"/>
  <c r="E296"/>
  <c r="K296"/>
  <c r="I296"/>
  <c r="G296"/>
  <c r="H296"/>
  <c r="C296"/>
  <c r="G292"/>
  <c r="J292"/>
  <c r="F292"/>
  <c r="H292"/>
  <c r="D292"/>
  <c r="C292"/>
  <c r="B292"/>
  <c r="K292"/>
  <c r="E292"/>
  <c r="I292"/>
  <c r="G288"/>
  <c r="F288"/>
  <c r="H288"/>
  <c r="J288"/>
  <c r="D288"/>
  <c r="C288"/>
  <c r="B288"/>
  <c r="K288"/>
  <c r="I288"/>
  <c r="E288"/>
  <c r="B284"/>
  <c r="J284"/>
  <c r="F284"/>
  <c r="H284"/>
  <c r="D284"/>
  <c r="C284"/>
  <c r="E284"/>
  <c r="G284"/>
  <c r="K284"/>
  <c r="I284"/>
  <c r="J278"/>
  <c r="F278"/>
  <c r="H278"/>
  <c r="D278"/>
  <c r="B278"/>
  <c r="G278"/>
  <c r="K278"/>
  <c r="I278"/>
  <c r="C278"/>
  <c r="E278"/>
  <c r="G274"/>
  <c r="H274"/>
  <c r="D274"/>
  <c r="J274"/>
  <c r="F274"/>
  <c r="B274"/>
  <c r="I274"/>
  <c r="K274"/>
  <c r="E274"/>
  <c r="C274"/>
  <c r="G269"/>
  <c r="B269"/>
  <c r="E269"/>
  <c r="F269"/>
  <c r="D269"/>
  <c r="H269"/>
  <c r="J269"/>
  <c r="I269"/>
  <c r="C269"/>
  <c r="K269"/>
  <c r="E261"/>
  <c r="C261"/>
  <c r="I261"/>
  <c r="G261"/>
  <c r="D261"/>
  <c r="K261"/>
  <c r="F261"/>
  <c r="H261"/>
  <c r="B261"/>
  <c r="J261"/>
  <c r="C253"/>
  <c r="I253"/>
  <c r="E253"/>
  <c r="F253"/>
  <c r="K253"/>
  <c r="H253"/>
  <c r="B253"/>
  <c r="D253"/>
  <c r="J253"/>
  <c r="G253"/>
  <c r="I249"/>
  <c r="C249"/>
  <c r="E249"/>
  <c r="B249"/>
  <c r="G249"/>
  <c r="D249"/>
  <c r="K249"/>
  <c r="J249"/>
  <c r="F249"/>
  <c r="H249"/>
  <c r="Q238"/>
  <c r="R238"/>
  <c r="T238" s="1"/>
  <c r="L238"/>
  <c r="B229"/>
  <c r="K229"/>
  <c r="E229"/>
  <c r="D229"/>
  <c r="I229"/>
  <c r="J229"/>
  <c r="H229"/>
  <c r="C229"/>
  <c r="G229"/>
  <c r="F229"/>
  <c r="E221"/>
  <c r="I221"/>
  <c r="J221"/>
  <c r="H221"/>
  <c r="B221"/>
  <c r="K221"/>
  <c r="F221"/>
  <c r="D221"/>
  <c r="C221"/>
  <c r="G221"/>
  <c r="B129"/>
  <c r="F129"/>
  <c r="E129"/>
  <c r="H129"/>
  <c r="I129"/>
  <c r="G121"/>
  <c r="K121"/>
  <c r="H121"/>
  <c r="I121"/>
  <c r="C121"/>
  <c r="D121"/>
  <c r="E121"/>
  <c r="F121"/>
  <c r="B121"/>
  <c r="J121"/>
  <c r="J102"/>
  <c r="H102"/>
  <c r="D102"/>
  <c r="F102"/>
  <c r="B102"/>
  <c r="K102"/>
  <c r="G102"/>
  <c r="I102"/>
  <c r="C102"/>
  <c r="E102"/>
  <c r="E98"/>
  <c r="I98"/>
  <c r="B98"/>
  <c r="F98"/>
  <c r="J98"/>
  <c r="G98"/>
  <c r="D98"/>
  <c r="H98"/>
  <c r="C98"/>
  <c r="K98"/>
  <c r="J94"/>
  <c r="D94"/>
  <c r="C94"/>
  <c r="E94"/>
  <c r="H94"/>
  <c r="F94"/>
  <c r="B94"/>
  <c r="G94"/>
  <c r="I94"/>
  <c r="K94"/>
  <c r="E90"/>
  <c r="I90"/>
  <c r="B90"/>
  <c r="G90"/>
  <c r="C90"/>
  <c r="K90"/>
  <c r="J90"/>
  <c r="F90"/>
  <c r="H90"/>
  <c r="D90"/>
  <c r="H86"/>
  <c r="J86"/>
  <c r="G86"/>
  <c r="C86"/>
  <c r="D86"/>
  <c r="F86"/>
  <c r="K86"/>
  <c r="B86"/>
  <c r="E86"/>
  <c r="I86"/>
  <c r="H80"/>
  <c r="E80"/>
  <c r="G80"/>
  <c r="F80"/>
  <c r="K80"/>
  <c r="I80"/>
  <c r="B80"/>
  <c r="D80"/>
  <c r="J80"/>
  <c r="C80"/>
  <c r="I64"/>
  <c r="K64"/>
  <c r="D64"/>
  <c r="F64"/>
  <c r="H64"/>
  <c r="G64"/>
  <c r="B64"/>
  <c r="E64"/>
  <c r="C64"/>
  <c r="J64"/>
  <c r="H40"/>
  <c r="C40"/>
  <c r="K40"/>
  <c r="I40"/>
  <c r="F40"/>
  <c r="D40"/>
  <c r="G40"/>
  <c r="E40"/>
  <c r="J40"/>
  <c r="B40"/>
  <c r="B28"/>
  <c r="F28"/>
  <c r="J28"/>
  <c r="D28"/>
  <c r="I28"/>
  <c r="H28"/>
  <c r="E28"/>
  <c r="C28"/>
  <c r="K28"/>
  <c r="G28"/>
  <c r="H16"/>
  <c r="D16"/>
  <c r="C16"/>
  <c r="I16"/>
  <c r="F16"/>
  <c r="E16"/>
  <c r="B16"/>
  <c r="J16"/>
  <c r="K16"/>
  <c r="G16"/>
  <c r="C75"/>
  <c r="J75"/>
  <c r="F19"/>
  <c r="D19"/>
  <c r="J19"/>
  <c r="B262"/>
  <c r="E262"/>
  <c r="I262"/>
  <c r="V214"/>
  <c r="Y214"/>
  <c r="Z466"/>
  <c r="M350"/>
  <c r="U59"/>
  <c r="N507"/>
  <c r="Y232"/>
  <c r="Z232"/>
  <c r="O272"/>
  <c r="AA146"/>
  <c r="H51" i="4"/>
  <c r="I51" s="1"/>
  <c r="K682"/>
  <c r="K230"/>
  <c r="K511"/>
  <c r="K592"/>
  <c r="K355"/>
  <c r="K576"/>
  <c r="K581"/>
  <c r="K583"/>
  <c r="K585"/>
  <c r="K591"/>
  <c r="K335"/>
  <c r="K303"/>
  <c r="K273"/>
  <c r="K609"/>
  <c r="K611"/>
  <c r="K315"/>
  <c r="K304"/>
  <c r="K299"/>
  <c r="K238"/>
  <c r="K565"/>
  <c r="K387"/>
  <c r="K249"/>
  <c r="K660"/>
  <c r="G369"/>
  <c r="K369" s="1"/>
  <c r="G353"/>
  <c r="H353" s="1"/>
  <c r="G288"/>
  <c r="K288" s="1"/>
  <c r="G272"/>
  <c r="H272" s="1"/>
  <c r="G239"/>
  <c r="H239" s="1"/>
  <c r="G337"/>
  <c r="H337" s="1"/>
  <c r="G321"/>
  <c r="H321" s="1"/>
  <c r="G234"/>
  <c r="H50"/>
  <c r="I50" s="1"/>
  <c r="G360"/>
  <c r="H360" s="1"/>
  <c r="K486"/>
  <c r="G470"/>
  <c r="H470" s="1"/>
  <c r="G454"/>
  <c r="H454" s="1"/>
  <c r="G438"/>
  <c r="K438" s="1"/>
  <c r="K422"/>
  <c r="G406"/>
  <c r="K406" s="1"/>
  <c r="G375"/>
  <c r="H375" s="1"/>
  <c r="G359"/>
  <c r="H359" s="1"/>
  <c r="G338"/>
  <c r="K338" s="1"/>
  <c r="K322"/>
  <c r="G306"/>
  <c r="H306" s="1"/>
  <c r="G261"/>
  <c r="K261" s="1"/>
  <c r="G245"/>
  <c r="H245" s="1"/>
  <c r="K294"/>
  <c r="G270"/>
  <c r="K270" s="1"/>
  <c r="G400"/>
  <c r="H400" s="1"/>
  <c r="G373"/>
  <c r="H373" s="1"/>
  <c r="G377"/>
  <c r="H377" s="1"/>
  <c r="G361"/>
  <c r="H361" s="1"/>
  <c r="G346"/>
  <c r="K346" s="1"/>
  <c r="G469"/>
  <c r="K469" s="1"/>
  <c r="G437"/>
  <c r="H437" s="1"/>
  <c r="G421"/>
  <c r="H421" s="1"/>
  <c r="G405"/>
  <c r="H405" s="1"/>
  <c r="G388"/>
  <c r="K388" s="1"/>
  <c r="G280"/>
  <c r="H280" s="1"/>
  <c r="G264"/>
  <c r="H264" s="1"/>
  <c r="K248"/>
  <c r="G341"/>
  <c r="H341" s="1"/>
  <c r="G325"/>
  <c r="H325" s="1"/>
  <c r="G309"/>
  <c r="H309" s="1"/>
  <c r="G290"/>
  <c r="H290" s="1"/>
  <c r="G274"/>
  <c r="H274" s="1"/>
  <c r="G246"/>
  <c r="K246" s="1"/>
  <c r="G340"/>
  <c r="H340" s="1"/>
  <c r="G308"/>
  <c r="H308" s="1"/>
  <c r="G281"/>
  <c r="H281" s="1"/>
  <c r="K483"/>
  <c r="K451"/>
  <c r="K419"/>
  <c r="K235"/>
  <c r="H596"/>
  <c r="H623"/>
  <c r="H637"/>
  <c r="H649"/>
  <c r="H665"/>
  <c r="H612"/>
  <c r="H618"/>
  <c r="H640"/>
  <c r="H521"/>
  <c r="K522"/>
  <c r="K525"/>
  <c r="K555"/>
  <c r="K498"/>
  <c r="K502"/>
  <c r="K513"/>
  <c r="K519"/>
  <c r="K530"/>
  <c r="K545"/>
  <c r="K547"/>
  <c r="K549"/>
  <c r="K562"/>
  <c r="K564"/>
  <c r="K572"/>
  <c r="K574"/>
  <c r="K589"/>
  <c r="K376"/>
  <c r="K621"/>
  <c r="K631"/>
  <c r="K639"/>
  <c r="K647"/>
  <c r="K651"/>
  <c r="K655"/>
  <c r="K659"/>
  <c r="K667"/>
  <c r="K671"/>
  <c r="K331"/>
  <c r="K320"/>
  <c r="K487"/>
  <c r="K475"/>
  <c r="K463"/>
  <c r="K455"/>
  <c r="K443"/>
  <c r="K411"/>
  <c r="K490"/>
  <c r="K474"/>
  <c r="K458"/>
  <c r="K442"/>
  <c r="K426"/>
  <c r="K410"/>
  <c r="K383"/>
  <c r="K298"/>
  <c r="K277"/>
  <c r="K292"/>
  <c r="K283"/>
  <c r="K275"/>
  <c r="K267"/>
  <c r="K259"/>
  <c r="K251"/>
  <c r="K243"/>
  <c r="K512"/>
  <c r="K536"/>
  <c r="K504"/>
  <c r="K506"/>
  <c r="K510"/>
  <c r="K593"/>
  <c r="K577"/>
  <c r="K363"/>
  <c r="K523"/>
  <c r="K552"/>
  <c r="K554"/>
  <c r="K558"/>
  <c r="K368"/>
  <c r="K499"/>
  <c r="K501"/>
  <c r="K518"/>
  <c r="K546"/>
  <c r="K588"/>
  <c r="K590"/>
  <c r="K604"/>
  <c r="K673"/>
  <c r="K316"/>
  <c r="K286"/>
  <c r="K610"/>
  <c r="K620"/>
  <c r="K624"/>
  <c r="K626"/>
  <c r="K323"/>
  <c r="K464"/>
  <c r="K440"/>
  <c r="K432"/>
  <c r="K424"/>
  <c r="K416"/>
  <c r="K408"/>
  <c r="K365"/>
  <c r="K433"/>
  <c r="K425"/>
  <c r="K401"/>
  <c r="K393"/>
  <c r="K296"/>
  <c r="K258"/>
  <c r="K242"/>
  <c r="G386"/>
  <c r="K386" s="1"/>
  <c r="G362"/>
  <c r="K362" s="1"/>
  <c r="G345"/>
  <c r="H345" s="1"/>
  <c r="K287"/>
  <c r="G271"/>
  <c r="H271" s="1"/>
  <c r="K271"/>
  <c r="K256"/>
  <c r="G240"/>
  <c r="H240" s="1"/>
  <c r="G232"/>
  <c r="H232" s="1"/>
  <c r="G329"/>
  <c r="H329" s="1"/>
  <c r="G313"/>
  <c r="H313" s="1"/>
  <c r="G297"/>
  <c r="K297" s="1"/>
  <c r="G478"/>
  <c r="H478" s="1"/>
  <c r="K478"/>
  <c r="G462"/>
  <c r="H462" s="1"/>
  <c r="G446"/>
  <c r="H446" s="1"/>
  <c r="G430"/>
  <c r="K430" s="1"/>
  <c r="G414"/>
  <c r="H414" s="1"/>
  <c r="K414"/>
  <c r="G398"/>
  <c r="K398" s="1"/>
  <c r="G367"/>
  <c r="H367" s="1"/>
  <c r="K351"/>
  <c r="G334"/>
  <c r="K334" s="1"/>
  <c r="G318"/>
  <c r="H318" s="1"/>
  <c r="G302"/>
  <c r="H302" s="1"/>
  <c r="G253"/>
  <c r="K253" s="1"/>
  <c r="G237"/>
  <c r="H237" s="1"/>
  <c r="K371"/>
  <c r="G278"/>
  <c r="K278" s="1"/>
  <c r="K382"/>
  <c r="K378"/>
  <c r="G370"/>
  <c r="K370" s="1"/>
  <c r="K354"/>
  <c r="G493"/>
  <c r="K493" s="1"/>
  <c r="G477"/>
  <c r="K477" s="1"/>
  <c r="G461"/>
  <c r="K461" s="1"/>
  <c r="G445"/>
  <c r="K445" s="1"/>
  <c r="G429"/>
  <c r="H429" s="1"/>
  <c r="G413"/>
  <c r="H413" s="1"/>
  <c r="G397"/>
  <c r="H397" s="1"/>
  <c r="G295"/>
  <c r="K295" s="1"/>
  <c r="G255"/>
  <c r="H255" s="1"/>
  <c r="G333"/>
  <c r="H333" s="1"/>
  <c r="K333"/>
  <c r="K317"/>
  <c r="G301"/>
  <c r="K301" s="1"/>
  <c r="K282"/>
  <c r="G262"/>
  <c r="H262" s="1"/>
  <c r="G233"/>
  <c r="H233" s="1"/>
  <c r="G254"/>
  <c r="H254" s="1"/>
  <c r="G324"/>
  <c r="H324" s="1"/>
  <c r="G471"/>
  <c r="H471" s="1"/>
  <c r="G439"/>
  <c r="K439" s="1"/>
  <c r="G407"/>
  <c r="K407" s="1"/>
  <c r="G284"/>
  <c r="H284" s="1"/>
  <c r="K587"/>
  <c r="K384"/>
  <c r="K653"/>
  <c r="K479"/>
  <c r="K467"/>
  <c r="K447"/>
  <c r="K427"/>
  <c r="K395"/>
  <c r="K482"/>
  <c r="K466"/>
  <c r="K450"/>
  <c r="K418"/>
  <c r="K402"/>
  <c r="K391"/>
  <c r="K342"/>
  <c r="K291"/>
  <c r="K276"/>
  <c r="K268"/>
  <c r="K260"/>
  <c r="K252"/>
  <c r="K244"/>
  <c r="K352"/>
  <c r="K586"/>
  <c r="K332"/>
  <c r="K300"/>
  <c r="K634"/>
  <c r="K328"/>
  <c r="K492"/>
  <c r="K484"/>
  <c r="K476"/>
  <c r="K468"/>
  <c r="K460"/>
  <c r="K444"/>
  <c r="K436"/>
  <c r="K420"/>
  <c r="K404"/>
  <c r="K392"/>
  <c r="K381"/>
  <c r="K349"/>
  <c r="K441"/>
  <c r="K409"/>
  <c r="K266"/>
  <c r="K250"/>
  <c r="O245" i="3"/>
  <c r="W31"/>
  <c r="X31" s="1"/>
  <c r="N490"/>
  <c r="U167"/>
  <c r="AA482"/>
  <c r="F17"/>
  <c r="E17"/>
  <c r="K17"/>
  <c r="J17"/>
  <c r="I17"/>
  <c r="C17"/>
  <c r="H17"/>
  <c r="G17"/>
  <c r="D17"/>
  <c r="B17"/>
  <c r="U231" i="4"/>
  <c r="V231" s="1"/>
  <c r="W231" s="1"/>
  <c r="P231"/>
  <c r="Q231" s="1"/>
  <c r="R465" i="3"/>
  <c r="T465" s="1"/>
  <c r="Z465" s="1"/>
  <c r="L410"/>
  <c r="W410" s="1"/>
  <c r="X410" s="1"/>
  <c r="W367"/>
  <c r="X367" s="1"/>
  <c r="M47"/>
  <c r="N146"/>
  <c r="U146"/>
  <c r="N399"/>
  <c r="P21"/>
  <c r="Q166"/>
  <c r="R262"/>
  <c r="T262" s="1"/>
  <c r="V262" s="1"/>
  <c r="R175"/>
  <c r="T175" s="1"/>
  <c r="Y175" s="1"/>
  <c r="W488"/>
  <c r="X488" s="1"/>
  <c r="M251"/>
  <c r="R488"/>
  <c r="T488" s="1"/>
  <c r="Y488" s="1"/>
  <c r="P482"/>
  <c r="U144"/>
  <c r="W479"/>
  <c r="X479" s="1"/>
  <c r="L360"/>
  <c r="U360" s="1"/>
  <c r="N144"/>
  <c r="Q469"/>
  <c r="AA488"/>
  <c r="AA251"/>
  <c r="W144"/>
  <c r="X144" s="1"/>
  <c r="R482"/>
  <c r="T482" s="1"/>
  <c r="Z482" s="1"/>
  <c r="O482"/>
  <c r="U479"/>
  <c r="AA479"/>
  <c r="Q479"/>
  <c r="U488"/>
  <c r="O53"/>
  <c r="AA53"/>
  <c r="U53"/>
  <c r="W272"/>
  <c r="X272" s="1"/>
  <c r="V338"/>
  <c r="M466"/>
  <c r="W466"/>
  <c r="X466" s="1"/>
  <c r="R502"/>
  <c r="T502" s="1"/>
  <c r="V502" s="1"/>
  <c r="O334"/>
  <c r="M334"/>
  <c r="Y153"/>
  <c r="Z168"/>
  <c r="V333"/>
  <c r="Y301"/>
  <c r="AA214"/>
  <c r="U23"/>
  <c r="P146"/>
  <c r="M146"/>
  <c r="O399"/>
  <c r="Y469"/>
  <c r="Q262"/>
  <c r="Q146"/>
  <c r="N488"/>
  <c r="P251"/>
  <c r="Z59"/>
  <c r="O144"/>
  <c r="M144"/>
  <c r="W57"/>
  <c r="X57" s="1"/>
  <c r="R146"/>
  <c r="T146" s="1"/>
  <c r="Y146" s="1"/>
  <c r="O488"/>
  <c r="U251"/>
  <c r="Q488"/>
  <c r="N167"/>
  <c r="W251"/>
  <c r="X251" s="1"/>
  <c r="M471"/>
  <c r="P144"/>
  <c r="Z25"/>
  <c r="U482"/>
  <c r="M482"/>
  <c r="W482"/>
  <c r="X482" s="1"/>
  <c r="Q482"/>
  <c r="M488"/>
  <c r="O490"/>
  <c r="P479"/>
  <c r="N479"/>
  <c r="O479"/>
  <c r="R479"/>
  <c r="T479" s="1"/>
  <c r="Z479" s="1"/>
  <c r="G42" i="4"/>
  <c r="H47"/>
  <c r="I47" s="1"/>
  <c r="H46"/>
  <c r="I46" s="1"/>
  <c r="L401" i="3"/>
  <c r="AA401" s="1"/>
  <c r="P207"/>
  <c r="AA272"/>
  <c r="Z245"/>
  <c r="R179"/>
  <c r="T179" s="1"/>
  <c r="Y179" s="1"/>
  <c r="N388"/>
  <c r="Q410"/>
  <c r="U31"/>
  <c r="U47"/>
  <c r="AA59"/>
  <c r="AA21"/>
  <c r="O21"/>
  <c r="P53"/>
  <c r="M53"/>
  <c r="Q150"/>
  <c r="N75"/>
  <c r="AA75"/>
  <c r="Q350"/>
  <c r="Z21"/>
  <c r="W207"/>
  <c r="X207" s="1"/>
  <c r="Z399"/>
  <c r="V49"/>
  <c r="R507"/>
  <c r="T507" s="1"/>
  <c r="Z507" s="1"/>
  <c r="L69"/>
  <c r="U69" s="1"/>
  <c r="V399"/>
  <c r="R413"/>
  <c r="T413" s="1"/>
  <c r="V413" s="1"/>
  <c r="W23"/>
  <c r="X23" s="1"/>
  <c r="U21"/>
  <c r="N21"/>
  <c r="W21"/>
  <c r="X21" s="1"/>
  <c r="N53"/>
  <c r="W53"/>
  <c r="X53" s="1"/>
  <c r="AA61"/>
  <c r="Z335"/>
  <c r="R69"/>
  <c r="T69" s="1"/>
  <c r="Z69" s="1"/>
  <c r="H688" i="4"/>
  <c r="K688"/>
  <c r="Q313" i="3"/>
  <c r="L313"/>
  <c r="R313"/>
  <c r="T313" s="1"/>
  <c r="L309"/>
  <c r="R309"/>
  <c r="T309" s="1"/>
  <c r="Q309"/>
  <c r="Q297"/>
  <c r="R297"/>
  <c r="T297" s="1"/>
  <c r="L297"/>
  <c r="Y144"/>
  <c r="V144"/>
  <c r="Z144"/>
  <c r="V71"/>
  <c r="Y71"/>
  <c r="Y338"/>
  <c r="O466"/>
  <c r="P466"/>
  <c r="U466"/>
  <c r="M168"/>
  <c r="Q465"/>
  <c r="V294"/>
  <c r="W334"/>
  <c r="X334" s="1"/>
  <c r="N334"/>
  <c r="Y168"/>
  <c r="U388"/>
  <c r="U245"/>
  <c r="P367"/>
  <c r="N367"/>
  <c r="Z301"/>
  <c r="Q413"/>
  <c r="W301"/>
  <c r="X301" s="1"/>
  <c r="AA301"/>
  <c r="P39"/>
  <c r="Q179"/>
  <c r="H704" i="4"/>
  <c r="P75" i="3"/>
  <c r="M59"/>
  <c r="M399"/>
  <c r="P61"/>
  <c r="W350"/>
  <c r="X350" s="1"/>
  <c r="Q79"/>
  <c r="H708" i="4"/>
  <c r="K708"/>
  <c r="W75" i="3"/>
  <c r="X75" s="1"/>
  <c r="Z251"/>
  <c r="U507"/>
  <c r="W59"/>
  <c r="X59" s="1"/>
  <c r="R350"/>
  <c r="T350" s="1"/>
  <c r="Z350" s="1"/>
  <c r="H696" i="4"/>
  <c r="K696"/>
  <c r="P507" i="3"/>
  <c r="O207"/>
  <c r="O507"/>
  <c r="O75"/>
  <c r="Q71"/>
  <c r="R75"/>
  <c r="T75" s="1"/>
  <c r="V75" s="1"/>
  <c r="Q507"/>
  <c r="L33"/>
  <c r="U33" s="1"/>
  <c r="Z71"/>
  <c r="R33"/>
  <c r="T33" s="1"/>
  <c r="V33" s="1"/>
  <c r="L317"/>
  <c r="Q317"/>
  <c r="R317"/>
  <c r="T317" s="1"/>
  <c r="Q53"/>
  <c r="R53"/>
  <c r="T53" s="1"/>
  <c r="R19"/>
  <c r="T19" s="1"/>
  <c r="L19"/>
  <c r="Q19"/>
  <c r="N31"/>
  <c r="AA31"/>
  <c r="M31"/>
  <c r="N57"/>
  <c r="AA57"/>
  <c r="P57"/>
  <c r="U57"/>
  <c r="M490"/>
  <c r="AA490"/>
  <c r="P490"/>
  <c r="Y25"/>
  <c r="Q208"/>
  <c r="R208"/>
  <c r="T208" s="1"/>
  <c r="Y208" s="1"/>
  <c r="R275"/>
  <c r="T275" s="1"/>
  <c r="Y275" s="1"/>
  <c r="L275"/>
  <c r="M275" s="1"/>
  <c r="O23"/>
  <c r="M23"/>
  <c r="P23"/>
  <c r="AA23"/>
  <c r="M61"/>
  <c r="W61"/>
  <c r="X61" s="1"/>
  <c r="N61"/>
  <c r="U61"/>
  <c r="Y37"/>
  <c r="Z37"/>
  <c r="V37"/>
  <c r="AA207"/>
  <c r="M207"/>
  <c r="N207"/>
  <c r="N350"/>
  <c r="U350"/>
  <c r="O350"/>
  <c r="P350"/>
  <c r="Y388"/>
  <c r="V388"/>
  <c r="Y57"/>
  <c r="Z57"/>
  <c r="W47"/>
  <c r="X47" s="1"/>
  <c r="AA47"/>
  <c r="O47"/>
  <c r="P47"/>
  <c r="M367"/>
  <c r="AA367"/>
  <c r="Z66"/>
  <c r="V66"/>
  <c r="P167"/>
  <c r="AA167"/>
  <c r="M167"/>
  <c r="W167"/>
  <c r="X167" s="1"/>
  <c r="U214"/>
  <c r="AA399"/>
  <c r="P399"/>
  <c r="W399"/>
  <c r="X399" s="1"/>
  <c r="U471"/>
  <c r="O471"/>
  <c r="AA471"/>
  <c r="W471"/>
  <c r="X471" s="1"/>
  <c r="P471"/>
  <c r="V471"/>
  <c r="V100"/>
  <c r="Y100"/>
  <c r="P337"/>
  <c r="W337"/>
  <c r="X337" s="1"/>
  <c r="AA71"/>
  <c r="A14"/>
  <c r="AH16" i="2"/>
  <c r="M228" i="4" s="1"/>
  <c r="G228"/>
  <c r="F199"/>
  <c r="F172"/>
  <c r="F166"/>
  <c r="G108"/>
  <c r="G104"/>
  <c r="F109"/>
  <c r="F105"/>
  <c r="H102"/>
  <c r="H106"/>
  <c r="H110"/>
  <c r="E107"/>
  <c r="E103"/>
  <c r="F182"/>
  <c r="F171"/>
  <c r="F160"/>
  <c r="G107"/>
  <c r="G103"/>
  <c r="F108"/>
  <c r="F104"/>
  <c r="H103"/>
  <c r="H107"/>
  <c r="E110"/>
  <c r="E106"/>
  <c r="F181"/>
  <c r="G110"/>
  <c r="G106"/>
  <c r="G102"/>
  <c r="F107"/>
  <c r="F103"/>
  <c r="H104"/>
  <c r="H108"/>
  <c r="E109"/>
  <c r="E105"/>
  <c r="F202"/>
  <c r="F173"/>
  <c r="F170"/>
  <c r="G109"/>
  <c r="G105"/>
  <c r="F110"/>
  <c r="F106"/>
  <c r="F102"/>
  <c r="H105"/>
  <c r="H109"/>
  <c r="E108"/>
  <c r="E104"/>
  <c r="Q506" i="3"/>
  <c r="V57"/>
  <c r="M88"/>
  <c r="P163"/>
  <c r="Z49"/>
  <c r="Q49"/>
  <c r="L49"/>
  <c r="N49" s="1"/>
  <c r="F229" i="4"/>
  <c r="E202"/>
  <c r="E199"/>
  <c r="E182"/>
  <c r="E181"/>
  <c r="E173"/>
  <c r="E171"/>
  <c r="E170"/>
  <c r="E160"/>
  <c r="G96"/>
  <c r="G94"/>
  <c r="G92"/>
  <c r="G90"/>
  <c r="G88"/>
  <c r="F96"/>
  <c r="F94"/>
  <c r="F92"/>
  <c r="F90"/>
  <c r="F88"/>
  <c r="H96"/>
  <c r="H95"/>
  <c r="H94"/>
  <c r="H93"/>
  <c r="H92"/>
  <c r="H91"/>
  <c r="H89"/>
  <c r="E172"/>
  <c r="E166"/>
  <c r="G95"/>
  <c r="G93"/>
  <c r="G91"/>
  <c r="G89"/>
  <c r="F95"/>
  <c r="F93"/>
  <c r="F91"/>
  <c r="F89"/>
  <c r="E96"/>
  <c r="E95"/>
  <c r="E94"/>
  <c r="E93"/>
  <c r="E92"/>
  <c r="E91"/>
  <c r="E90"/>
  <c r="E89"/>
  <c r="H90"/>
  <c r="U229"/>
  <c r="V229" s="1"/>
  <c r="W229" s="1"/>
  <c r="Y116" i="3"/>
  <c r="M73"/>
  <c r="U73"/>
  <c r="Z172"/>
  <c r="V245"/>
  <c r="L208"/>
  <c r="N208" s="1"/>
  <c r="O88"/>
  <c r="Y61"/>
  <c r="Q511"/>
  <c r="L511"/>
  <c r="R511"/>
  <c r="T511" s="1"/>
  <c r="L181"/>
  <c r="R181"/>
  <c r="T181" s="1"/>
  <c r="Q181"/>
  <c r="L50"/>
  <c r="R50"/>
  <c r="T50" s="1"/>
  <c r="Q50"/>
  <c r="L483"/>
  <c r="Q483"/>
  <c r="R483"/>
  <c r="T483" s="1"/>
  <c r="R474"/>
  <c r="T474" s="1"/>
  <c r="L474"/>
  <c r="Q474"/>
  <c r="R470"/>
  <c r="T470" s="1"/>
  <c r="Q470"/>
  <c r="L470"/>
  <c r="R258"/>
  <c r="T258" s="1"/>
  <c r="L258"/>
  <c r="Q258"/>
  <c r="L205"/>
  <c r="R205"/>
  <c r="T205" s="1"/>
  <c r="Q205"/>
  <c r="L189"/>
  <c r="Q189"/>
  <c r="R189"/>
  <c r="T189" s="1"/>
  <c r="Q152"/>
  <c r="L152"/>
  <c r="R152"/>
  <c r="T152" s="1"/>
  <c r="L128"/>
  <c r="R128"/>
  <c r="T128" s="1"/>
  <c r="Q128"/>
  <c r="L74"/>
  <c r="R74"/>
  <c r="T74" s="1"/>
  <c r="Q74"/>
  <c r="L70"/>
  <c r="R70"/>
  <c r="T70" s="1"/>
  <c r="Q70"/>
  <c r="L58"/>
  <c r="R58"/>
  <c r="T58" s="1"/>
  <c r="Q58"/>
  <c r="L54"/>
  <c r="R54"/>
  <c r="T54" s="1"/>
  <c r="Q54"/>
  <c r="R492"/>
  <c r="T492" s="1"/>
  <c r="L492"/>
  <c r="Q492"/>
  <c r="L476"/>
  <c r="R476"/>
  <c r="T476" s="1"/>
  <c r="Q476"/>
  <c r="R254"/>
  <c r="T254" s="1"/>
  <c r="Q254"/>
  <c r="L254"/>
  <c r="R250"/>
  <c r="T250" s="1"/>
  <c r="L250"/>
  <c r="Q250"/>
  <c r="L197"/>
  <c r="Q197"/>
  <c r="R197"/>
  <c r="T197" s="1"/>
  <c r="L145"/>
  <c r="R145"/>
  <c r="T145" s="1"/>
  <c r="Q145"/>
  <c r="L133"/>
  <c r="Q133"/>
  <c r="R133"/>
  <c r="T133" s="1"/>
  <c r="L125"/>
  <c r="R125"/>
  <c r="T125" s="1"/>
  <c r="Q125"/>
  <c r="R124"/>
  <c r="T124" s="1"/>
  <c r="Q124"/>
  <c r="L124"/>
  <c r="Q120"/>
  <c r="L120"/>
  <c r="R120"/>
  <c r="T120" s="1"/>
  <c r="Q239"/>
  <c r="L239"/>
  <c r="R239"/>
  <c r="T239" s="1"/>
  <c r="R73"/>
  <c r="T73" s="1"/>
  <c r="Q73"/>
  <c r="P356"/>
  <c r="N100"/>
  <c r="E215" i="4"/>
  <c r="V131" i="3"/>
  <c r="W88"/>
  <c r="X88" s="1"/>
  <c r="AA88"/>
  <c r="AA337"/>
  <c r="W259"/>
  <c r="X259" s="1"/>
  <c r="Y335"/>
  <c r="AA293"/>
  <c r="P31"/>
  <c r="AA119"/>
  <c r="N73"/>
  <c r="W119"/>
  <c r="X119" s="1"/>
  <c r="M187"/>
  <c r="Z61"/>
  <c r="V172"/>
  <c r="AA168"/>
  <c r="W168"/>
  <c r="X168" s="1"/>
  <c r="W388"/>
  <c r="X388" s="1"/>
  <c r="P245"/>
  <c r="AA245"/>
  <c r="Q421"/>
  <c r="R360"/>
  <c r="T360" s="1"/>
  <c r="V360" s="1"/>
  <c r="O39"/>
  <c r="Y337"/>
  <c r="R150"/>
  <c r="T150" s="1"/>
  <c r="Y150" s="1"/>
  <c r="Q401"/>
  <c r="P155"/>
  <c r="N337"/>
  <c r="O337"/>
  <c r="U390"/>
  <c r="N259"/>
  <c r="O259"/>
  <c r="N307"/>
  <c r="P187"/>
  <c r="U187"/>
  <c r="AA187"/>
  <c r="M119"/>
  <c r="N119"/>
  <c r="N187"/>
  <c r="O187"/>
  <c r="L506"/>
  <c r="Z506"/>
  <c r="Y506"/>
  <c r="Z131"/>
  <c r="V21"/>
  <c r="N272"/>
  <c r="P272"/>
  <c r="M272"/>
  <c r="P168"/>
  <c r="O168"/>
  <c r="N168"/>
  <c r="Y294"/>
  <c r="AA388"/>
  <c r="P388"/>
  <c r="O388"/>
  <c r="N245"/>
  <c r="W245"/>
  <c r="X245" s="1"/>
  <c r="AA39"/>
  <c r="V337"/>
  <c r="O73"/>
  <c r="P73"/>
  <c r="AA73"/>
  <c r="M155"/>
  <c r="U337"/>
  <c r="M337"/>
  <c r="M163"/>
  <c r="W73"/>
  <c r="X73" s="1"/>
  <c r="P293"/>
  <c r="U155"/>
  <c r="U293"/>
  <c r="P119"/>
  <c r="V41"/>
  <c r="Z41"/>
  <c r="U259"/>
  <c r="P88"/>
  <c r="U88"/>
  <c r="V77"/>
  <c r="Y77"/>
  <c r="W293"/>
  <c r="X293" s="1"/>
  <c r="O293"/>
  <c r="O119"/>
  <c r="M131"/>
  <c r="M293"/>
  <c r="U228" i="4"/>
  <c r="V39" i="3"/>
  <c r="Z39"/>
  <c r="Y39"/>
  <c r="AA163"/>
  <c r="U163"/>
  <c r="W163"/>
  <c r="X163" s="1"/>
  <c r="O163"/>
  <c r="O131"/>
  <c r="P259"/>
  <c r="M259"/>
  <c r="Y291"/>
  <c r="Z291"/>
  <c r="P228" i="4"/>
  <c r="Q228" s="1"/>
  <c r="AA383" i="3"/>
  <c r="O356"/>
  <c r="AA100"/>
  <c r="P131"/>
  <c r="U131"/>
  <c r="N131"/>
  <c r="AA131"/>
  <c r="E203" i="4"/>
  <c r="I80"/>
  <c r="E188"/>
  <c r="Y356" i="3"/>
  <c r="O143"/>
  <c r="P371"/>
  <c r="N371"/>
  <c r="O159"/>
  <c r="Y442"/>
  <c r="W100"/>
  <c r="X100" s="1"/>
  <c r="M100"/>
  <c r="U143"/>
  <c r="N87"/>
  <c r="AA87"/>
  <c r="M371"/>
  <c r="N356"/>
  <c r="M356"/>
  <c r="L461"/>
  <c r="M461" s="1"/>
  <c r="W383"/>
  <c r="X383" s="1"/>
  <c r="U383"/>
  <c r="P116"/>
  <c r="U87"/>
  <c r="M307"/>
  <c r="Z100"/>
  <c r="Z364"/>
  <c r="W356"/>
  <c r="X356" s="1"/>
  <c r="U356"/>
  <c r="Z116"/>
  <c r="W140"/>
  <c r="X140" s="1"/>
  <c r="R461"/>
  <c r="T461" s="1"/>
  <c r="Z461" s="1"/>
  <c r="N383"/>
  <c r="M383"/>
  <c r="O383"/>
  <c r="W159"/>
  <c r="X159" s="1"/>
  <c r="Y140"/>
  <c r="AA503"/>
  <c r="Z92"/>
  <c r="P140"/>
  <c r="U140"/>
  <c r="P100"/>
  <c r="O100"/>
  <c r="V371"/>
  <c r="P390"/>
  <c r="P307"/>
  <c r="O307"/>
  <c r="N143"/>
  <c r="O87"/>
  <c r="M87"/>
  <c r="P87"/>
  <c r="W143"/>
  <c r="X143" s="1"/>
  <c r="F168" i="4"/>
  <c r="F192"/>
  <c r="F155"/>
  <c r="AG12" i="2"/>
  <c r="F85" i="4"/>
  <c r="F162"/>
  <c r="F189"/>
  <c r="F197"/>
  <c r="F157"/>
  <c r="AH15" i="2"/>
  <c r="M227" i="4" s="1"/>
  <c r="F152"/>
  <c r="F184"/>
  <c r="F200"/>
  <c r="F84"/>
  <c r="F154"/>
  <c r="F185"/>
  <c r="F193"/>
  <c r="F201"/>
  <c r="F165"/>
  <c r="F214"/>
  <c r="E85"/>
  <c r="G85" s="1"/>
  <c r="E102"/>
  <c r="F213"/>
  <c r="F204"/>
  <c r="F188"/>
  <c r="E83"/>
  <c r="F212"/>
  <c r="F161"/>
  <c r="F203"/>
  <c r="F195"/>
  <c r="F187"/>
  <c r="F158"/>
  <c r="A13" i="3"/>
  <c r="J13" s="1"/>
  <c r="F211" i="4"/>
  <c r="F159"/>
  <c r="F194"/>
  <c r="F186"/>
  <c r="F156"/>
  <c r="F163"/>
  <c r="F196"/>
  <c r="E84"/>
  <c r="F216"/>
  <c r="F169"/>
  <c r="F153"/>
  <c r="F191"/>
  <c r="F183"/>
  <c r="F83"/>
  <c r="F215"/>
  <c r="F167"/>
  <c r="F151"/>
  <c r="F198"/>
  <c r="F190"/>
  <c r="F164"/>
  <c r="V504" i="3"/>
  <c r="Y503"/>
  <c r="Z164"/>
  <c r="V132"/>
  <c r="Z140"/>
  <c r="Z404"/>
  <c r="Y92"/>
  <c r="N140"/>
  <c r="O140"/>
  <c r="AA140"/>
  <c r="AA108"/>
  <c r="R79"/>
  <c r="T79" s="1"/>
  <c r="Y79" s="1"/>
  <c r="AA143"/>
  <c r="P143"/>
  <c r="M390"/>
  <c r="AA159"/>
  <c r="M159"/>
  <c r="N159"/>
  <c r="U159"/>
  <c r="Y47"/>
  <c r="V47"/>
  <c r="Z47"/>
  <c r="Y159"/>
  <c r="Z159"/>
  <c r="V159"/>
  <c r="V260"/>
  <c r="Y264"/>
  <c r="M503"/>
  <c r="Y371"/>
  <c r="Z390"/>
  <c r="Y390"/>
  <c r="V390"/>
  <c r="U307"/>
  <c r="AA307"/>
  <c r="O390"/>
  <c r="AA390"/>
  <c r="W390"/>
  <c r="X390" s="1"/>
  <c r="Z87"/>
  <c r="Y87"/>
  <c r="V87"/>
  <c r="Y31"/>
  <c r="Z31"/>
  <c r="V31"/>
  <c r="Z143"/>
  <c r="Y143"/>
  <c r="V143"/>
  <c r="Z418"/>
  <c r="Z503"/>
  <c r="Y495"/>
  <c r="V23"/>
  <c r="Z23"/>
  <c r="Y23"/>
  <c r="V164"/>
  <c r="Z132"/>
  <c r="V418"/>
  <c r="V326"/>
  <c r="Y504"/>
  <c r="U503"/>
  <c r="E197" i="4"/>
  <c r="E195"/>
  <c r="E185"/>
  <c r="E214"/>
  <c r="E162"/>
  <c r="E154"/>
  <c r="F82"/>
  <c r="E196"/>
  <c r="E155"/>
  <c r="P469" i="3"/>
  <c r="M469"/>
  <c r="V356"/>
  <c r="Z83"/>
  <c r="H469" i="4"/>
  <c r="H710"/>
  <c r="H88"/>
  <c r="E88"/>
  <c r="P195" i="3"/>
  <c r="N195"/>
  <c r="AA195"/>
  <c r="W195"/>
  <c r="X195" s="1"/>
  <c r="O195"/>
  <c r="U195"/>
  <c r="M195"/>
  <c r="O371"/>
  <c r="U371"/>
  <c r="W371"/>
  <c r="X371" s="1"/>
  <c r="E82" i="4"/>
  <c r="O108" i="3"/>
  <c r="V83"/>
  <c r="H295" i="4"/>
  <c r="Y127" i="3"/>
  <c r="Z127"/>
  <c r="V127"/>
  <c r="Z442"/>
  <c r="V106"/>
  <c r="V404"/>
  <c r="Z264"/>
  <c r="V364"/>
  <c r="V108"/>
  <c r="O469"/>
  <c r="AA116"/>
  <c r="Q243"/>
  <c r="R243"/>
  <c r="T243" s="1"/>
  <c r="L243"/>
  <c r="R139"/>
  <c r="T139" s="1"/>
  <c r="Q139"/>
  <c r="L139"/>
  <c r="L505"/>
  <c r="Q505"/>
  <c r="R505"/>
  <c r="T505" s="1"/>
  <c r="L453"/>
  <c r="R453"/>
  <c r="T453" s="1"/>
  <c r="Q453"/>
  <c r="R449"/>
  <c r="T449" s="1"/>
  <c r="L449"/>
  <c r="Q449"/>
  <c r="L441"/>
  <c r="R441"/>
  <c r="T441" s="1"/>
  <c r="Q441"/>
  <c r="R437"/>
  <c r="T437" s="1"/>
  <c r="L437"/>
  <c r="Q437"/>
  <c r="R429"/>
  <c r="T429" s="1"/>
  <c r="L429"/>
  <c r="Q429"/>
  <c r="R408"/>
  <c r="T408" s="1"/>
  <c r="Q408"/>
  <c r="L408"/>
  <c r="R407"/>
  <c r="T407" s="1"/>
  <c r="Q407"/>
  <c r="L407"/>
  <c r="Q395"/>
  <c r="L395"/>
  <c r="R395"/>
  <c r="T395" s="1"/>
  <c r="Q381"/>
  <c r="R381"/>
  <c r="T381" s="1"/>
  <c r="L381"/>
  <c r="Q376"/>
  <c r="R376"/>
  <c r="T376" s="1"/>
  <c r="L376"/>
  <c r="Q375"/>
  <c r="R375"/>
  <c r="T375" s="1"/>
  <c r="L375"/>
  <c r="R369"/>
  <c r="T369" s="1"/>
  <c r="Q369"/>
  <c r="L369"/>
  <c r="R359"/>
  <c r="T359" s="1"/>
  <c r="L359"/>
  <c r="Q359"/>
  <c r="L244"/>
  <c r="R244"/>
  <c r="T244" s="1"/>
  <c r="Q244"/>
  <c r="R240"/>
  <c r="T240" s="1"/>
  <c r="L240"/>
  <c r="Q240"/>
  <c r="L109"/>
  <c r="R109"/>
  <c r="T109" s="1"/>
  <c r="Q109"/>
  <c r="L76"/>
  <c r="R76"/>
  <c r="T76" s="1"/>
  <c r="Q76"/>
  <c r="L15"/>
  <c r="Q241"/>
  <c r="Q147"/>
  <c r="R147"/>
  <c r="T147" s="1"/>
  <c r="L147"/>
  <c r="R411"/>
  <c r="T411" s="1"/>
  <c r="L411"/>
  <c r="Q411"/>
  <c r="Q391"/>
  <c r="L391"/>
  <c r="R391"/>
  <c r="T391" s="1"/>
  <c r="L379"/>
  <c r="R379"/>
  <c r="T379" s="1"/>
  <c r="Q379"/>
  <c r="Z115"/>
  <c r="Y115"/>
  <c r="V115"/>
  <c r="L113"/>
  <c r="R113"/>
  <c r="T113" s="1"/>
  <c r="Q113"/>
  <c r="Y260"/>
  <c r="Y484"/>
  <c r="H369" i="4"/>
  <c r="W503" i="3"/>
  <c r="X503" s="1"/>
  <c r="N503"/>
  <c r="E201" i="4"/>
  <c r="E193"/>
  <c r="E191"/>
  <c r="E187"/>
  <c r="E183"/>
  <c r="E216"/>
  <c r="E212"/>
  <c r="E168"/>
  <c r="E164"/>
  <c r="E156"/>
  <c r="E152"/>
  <c r="F80"/>
  <c r="E81"/>
  <c r="E200"/>
  <c r="E192"/>
  <c r="E184"/>
  <c r="E211"/>
  <c r="E167"/>
  <c r="E159"/>
  <c r="E151"/>
  <c r="H81"/>
  <c r="AF13" i="2"/>
  <c r="AA469" i="3"/>
  <c r="W469"/>
  <c r="X469" s="1"/>
  <c r="N469"/>
  <c r="O495"/>
  <c r="I13"/>
  <c r="Z342"/>
  <c r="Z195"/>
  <c r="R501"/>
  <c r="T501" s="1"/>
  <c r="L501"/>
  <c r="Q501"/>
  <c r="L417"/>
  <c r="Q417"/>
  <c r="R417"/>
  <c r="T417" s="1"/>
  <c r="Q397"/>
  <c r="L397"/>
  <c r="R397"/>
  <c r="T397" s="1"/>
  <c r="L392"/>
  <c r="R392"/>
  <c r="T392" s="1"/>
  <c r="Q392"/>
  <c r="R363"/>
  <c r="T363" s="1"/>
  <c r="Q363"/>
  <c r="L363"/>
  <c r="L362"/>
  <c r="Q362"/>
  <c r="R362"/>
  <c r="T362" s="1"/>
  <c r="L345"/>
  <c r="Q345"/>
  <c r="R345"/>
  <c r="T345" s="1"/>
  <c r="L211"/>
  <c r="R211"/>
  <c r="T211" s="1"/>
  <c r="Q211"/>
  <c r="L81"/>
  <c r="R81"/>
  <c r="T81" s="1"/>
  <c r="Q81"/>
  <c r="R348"/>
  <c r="T348" s="1"/>
  <c r="L348"/>
  <c r="Q348"/>
  <c r="R468"/>
  <c r="T468" s="1"/>
  <c r="Q468"/>
  <c r="L468"/>
  <c r="R248"/>
  <c r="T248" s="1"/>
  <c r="L248"/>
  <c r="Q248"/>
  <c r="Q247"/>
  <c r="L247"/>
  <c r="R247"/>
  <c r="T247" s="1"/>
  <c r="Q136"/>
  <c r="L136"/>
  <c r="R136"/>
  <c r="T136" s="1"/>
  <c r="L135"/>
  <c r="R135"/>
  <c r="T135" s="1"/>
  <c r="Q135"/>
  <c r="L117"/>
  <c r="Q117"/>
  <c r="R117"/>
  <c r="T117" s="1"/>
  <c r="P115"/>
  <c r="AA115"/>
  <c r="M115"/>
  <c r="U115"/>
  <c r="W115"/>
  <c r="X115" s="1"/>
  <c r="N115"/>
  <c r="O115"/>
  <c r="L112"/>
  <c r="R112"/>
  <c r="T112" s="1"/>
  <c r="Q112"/>
  <c r="R111"/>
  <c r="T111" s="1"/>
  <c r="L111"/>
  <c r="Q111"/>
  <c r="G279" i="4"/>
  <c r="H279" s="1"/>
  <c r="G485"/>
  <c r="H485" s="1"/>
  <c r="G453"/>
  <c r="H453" s="1"/>
  <c r="I81"/>
  <c r="H82"/>
  <c r="H80"/>
  <c r="AF14" i="2"/>
  <c r="E198" i="4"/>
  <c r="E194"/>
  <c r="E190"/>
  <c r="E186"/>
  <c r="E213"/>
  <c r="E169"/>
  <c r="E165"/>
  <c r="E161"/>
  <c r="E157"/>
  <c r="E153"/>
  <c r="I82"/>
  <c r="F81"/>
  <c r="E80"/>
  <c r="Z495" i="3"/>
  <c r="W116"/>
  <c r="X116" s="1"/>
  <c r="M116"/>
  <c r="Y342"/>
  <c r="O503"/>
  <c r="V195"/>
  <c r="G343" i="4"/>
  <c r="H343" s="1"/>
  <c r="Z484" i="3"/>
  <c r="Z326"/>
  <c r="Z108"/>
  <c r="U495"/>
  <c r="M495"/>
  <c r="N108"/>
  <c r="U108"/>
  <c r="AA495"/>
  <c r="N495"/>
  <c r="W495"/>
  <c r="X495" s="1"/>
  <c r="P108"/>
  <c r="M108"/>
  <c r="N116"/>
  <c r="O116"/>
  <c r="P79"/>
  <c r="U79"/>
  <c r="W79"/>
  <c r="X79" s="1"/>
  <c r="N79"/>
  <c r="M79"/>
  <c r="O79"/>
  <c r="AA79"/>
  <c r="Y191"/>
  <c r="Z191"/>
  <c r="V191"/>
  <c r="N341"/>
  <c r="M341"/>
  <c r="U341"/>
  <c r="P196"/>
  <c r="N196"/>
  <c r="M196"/>
  <c r="O196"/>
  <c r="AA196"/>
  <c r="W196"/>
  <c r="X196" s="1"/>
  <c r="U196"/>
  <c r="L509"/>
  <c r="R509"/>
  <c r="T509" s="1"/>
  <c r="Q509"/>
  <c r="U107"/>
  <c r="O107"/>
  <c r="N107"/>
  <c r="W107"/>
  <c r="X107" s="1"/>
  <c r="P107"/>
  <c r="M107"/>
  <c r="AA107"/>
  <c r="V107"/>
  <c r="Y107"/>
  <c r="Z107"/>
  <c r="N199"/>
  <c r="M199"/>
  <c r="O199"/>
  <c r="AA199"/>
  <c r="P199"/>
  <c r="U199"/>
  <c r="W199"/>
  <c r="X199" s="1"/>
  <c r="Z199"/>
  <c r="V199"/>
  <c r="Y199"/>
  <c r="Q477"/>
  <c r="L477"/>
  <c r="R477"/>
  <c r="T477" s="1"/>
  <c r="Q513"/>
  <c r="R513"/>
  <c r="T513" s="1"/>
  <c r="L513"/>
  <c r="P191"/>
  <c r="U191"/>
  <c r="W191"/>
  <c r="X191" s="1"/>
  <c r="N191"/>
  <c r="M191"/>
  <c r="O191"/>
  <c r="AA191"/>
  <c r="Y341"/>
  <c r="Z341"/>
  <c r="V341"/>
  <c r="Y196"/>
  <c r="Z196"/>
  <c r="V196"/>
  <c r="Q497"/>
  <c r="R497"/>
  <c r="T497" s="1"/>
  <c r="L497"/>
  <c r="R493"/>
  <c r="T493" s="1"/>
  <c r="L493"/>
  <c r="Q493"/>
  <c r="L481"/>
  <c r="R481"/>
  <c r="T481" s="1"/>
  <c r="Q481"/>
  <c r="N183"/>
  <c r="M183"/>
  <c r="O183"/>
  <c r="AA183"/>
  <c r="P183"/>
  <c r="U183"/>
  <c r="W183"/>
  <c r="X183" s="1"/>
  <c r="Z183"/>
  <c r="Y183"/>
  <c r="V183"/>
  <c r="W310"/>
  <c r="X310" s="1"/>
  <c r="U310"/>
  <c r="P310"/>
  <c r="M310"/>
  <c r="O310"/>
  <c r="N310"/>
  <c r="AA310"/>
  <c r="M489"/>
  <c r="O489"/>
  <c r="AA489"/>
  <c r="W489"/>
  <c r="X489" s="1"/>
  <c r="P489"/>
  <c r="U489"/>
  <c r="N489"/>
  <c r="Z310"/>
  <c r="Y310"/>
  <c r="V310"/>
  <c r="V489"/>
  <c r="Y489"/>
  <c r="Z489"/>
  <c r="U227" i="4"/>
  <c r="V227" s="1"/>
  <c r="W227" s="1"/>
  <c r="P227"/>
  <c r="Q227" s="1"/>
  <c r="N303" i="3"/>
  <c r="P303"/>
  <c r="U303"/>
  <c r="AA303"/>
  <c r="M303"/>
  <c r="O303"/>
  <c r="W303"/>
  <c r="X303" s="1"/>
  <c r="O273"/>
  <c r="W273"/>
  <c r="X273" s="1"/>
  <c r="N273"/>
  <c r="M273"/>
  <c r="U273"/>
  <c r="AA273"/>
  <c r="P273"/>
  <c r="Y268"/>
  <c r="Z268"/>
  <c r="V268"/>
  <c r="U268"/>
  <c r="P268"/>
  <c r="O268"/>
  <c r="N268"/>
  <c r="W268"/>
  <c r="X268" s="1"/>
  <c r="M268"/>
  <c r="AA268"/>
  <c r="Z174"/>
  <c r="V174"/>
  <c r="Y174"/>
  <c r="P44"/>
  <c r="U44"/>
  <c r="O44"/>
  <c r="N44"/>
  <c r="M44"/>
  <c r="AA44"/>
  <c r="W44"/>
  <c r="X44" s="1"/>
  <c r="O351"/>
  <c r="P351"/>
  <c r="W351"/>
  <c r="X351" s="1"/>
  <c r="M351"/>
  <c r="N351"/>
  <c r="U351"/>
  <c r="AA351"/>
  <c r="Z203"/>
  <c r="V203"/>
  <c r="Y203"/>
  <c r="P203"/>
  <c r="O203"/>
  <c r="N203"/>
  <c r="AA203"/>
  <c r="U203"/>
  <c r="M203"/>
  <c r="W203"/>
  <c r="X203" s="1"/>
  <c r="Z171"/>
  <c r="V171"/>
  <c r="Y171"/>
  <c r="O325"/>
  <c r="M325"/>
  <c r="AA325"/>
  <c r="U325"/>
  <c r="N325"/>
  <c r="W325"/>
  <c r="X325" s="1"/>
  <c r="P325"/>
  <c r="Y303"/>
  <c r="V303"/>
  <c r="Z303"/>
  <c r="Z273"/>
  <c r="AA174"/>
  <c r="W174"/>
  <c r="X174" s="1"/>
  <c r="U174"/>
  <c r="P174"/>
  <c r="N174"/>
  <c r="M174"/>
  <c r="O174"/>
  <c r="V44"/>
  <c r="Z44"/>
  <c r="Y44"/>
  <c r="Y351"/>
  <c r="Z351"/>
  <c r="V351"/>
  <c r="Z103"/>
  <c r="V103"/>
  <c r="Y103"/>
  <c r="P103"/>
  <c r="N103"/>
  <c r="O103"/>
  <c r="M103"/>
  <c r="AA103"/>
  <c r="W103"/>
  <c r="X103" s="1"/>
  <c r="U103"/>
  <c r="W171"/>
  <c r="X171" s="1"/>
  <c r="O171"/>
  <c r="P171"/>
  <c r="AA171"/>
  <c r="M171"/>
  <c r="U171"/>
  <c r="N171"/>
  <c r="P175"/>
  <c r="AA175"/>
  <c r="O175"/>
  <c r="U175"/>
  <c r="Y325"/>
  <c r="V325"/>
  <c r="Z325"/>
  <c r="Z305"/>
  <c r="Y305"/>
  <c r="V305"/>
  <c r="P305"/>
  <c r="O305"/>
  <c r="W305"/>
  <c r="X305" s="1"/>
  <c r="M305"/>
  <c r="AA305"/>
  <c r="N305"/>
  <c r="U305"/>
  <c r="Y406"/>
  <c r="Z406"/>
  <c r="V406"/>
  <c r="V403"/>
  <c r="Z403"/>
  <c r="Y403"/>
  <c r="AA321"/>
  <c r="N321"/>
  <c r="P321"/>
  <c r="M321"/>
  <c r="N370"/>
  <c r="O370"/>
  <c r="W370"/>
  <c r="X370" s="1"/>
  <c r="P370"/>
  <c r="M370"/>
  <c r="AA370"/>
  <c r="U370"/>
  <c r="O158"/>
  <c r="N158"/>
  <c r="M158"/>
  <c r="U263"/>
  <c r="P263"/>
  <c r="O263"/>
  <c r="AA263"/>
  <c r="N263"/>
  <c r="W263"/>
  <c r="X263" s="1"/>
  <c r="M263"/>
  <c r="Y200"/>
  <c r="Z200"/>
  <c r="V200"/>
  <c r="V193"/>
  <c r="Y193"/>
  <c r="Z322"/>
  <c r="Y322"/>
  <c r="V322"/>
  <c r="Y343"/>
  <c r="V343"/>
  <c r="Z343"/>
  <c r="M467"/>
  <c r="W467"/>
  <c r="X467" s="1"/>
  <c r="AA467"/>
  <c r="O467"/>
  <c r="P467"/>
  <c r="U467"/>
  <c r="N467"/>
  <c r="Z314"/>
  <c r="Y314"/>
  <c r="V314"/>
  <c r="N166"/>
  <c r="O166"/>
  <c r="J40" i="4"/>
  <c r="P406" i="3"/>
  <c r="AA406"/>
  <c r="M406"/>
  <c r="W406"/>
  <c r="X406" s="1"/>
  <c r="N406"/>
  <c r="U406"/>
  <c r="O406"/>
  <c r="M403"/>
  <c r="P403"/>
  <c r="AA403"/>
  <c r="W403"/>
  <c r="X403" s="1"/>
  <c r="O403"/>
  <c r="N403"/>
  <c r="U403"/>
  <c r="Y321"/>
  <c r="V321"/>
  <c r="Z321"/>
  <c r="Y401"/>
  <c r="V401"/>
  <c r="Z401"/>
  <c r="Y370"/>
  <c r="Z370"/>
  <c r="V370"/>
  <c r="Z158"/>
  <c r="V158"/>
  <c r="Y158"/>
  <c r="V263"/>
  <c r="Z263"/>
  <c r="Y263"/>
  <c r="P200"/>
  <c r="W200"/>
  <c r="X200" s="1"/>
  <c r="U200"/>
  <c r="N200"/>
  <c r="O200"/>
  <c r="M200"/>
  <c r="AA200"/>
  <c r="N193"/>
  <c r="O193"/>
  <c r="AA193"/>
  <c r="U193"/>
  <c r="P193"/>
  <c r="W193"/>
  <c r="X193" s="1"/>
  <c r="M193"/>
  <c r="G263" i="4"/>
  <c r="H263" s="1"/>
  <c r="G247"/>
  <c r="H247" s="1"/>
  <c r="G305"/>
  <c r="H305" s="1"/>
  <c r="U343" i="3"/>
  <c r="M343"/>
  <c r="O343"/>
  <c r="N343"/>
  <c r="AA343"/>
  <c r="P343"/>
  <c r="W343"/>
  <c r="X343" s="1"/>
  <c r="Z467"/>
  <c r="Y467"/>
  <c r="V467"/>
  <c r="W314"/>
  <c r="X314" s="1"/>
  <c r="O314"/>
  <c r="M314"/>
  <c r="AA314"/>
  <c r="P314"/>
  <c r="N314"/>
  <c r="U314"/>
  <c r="V166"/>
  <c r="Y166"/>
  <c r="Z166"/>
  <c r="O262"/>
  <c r="N262"/>
  <c r="W262"/>
  <c r="X262" s="1"/>
  <c r="P262"/>
  <c r="AA262"/>
  <c r="M262"/>
  <c r="U262"/>
  <c r="H480" i="4"/>
  <c r="H452"/>
  <c r="H448"/>
  <c r="H382"/>
  <c r="H477"/>
  <c r="H473"/>
  <c r="H461"/>
  <c r="H372"/>
  <c r="H491"/>
  <c r="H459"/>
  <c r="H330"/>
  <c r="H322"/>
  <c r="H314"/>
  <c r="H285"/>
  <c r="H269"/>
  <c r="H253"/>
  <c r="Y372" i="3"/>
  <c r="V372"/>
  <c r="Z372"/>
  <c r="AA346"/>
  <c r="N346"/>
  <c r="W346"/>
  <c r="X346" s="1"/>
  <c r="O346"/>
  <c r="P346"/>
  <c r="U346"/>
  <c r="M346"/>
  <c r="Z280"/>
  <c r="Y280"/>
  <c r="V280"/>
  <c r="Z151"/>
  <c r="Y151"/>
  <c r="V151"/>
  <c r="AA151"/>
  <c r="P151"/>
  <c r="U151"/>
  <c r="W151"/>
  <c r="X151" s="1"/>
  <c r="N151"/>
  <c r="M151"/>
  <c r="O151"/>
  <c r="N123"/>
  <c r="U123"/>
  <c r="AA123"/>
  <c r="P123"/>
  <c r="W123"/>
  <c r="X123" s="1"/>
  <c r="O123"/>
  <c r="M123"/>
  <c r="Z123"/>
  <c r="Y123"/>
  <c r="V123"/>
  <c r="M84"/>
  <c r="U84"/>
  <c r="AA84"/>
  <c r="W84"/>
  <c r="X84" s="1"/>
  <c r="O84"/>
  <c r="P84"/>
  <c r="N84"/>
  <c r="M78"/>
  <c r="W78"/>
  <c r="X78" s="1"/>
  <c r="N78"/>
  <c r="O78"/>
  <c r="U78"/>
  <c r="P78"/>
  <c r="AA78"/>
  <c r="Y380"/>
  <c r="V380"/>
  <c r="Z380"/>
  <c r="Z277"/>
  <c r="V277"/>
  <c r="Y277"/>
  <c r="V134"/>
  <c r="Z134"/>
  <c r="Y134"/>
  <c r="Y266"/>
  <c r="V266"/>
  <c r="Z266"/>
  <c r="P150"/>
  <c r="U150"/>
  <c r="N150"/>
  <c r="M150"/>
  <c r="O150"/>
  <c r="AA150"/>
  <c r="W150"/>
  <c r="X150" s="1"/>
  <c r="H488" i="4"/>
  <c r="H472"/>
  <c r="H456"/>
  <c r="H350"/>
  <c r="H378"/>
  <c r="H493"/>
  <c r="H445"/>
  <c r="H388"/>
  <c r="H356"/>
  <c r="H288"/>
  <c r="H297"/>
  <c r="H439"/>
  <c r="H435"/>
  <c r="H423"/>
  <c r="H419"/>
  <c r="H407"/>
  <c r="H403"/>
  <c r="H430"/>
  <c r="H236"/>
  <c r="H228"/>
  <c r="N372" i="3"/>
  <c r="AA372"/>
  <c r="U372"/>
  <c r="M372"/>
  <c r="O372"/>
  <c r="W372"/>
  <c r="X372" s="1"/>
  <c r="P372"/>
  <c r="Z327"/>
  <c r="V327"/>
  <c r="Y327"/>
  <c r="O327"/>
  <c r="U327"/>
  <c r="N327"/>
  <c r="M327"/>
  <c r="AA327"/>
  <c r="P327"/>
  <c r="W327"/>
  <c r="X327" s="1"/>
  <c r="W280"/>
  <c r="X280" s="1"/>
  <c r="O280"/>
  <c r="M280"/>
  <c r="N280"/>
  <c r="AA280"/>
  <c r="U280"/>
  <c r="P280"/>
  <c r="N179"/>
  <c r="P179"/>
  <c r="W179"/>
  <c r="X179" s="1"/>
  <c r="AA179"/>
  <c r="M179"/>
  <c r="O179"/>
  <c r="U179"/>
  <c r="Z95"/>
  <c r="V95"/>
  <c r="Y95"/>
  <c r="W95"/>
  <c r="X95" s="1"/>
  <c r="N95"/>
  <c r="M95"/>
  <c r="O95"/>
  <c r="AA95"/>
  <c r="P95"/>
  <c r="U95"/>
  <c r="Y84"/>
  <c r="Z84"/>
  <c r="V84"/>
  <c r="Z192"/>
  <c r="Y192"/>
  <c r="V192"/>
  <c r="N192"/>
  <c r="W192"/>
  <c r="X192" s="1"/>
  <c r="M192"/>
  <c r="O192"/>
  <c r="U192"/>
  <c r="P192"/>
  <c r="AA192"/>
  <c r="Y78"/>
  <c r="V78"/>
  <c r="Z78"/>
  <c r="O472"/>
  <c r="N472"/>
  <c r="M472"/>
  <c r="U472"/>
  <c r="P472"/>
  <c r="W472"/>
  <c r="X472" s="1"/>
  <c r="AA472"/>
  <c r="V472"/>
  <c r="Z472"/>
  <c r="Y472"/>
  <c r="P380"/>
  <c r="O380"/>
  <c r="W380"/>
  <c r="X380" s="1"/>
  <c r="N380"/>
  <c r="AA380"/>
  <c r="M380"/>
  <c r="U380"/>
  <c r="N358"/>
  <c r="AA358"/>
  <c r="O358"/>
  <c r="M358"/>
  <c r="W358"/>
  <c r="X358" s="1"/>
  <c r="P358"/>
  <c r="U358"/>
  <c r="W282"/>
  <c r="X282" s="1"/>
  <c r="AA282"/>
  <c r="M282"/>
  <c r="O282"/>
  <c r="N282"/>
  <c r="U282"/>
  <c r="P282"/>
  <c r="Z282"/>
  <c r="V282"/>
  <c r="Y282"/>
  <c r="M277"/>
  <c r="N277"/>
  <c r="U277"/>
  <c r="AA277"/>
  <c r="O277"/>
  <c r="W277"/>
  <c r="X277" s="1"/>
  <c r="P277"/>
  <c r="N134"/>
  <c r="U134"/>
  <c r="P134"/>
  <c r="M134"/>
  <c r="O134"/>
  <c r="AA134"/>
  <c r="W134"/>
  <c r="X134" s="1"/>
  <c r="W266"/>
  <c r="X266" s="1"/>
  <c r="U266"/>
  <c r="N266"/>
  <c r="O266"/>
  <c r="P266"/>
  <c r="M266"/>
  <c r="AA266"/>
  <c r="Y366"/>
  <c r="V366"/>
  <c r="Z366"/>
  <c r="M366"/>
  <c r="O366"/>
  <c r="N366"/>
  <c r="AA366"/>
  <c r="W366"/>
  <c r="X366" s="1"/>
  <c r="P366"/>
  <c r="U366"/>
  <c r="O148"/>
  <c r="W148"/>
  <c r="X148" s="1"/>
  <c r="M148"/>
  <c r="AA148"/>
  <c r="U148"/>
  <c r="P148"/>
  <c r="N148"/>
  <c r="W285"/>
  <c r="X285" s="1"/>
  <c r="P285"/>
  <c r="M285"/>
  <c r="N285"/>
  <c r="AA285"/>
  <c r="O285"/>
  <c r="U285"/>
  <c r="Y285"/>
  <c r="V285"/>
  <c r="Z285"/>
  <c r="M154"/>
  <c r="U154"/>
  <c r="AA154"/>
  <c r="W154"/>
  <c r="X154" s="1"/>
  <c r="O154"/>
  <c r="N154"/>
  <c r="P154"/>
  <c r="V499"/>
  <c r="Y499"/>
  <c r="Z499"/>
  <c r="AA499"/>
  <c r="O499"/>
  <c r="P499"/>
  <c r="W499"/>
  <c r="X499" s="1"/>
  <c r="M499"/>
  <c r="N499"/>
  <c r="U499"/>
  <c r="U486"/>
  <c r="P486"/>
  <c r="AA486"/>
  <c r="O486"/>
  <c r="W486"/>
  <c r="X486" s="1"/>
  <c r="M486"/>
  <c r="N486"/>
  <c r="V496"/>
  <c r="Z496"/>
  <c r="Y496"/>
  <c r="M480"/>
  <c r="P480"/>
  <c r="O480"/>
  <c r="U480"/>
  <c r="N480"/>
  <c r="AA480"/>
  <c r="W480"/>
  <c r="X480" s="1"/>
  <c r="Z508"/>
  <c r="Y508"/>
  <c r="V508"/>
  <c r="Z473"/>
  <c r="Y473"/>
  <c r="V473"/>
  <c r="V510"/>
  <c r="Y510"/>
  <c r="Z510"/>
  <c r="Y433"/>
  <c r="V433"/>
  <c r="Z433"/>
  <c r="P433"/>
  <c r="AA433"/>
  <c r="O433"/>
  <c r="W433"/>
  <c r="X433" s="1"/>
  <c r="N433"/>
  <c r="U433"/>
  <c r="M433"/>
  <c r="Y415"/>
  <c r="Z415"/>
  <c r="V415"/>
  <c r="P413"/>
  <c r="N413"/>
  <c r="AA413"/>
  <c r="W413"/>
  <c r="X413" s="1"/>
  <c r="U413"/>
  <c r="M413"/>
  <c r="O413"/>
  <c r="U365"/>
  <c r="P365"/>
  <c r="M365"/>
  <c r="O365"/>
  <c r="AA365"/>
  <c r="W365"/>
  <c r="X365" s="1"/>
  <c r="N365"/>
  <c r="Y387"/>
  <c r="V387"/>
  <c r="Z387"/>
  <c r="V382"/>
  <c r="Z382"/>
  <c r="Y382"/>
  <c r="P378"/>
  <c r="U378"/>
  <c r="AA378"/>
  <c r="M378"/>
  <c r="W378"/>
  <c r="X378" s="1"/>
  <c r="O378"/>
  <c r="N378"/>
  <c r="V347"/>
  <c r="Z347"/>
  <c r="Y347"/>
  <c r="V329"/>
  <c r="Z329"/>
  <c r="Y329"/>
  <c r="U329"/>
  <c r="N329"/>
  <c r="M329"/>
  <c r="AA329"/>
  <c r="P329"/>
  <c r="W329"/>
  <c r="X329" s="1"/>
  <c r="O329"/>
  <c r="N270"/>
  <c r="AA270"/>
  <c r="O270"/>
  <c r="P270"/>
  <c r="W270"/>
  <c r="X270" s="1"/>
  <c r="U270"/>
  <c r="M270"/>
  <c r="V267"/>
  <c r="Z267"/>
  <c r="Y267"/>
  <c r="P184"/>
  <c r="U184"/>
  <c r="W184"/>
  <c r="X184" s="1"/>
  <c r="M184"/>
  <c r="AA184"/>
  <c r="N184"/>
  <c r="O184"/>
  <c r="N180"/>
  <c r="O180"/>
  <c r="M180"/>
  <c r="AA180"/>
  <c r="P180"/>
  <c r="U180"/>
  <c r="W180"/>
  <c r="X180" s="1"/>
  <c r="Y177"/>
  <c r="V177"/>
  <c r="Z177"/>
  <c r="P38"/>
  <c r="U38"/>
  <c r="W38"/>
  <c r="X38" s="1"/>
  <c r="N38"/>
  <c r="O38"/>
  <c r="M38"/>
  <c r="AA38"/>
  <c r="P30"/>
  <c r="U30"/>
  <c r="W30"/>
  <c r="X30" s="1"/>
  <c r="AA30"/>
  <c r="N30"/>
  <c r="O30"/>
  <c r="M30"/>
  <c r="N22"/>
  <c r="M22"/>
  <c r="O22"/>
  <c r="AA22"/>
  <c r="U22"/>
  <c r="P22"/>
  <c r="W22"/>
  <c r="X22" s="1"/>
  <c r="N464"/>
  <c r="O464"/>
  <c r="W464"/>
  <c r="X464" s="1"/>
  <c r="P464"/>
  <c r="M464"/>
  <c r="AA464"/>
  <c r="U464"/>
  <c r="Y460"/>
  <c r="Z460"/>
  <c r="V460"/>
  <c r="Y512"/>
  <c r="Z512"/>
  <c r="V512"/>
  <c r="U498"/>
  <c r="O498"/>
  <c r="AA498"/>
  <c r="N498"/>
  <c r="M498"/>
  <c r="W498"/>
  <c r="X498" s="1"/>
  <c r="P498"/>
  <c r="N455"/>
  <c r="M455"/>
  <c r="P455"/>
  <c r="W455"/>
  <c r="X455" s="1"/>
  <c r="O455"/>
  <c r="AA455"/>
  <c r="U455"/>
  <c r="N454"/>
  <c r="AA454"/>
  <c r="M454"/>
  <c r="W454"/>
  <c r="X454" s="1"/>
  <c r="P454"/>
  <c r="O454"/>
  <c r="U454"/>
  <c r="V454"/>
  <c r="Z454"/>
  <c r="Y454"/>
  <c r="M450"/>
  <c r="W450"/>
  <c r="X450" s="1"/>
  <c r="P450"/>
  <c r="U450"/>
  <c r="O450"/>
  <c r="AA450"/>
  <c r="N450"/>
  <c r="O445"/>
  <c r="W445"/>
  <c r="X445" s="1"/>
  <c r="P445"/>
  <c r="AA445"/>
  <c r="M445"/>
  <c r="U445"/>
  <c r="N445"/>
  <c r="AA430"/>
  <c r="N430"/>
  <c r="P430"/>
  <c r="M430"/>
  <c r="W430"/>
  <c r="X430" s="1"/>
  <c r="O430"/>
  <c r="U430"/>
  <c r="P427"/>
  <c r="W427"/>
  <c r="X427" s="1"/>
  <c r="N427"/>
  <c r="O427"/>
  <c r="AA427"/>
  <c r="U427"/>
  <c r="M427"/>
  <c r="O425"/>
  <c r="P425"/>
  <c r="W425"/>
  <c r="X425" s="1"/>
  <c r="M425"/>
  <c r="U425"/>
  <c r="N425"/>
  <c r="AA425"/>
  <c r="N422"/>
  <c r="O422"/>
  <c r="U422"/>
  <c r="P422"/>
  <c r="AA422"/>
  <c r="W422"/>
  <c r="X422" s="1"/>
  <c r="M422"/>
  <c r="Y352"/>
  <c r="Z352"/>
  <c r="V352"/>
  <c r="O385"/>
  <c r="AA385"/>
  <c r="N385"/>
  <c r="W385"/>
  <c r="X385" s="1"/>
  <c r="M385"/>
  <c r="U385"/>
  <c r="P385"/>
  <c r="AA318"/>
  <c r="W318"/>
  <c r="X318" s="1"/>
  <c r="O318"/>
  <c r="N318"/>
  <c r="U318"/>
  <c r="M318"/>
  <c r="P318"/>
  <c r="N289"/>
  <c r="U289"/>
  <c r="O289"/>
  <c r="M289"/>
  <c r="AA289"/>
  <c r="P289"/>
  <c r="W289"/>
  <c r="X289" s="1"/>
  <c r="U281"/>
  <c r="W281"/>
  <c r="X281" s="1"/>
  <c r="G227" i="4"/>
  <c r="H428"/>
  <c r="H412"/>
  <c r="H396"/>
  <c r="H390"/>
  <c r="H374"/>
  <c r="H366"/>
  <c r="H358"/>
  <c r="H386"/>
  <c r="H370"/>
  <c r="H489"/>
  <c r="H457"/>
  <c r="H380"/>
  <c r="H364"/>
  <c r="H348"/>
  <c r="H431"/>
  <c r="H415"/>
  <c r="H399"/>
  <c r="H434"/>
  <c r="H422"/>
  <c r="H406"/>
  <c r="H398"/>
  <c r="H394"/>
  <c r="H338"/>
  <c r="H326"/>
  <c r="H310"/>
  <c r="V486" i="3"/>
  <c r="Y486"/>
  <c r="Z486"/>
  <c r="M496"/>
  <c r="W496"/>
  <c r="X496" s="1"/>
  <c r="P496"/>
  <c r="AA496"/>
  <c r="U496"/>
  <c r="N496"/>
  <c r="O496"/>
  <c r="Y480"/>
  <c r="V480"/>
  <c r="Z480"/>
  <c r="U508"/>
  <c r="AA508"/>
  <c r="O508"/>
  <c r="M508"/>
  <c r="W508"/>
  <c r="X508" s="1"/>
  <c r="P508"/>
  <c r="N508"/>
  <c r="O473"/>
  <c r="P473"/>
  <c r="W473"/>
  <c r="X473" s="1"/>
  <c r="M473"/>
  <c r="N473"/>
  <c r="U473"/>
  <c r="AA473"/>
  <c r="O510"/>
  <c r="M510"/>
  <c r="W510"/>
  <c r="X510" s="1"/>
  <c r="P510"/>
  <c r="AA510"/>
  <c r="U510"/>
  <c r="N510"/>
  <c r="V457"/>
  <c r="Z457"/>
  <c r="Y457"/>
  <c r="U457"/>
  <c r="M457"/>
  <c r="P457"/>
  <c r="N457"/>
  <c r="AA457"/>
  <c r="O457"/>
  <c r="W457"/>
  <c r="X457" s="1"/>
  <c r="N415"/>
  <c r="M415"/>
  <c r="W415"/>
  <c r="X415" s="1"/>
  <c r="P415"/>
  <c r="AA415"/>
  <c r="O415"/>
  <c r="U415"/>
  <c r="Z365"/>
  <c r="V365"/>
  <c r="Y365"/>
  <c r="U387"/>
  <c r="W387"/>
  <c r="X387" s="1"/>
  <c r="O387"/>
  <c r="AA387"/>
  <c r="P387"/>
  <c r="M387"/>
  <c r="N387"/>
  <c r="P382"/>
  <c r="O382"/>
  <c r="W382"/>
  <c r="X382" s="1"/>
  <c r="U382"/>
  <c r="AA382"/>
  <c r="N382"/>
  <c r="M382"/>
  <c r="Y378"/>
  <c r="V378"/>
  <c r="Z378"/>
  <c r="O347"/>
  <c r="U347"/>
  <c r="N347"/>
  <c r="M347"/>
  <c r="P347"/>
  <c r="AA347"/>
  <c r="W347"/>
  <c r="X347" s="1"/>
  <c r="Y330"/>
  <c r="Z330"/>
  <c r="V330"/>
  <c r="AA330"/>
  <c r="U330"/>
  <c r="M330"/>
  <c r="P330"/>
  <c r="W330"/>
  <c r="X330" s="1"/>
  <c r="O330"/>
  <c r="N330"/>
  <c r="Z286"/>
  <c r="V286"/>
  <c r="Y286"/>
  <c r="AA286"/>
  <c r="M286"/>
  <c r="W286"/>
  <c r="X286" s="1"/>
  <c r="O286"/>
  <c r="N286"/>
  <c r="P286"/>
  <c r="U286"/>
  <c r="M267"/>
  <c r="U267"/>
  <c r="P267"/>
  <c r="O267"/>
  <c r="AA267"/>
  <c r="N267"/>
  <c r="W267"/>
  <c r="X267" s="1"/>
  <c r="Y184"/>
  <c r="Z184"/>
  <c r="V184"/>
  <c r="Y180"/>
  <c r="Z180"/>
  <c r="V180"/>
  <c r="P177"/>
  <c r="W177"/>
  <c r="X177" s="1"/>
  <c r="M177"/>
  <c r="N177"/>
  <c r="AA177"/>
  <c r="O177"/>
  <c r="U177"/>
  <c r="Z38"/>
  <c r="V38"/>
  <c r="Y38"/>
  <c r="V34"/>
  <c r="Z34"/>
  <c r="Y34"/>
  <c r="N34"/>
  <c r="M34"/>
  <c r="O34"/>
  <c r="P34"/>
  <c r="U34"/>
  <c r="W34"/>
  <c r="X34" s="1"/>
  <c r="AA34"/>
  <c r="V30"/>
  <c r="Z30"/>
  <c r="Y30"/>
  <c r="V26"/>
  <c r="Y26"/>
  <c r="Z26"/>
  <c r="P26"/>
  <c r="U26"/>
  <c r="W26"/>
  <c r="X26" s="1"/>
  <c r="N26"/>
  <c r="M26"/>
  <c r="O26"/>
  <c r="AA26"/>
  <c r="Z22"/>
  <c r="V22"/>
  <c r="Y22"/>
  <c r="Y464"/>
  <c r="Z464"/>
  <c r="V464"/>
  <c r="N460"/>
  <c r="O460"/>
  <c r="AA460"/>
  <c r="P460"/>
  <c r="U460"/>
  <c r="M460"/>
  <c r="W460"/>
  <c r="X460" s="1"/>
  <c r="U512"/>
  <c r="AA512"/>
  <c r="N512"/>
  <c r="P512"/>
  <c r="W512"/>
  <c r="X512" s="1"/>
  <c r="M512"/>
  <c r="O512"/>
  <c r="V455"/>
  <c r="Y455"/>
  <c r="Z455"/>
  <c r="Y450"/>
  <c r="Z450"/>
  <c r="V450"/>
  <c r="Y445"/>
  <c r="V445"/>
  <c r="Z445"/>
  <c r="V430"/>
  <c r="Y430"/>
  <c r="Z430"/>
  <c r="V427"/>
  <c r="Y427"/>
  <c r="Z427"/>
  <c r="Z425"/>
  <c r="V425"/>
  <c r="Y425"/>
  <c r="Y422"/>
  <c r="V422"/>
  <c r="Z422"/>
  <c r="AA352"/>
  <c r="O352"/>
  <c r="N352"/>
  <c r="U352"/>
  <c r="W352"/>
  <c r="X352" s="1"/>
  <c r="M352"/>
  <c r="P352"/>
  <c r="V385"/>
  <c r="Y385"/>
  <c r="Z385"/>
  <c r="V318"/>
  <c r="Y318"/>
  <c r="Z318"/>
  <c r="Z289"/>
  <c r="V289"/>
  <c r="Y289"/>
  <c r="Y281"/>
  <c r="V281"/>
  <c r="Z281"/>
  <c r="AA500"/>
  <c r="P500"/>
  <c r="M500"/>
  <c r="O500"/>
  <c r="U500"/>
  <c r="N500"/>
  <c r="W500"/>
  <c r="X500" s="1"/>
  <c r="U478"/>
  <c r="N478"/>
  <c r="O478"/>
  <c r="M478"/>
  <c r="AA478"/>
  <c r="P478"/>
  <c r="W478"/>
  <c r="X478" s="1"/>
  <c r="O465"/>
  <c r="AA465"/>
  <c r="N465"/>
  <c r="W465"/>
  <c r="X465" s="1"/>
  <c r="P465"/>
  <c r="U465"/>
  <c r="M465"/>
  <c r="V434"/>
  <c r="Y434"/>
  <c r="Z434"/>
  <c r="N354"/>
  <c r="W354"/>
  <c r="X354" s="1"/>
  <c r="M354"/>
  <c r="O354"/>
  <c r="P354"/>
  <c r="AA354"/>
  <c r="U354"/>
  <c r="P279"/>
  <c r="M279"/>
  <c r="O279"/>
  <c r="U279"/>
  <c r="W279"/>
  <c r="X279" s="1"/>
  <c r="AA279"/>
  <c r="N279"/>
  <c r="V279"/>
  <c r="Y279"/>
  <c r="Z279"/>
  <c r="N188"/>
  <c r="M188"/>
  <c r="AA188"/>
  <c r="W188"/>
  <c r="X188" s="1"/>
  <c r="P188"/>
  <c r="O188"/>
  <c r="U188"/>
  <c r="V188"/>
  <c r="Y188"/>
  <c r="Z188"/>
  <c r="N185"/>
  <c r="O185"/>
  <c r="M185"/>
  <c r="P185"/>
  <c r="W185"/>
  <c r="X185" s="1"/>
  <c r="AA185"/>
  <c r="U185"/>
  <c r="O396"/>
  <c r="U396"/>
  <c r="P396"/>
  <c r="AA396"/>
  <c r="N396"/>
  <c r="M396"/>
  <c r="W396"/>
  <c r="X396" s="1"/>
  <c r="U494"/>
  <c r="P494"/>
  <c r="N494"/>
  <c r="O494"/>
  <c r="M494"/>
  <c r="AA494"/>
  <c r="W494"/>
  <c r="X494" s="1"/>
  <c r="U485"/>
  <c r="P485"/>
  <c r="W485"/>
  <c r="X485" s="1"/>
  <c r="AA485"/>
  <c r="O485"/>
  <c r="N485"/>
  <c r="M485"/>
  <c r="Y421"/>
  <c r="O412"/>
  <c r="N412"/>
  <c r="U412"/>
  <c r="P412"/>
  <c r="M412"/>
  <c r="AA412"/>
  <c r="W412"/>
  <c r="X412" s="1"/>
  <c r="V410"/>
  <c r="Y410"/>
  <c r="Z410"/>
  <c r="Y394"/>
  <c r="Z394"/>
  <c r="V394"/>
  <c r="P355"/>
  <c r="N355"/>
  <c r="W355"/>
  <c r="X355" s="1"/>
  <c r="M355"/>
  <c r="U355"/>
  <c r="O355"/>
  <c r="AA355"/>
  <c r="AA295"/>
  <c r="N295"/>
  <c r="U295"/>
  <c r="M295"/>
  <c r="O295"/>
  <c r="W295"/>
  <c r="X295" s="1"/>
  <c r="P295"/>
  <c r="Y271"/>
  <c r="Z271"/>
  <c r="V271"/>
  <c r="AA271"/>
  <c r="W271"/>
  <c r="X271" s="1"/>
  <c r="P271"/>
  <c r="U271"/>
  <c r="M271"/>
  <c r="O271"/>
  <c r="N271"/>
  <c r="P204"/>
  <c r="U204"/>
  <c r="O204"/>
  <c r="N204"/>
  <c r="AA204"/>
  <c r="M204"/>
  <c r="W204"/>
  <c r="X204" s="1"/>
  <c r="V204"/>
  <c r="Y204"/>
  <c r="Z204"/>
  <c r="Z201"/>
  <c r="V201"/>
  <c r="Y201"/>
  <c r="M502"/>
  <c r="O502"/>
  <c r="V500"/>
  <c r="Z500"/>
  <c r="Y500"/>
  <c r="Y478"/>
  <c r="Z478"/>
  <c r="V478"/>
  <c r="P475"/>
  <c r="AA475"/>
  <c r="U475"/>
  <c r="W475"/>
  <c r="X475" s="1"/>
  <c r="O475"/>
  <c r="N475"/>
  <c r="M475"/>
  <c r="V475"/>
  <c r="Z475"/>
  <c r="Y475"/>
  <c r="M446"/>
  <c r="W446"/>
  <c r="X446" s="1"/>
  <c r="U446"/>
  <c r="AA446"/>
  <c r="P446"/>
  <c r="O446"/>
  <c r="N446"/>
  <c r="Y446"/>
  <c r="Z446"/>
  <c r="V446"/>
  <c r="P434"/>
  <c r="O434"/>
  <c r="W434"/>
  <c r="X434" s="1"/>
  <c r="M434"/>
  <c r="N434"/>
  <c r="AA434"/>
  <c r="U434"/>
  <c r="V354"/>
  <c r="Z354"/>
  <c r="Y354"/>
  <c r="N287"/>
  <c r="W287"/>
  <c r="X287" s="1"/>
  <c r="P287"/>
  <c r="O287"/>
  <c r="U287"/>
  <c r="M287"/>
  <c r="AA287"/>
  <c r="V287"/>
  <c r="Z287"/>
  <c r="Y287"/>
  <c r="V185"/>
  <c r="Y185"/>
  <c r="Z185"/>
  <c r="V396"/>
  <c r="Z396"/>
  <c r="Y396"/>
  <c r="V494"/>
  <c r="Z494"/>
  <c r="Y494"/>
  <c r="O491"/>
  <c r="M491"/>
  <c r="P491"/>
  <c r="Z491"/>
  <c r="V491"/>
  <c r="Y491"/>
  <c r="Z485"/>
  <c r="V485"/>
  <c r="Y485"/>
  <c r="P421"/>
  <c r="U421"/>
  <c r="M421"/>
  <c r="N421"/>
  <c r="W421"/>
  <c r="X421" s="1"/>
  <c r="O421"/>
  <c r="AA421"/>
  <c r="Z412"/>
  <c r="V412"/>
  <c r="Y412"/>
  <c r="P394"/>
  <c r="U394"/>
  <c r="N394"/>
  <c r="AA394"/>
  <c r="M394"/>
  <c r="W394"/>
  <c r="X394" s="1"/>
  <c r="O394"/>
  <c r="V355"/>
  <c r="Z355"/>
  <c r="Y355"/>
  <c r="V295"/>
  <c r="Y295"/>
  <c r="Z295"/>
  <c r="AA283"/>
  <c r="W283"/>
  <c r="X283" s="1"/>
  <c r="N283"/>
  <c r="M283"/>
  <c r="O283"/>
  <c r="P283"/>
  <c r="U283"/>
  <c r="Z283"/>
  <c r="Y283"/>
  <c r="V283"/>
  <c r="N201"/>
  <c r="O201"/>
  <c r="M201"/>
  <c r="P201"/>
  <c r="W201"/>
  <c r="X201" s="1"/>
  <c r="AA201"/>
  <c r="U201"/>
  <c r="K446" i="4" l="1"/>
  <c r="K367"/>
  <c r="U491" i="3"/>
  <c r="AA502"/>
  <c r="H362" i="4"/>
  <c r="O281" i="3"/>
  <c r="H261" i="4"/>
  <c r="P158" i="3"/>
  <c r="AA341"/>
  <c r="AA491"/>
  <c r="N491"/>
  <c r="U502"/>
  <c r="P502"/>
  <c r="V421"/>
  <c r="H346" i="4"/>
  <c r="M281" i="3"/>
  <c r="N281"/>
  <c r="U158"/>
  <c r="P341"/>
  <c r="M37"/>
  <c r="Z91"/>
  <c r="N502"/>
  <c r="AA281"/>
  <c r="H438" i="4"/>
  <c r="AA158" i="3"/>
  <c r="W341"/>
  <c r="X341" s="1"/>
  <c r="H278" i="4"/>
  <c r="N37" i="3"/>
  <c r="W37"/>
  <c r="X37" s="1"/>
  <c r="P37"/>
  <c r="U37"/>
  <c r="Y471"/>
  <c r="AA37"/>
  <c r="K255" i="4"/>
  <c r="K462"/>
  <c r="Q129" i="3"/>
  <c r="V465"/>
  <c r="Z502"/>
  <c r="M166"/>
  <c r="W166"/>
  <c r="X166" s="1"/>
  <c r="U321"/>
  <c r="W321"/>
  <c r="X321" s="1"/>
  <c r="W175"/>
  <c r="X175" s="1"/>
  <c r="N175"/>
  <c r="Y273"/>
  <c r="Z156"/>
  <c r="Y156"/>
  <c r="N39"/>
  <c r="M39"/>
  <c r="U39"/>
  <c r="L129"/>
  <c r="U91"/>
  <c r="N71"/>
  <c r="Z487"/>
  <c r="W71"/>
  <c r="X71" s="1"/>
  <c r="AA91"/>
  <c r="W91"/>
  <c r="X91" s="1"/>
  <c r="M410"/>
  <c r="P275"/>
  <c r="U410"/>
  <c r="W360"/>
  <c r="X360" s="1"/>
  <c r="P401"/>
  <c r="N275"/>
  <c r="P410"/>
  <c r="N410"/>
  <c r="Z179"/>
  <c r="V175"/>
  <c r="L241"/>
  <c r="W241" s="1"/>
  <c r="X241" s="1"/>
  <c r="Z488"/>
  <c r="W51"/>
  <c r="X51" s="1"/>
  <c r="U51"/>
  <c r="P51"/>
  <c r="L170"/>
  <c r="U170" s="1"/>
  <c r="Q170"/>
  <c r="N51"/>
  <c r="AA230"/>
  <c r="N401"/>
  <c r="Y69"/>
  <c r="O155"/>
  <c r="AA155"/>
  <c r="W155"/>
  <c r="X155" s="1"/>
  <c r="W214"/>
  <c r="X214" s="1"/>
  <c r="O214"/>
  <c r="P214"/>
  <c r="Y91"/>
  <c r="O360"/>
  <c r="M401"/>
  <c r="U401"/>
  <c r="AA275"/>
  <c r="Z208"/>
  <c r="Y507"/>
  <c r="P360"/>
  <c r="V179"/>
  <c r="Z262"/>
  <c r="AA166"/>
  <c r="U166"/>
  <c r="V482"/>
  <c r="Y487"/>
  <c r="Y106"/>
  <c r="U71"/>
  <c r="M91"/>
  <c r="N91"/>
  <c r="M51"/>
  <c r="AA51"/>
  <c r="O91"/>
  <c r="O230"/>
  <c r="Q20"/>
  <c r="L20"/>
  <c r="R20"/>
  <c r="T20" s="1"/>
  <c r="K234" i="4"/>
  <c r="V234"/>
  <c r="W234" s="1"/>
  <c r="N214" i="3"/>
  <c r="M71"/>
  <c r="O71"/>
  <c r="AA69"/>
  <c r="M69"/>
  <c r="N230"/>
  <c r="M230"/>
  <c r="P230"/>
  <c r="W230"/>
  <c r="X230" s="1"/>
  <c r="R16"/>
  <c r="T16" s="1"/>
  <c r="Q16"/>
  <c r="L16"/>
  <c r="L28"/>
  <c r="R28"/>
  <c r="T28" s="1"/>
  <c r="Q28"/>
  <c r="L40"/>
  <c r="Q40"/>
  <c r="R40"/>
  <c r="T40" s="1"/>
  <c r="R80"/>
  <c r="T80" s="1"/>
  <c r="Q80"/>
  <c r="L80"/>
  <c r="L86"/>
  <c r="Q86"/>
  <c r="R86"/>
  <c r="T86" s="1"/>
  <c r="R221"/>
  <c r="T221" s="1"/>
  <c r="Q221"/>
  <c r="L221"/>
  <c r="R229"/>
  <c r="T229" s="1"/>
  <c r="L229"/>
  <c r="Q229"/>
  <c r="W238"/>
  <c r="X238" s="1"/>
  <c r="N238"/>
  <c r="AA238"/>
  <c r="P238"/>
  <c r="M238"/>
  <c r="O238"/>
  <c r="U238"/>
  <c r="Q249"/>
  <c r="L249"/>
  <c r="R249"/>
  <c r="T249" s="1"/>
  <c r="Q253"/>
  <c r="R253"/>
  <c r="T253" s="1"/>
  <c r="L253"/>
  <c r="Q278"/>
  <c r="R278"/>
  <c r="T278" s="1"/>
  <c r="L278"/>
  <c r="R284"/>
  <c r="T284" s="1"/>
  <c r="L284"/>
  <c r="Q284"/>
  <c r="L304"/>
  <c r="R304"/>
  <c r="T304" s="1"/>
  <c r="Q304"/>
  <c r="R308"/>
  <c r="T308" s="1"/>
  <c r="Q308"/>
  <c r="L308"/>
  <c r="Q316"/>
  <c r="L316"/>
  <c r="R316"/>
  <c r="T316" s="1"/>
  <c r="L336"/>
  <c r="R336"/>
  <c r="T336" s="1"/>
  <c r="Q336"/>
  <c r="L340"/>
  <c r="R340"/>
  <c r="T340" s="1"/>
  <c r="Q340"/>
  <c r="Q349"/>
  <c r="R349"/>
  <c r="T349" s="1"/>
  <c r="L349"/>
  <c r="R373"/>
  <c r="T373" s="1"/>
  <c r="L373"/>
  <c r="Q373"/>
  <c r="L409"/>
  <c r="R409"/>
  <c r="T409" s="1"/>
  <c r="Q409"/>
  <c r="Q424"/>
  <c r="L424"/>
  <c r="R424"/>
  <c r="T424" s="1"/>
  <c r="R432"/>
  <c r="T432" s="1"/>
  <c r="Q432"/>
  <c r="L432"/>
  <c r="R440"/>
  <c r="T440" s="1"/>
  <c r="L440"/>
  <c r="Q440"/>
  <c r="Q444"/>
  <c r="L444"/>
  <c r="R444"/>
  <c r="T444" s="1"/>
  <c r="R452"/>
  <c r="T452" s="1"/>
  <c r="L452"/>
  <c r="Q452"/>
  <c r="R24"/>
  <c r="T24" s="1"/>
  <c r="Q24"/>
  <c r="L24"/>
  <c r="R32"/>
  <c r="T32" s="1"/>
  <c r="Q32"/>
  <c r="L32"/>
  <c r="L36"/>
  <c r="R36"/>
  <c r="T36" s="1"/>
  <c r="Q36"/>
  <c r="U42"/>
  <c r="N42"/>
  <c r="AA42"/>
  <c r="P42"/>
  <c r="W42"/>
  <c r="X42" s="1"/>
  <c r="O42"/>
  <c r="M42"/>
  <c r="L52"/>
  <c r="Q52"/>
  <c r="R52"/>
  <c r="T52" s="1"/>
  <c r="L89"/>
  <c r="R89"/>
  <c r="T89" s="1"/>
  <c r="Q89"/>
  <c r="L93"/>
  <c r="R93"/>
  <c r="T93" s="1"/>
  <c r="Q93"/>
  <c r="R105"/>
  <c r="T105" s="1"/>
  <c r="Q105"/>
  <c r="L105"/>
  <c r="Q173"/>
  <c r="L173"/>
  <c r="R173"/>
  <c r="T173" s="1"/>
  <c r="L118"/>
  <c r="Q118"/>
  <c r="R118"/>
  <c r="T118" s="1"/>
  <c r="L138"/>
  <c r="Q138"/>
  <c r="R138"/>
  <c r="T138" s="1"/>
  <c r="L142"/>
  <c r="Q142"/>
  <c r="R142"/>
  <c r="T142" s="1"/>
  <c r="L149"/>
  <c r="Q149"/>
  <c r="R149"/>
  <c r="T149" s="1"/>
  <c r="L157"/>
  <c r="R157"/>
  <c r="T157" s="1"/>
  <c r="Q157"/>
  <c r="Q162"/>
  <c r="R162"/>
  <c r="T162" s="1"/>
  <c r="L162"/>
  <c r="R226"/>
  <c r="T226" s="1"/>
  <c r="L226"/>
  <c r="Q226"/>
  <c r="A231" i="4"/>
  <c r="B231" s="1"/>
  <c r="A20" i="2"/>
  <c r="L55" i="3"/>
  <c r="Q55"/>
  <c r="R55"/>
  <c r="T55" s="1"/>
  <c r="R206"/>
  <c r="T206" s="1"/>
  <c r="L206"/>
  <c r="Q206"/>
  <c r="Q209"/>
  <c r="R209"/>
  <c r="T209" s="1"/>
  <c r="L209"/>
  <c r="R213"/>
  <c r="T213" s="1"/>
  <c r="L213"/>
  <c r="Q213"/>
  <c r="R225"/>
  <c r="T225" s="1"/>
  <c r="L225"/>
  <c r="Q225"/>
  <c r="R233"/>
  <c r="T233" s="1"/>
  <c r="L233"/>
  <c r="Q233"/>
  <c r="L377"/>
  <c r="R377"/>
  <c r="T377" s="1"/>
  <c r="Q377"/>
  <c r="Q393"/>
  <c r="L393"/>
  <c r="R393"/>
  <c r="T393" s="1"/>
  <c r="R43"/>
  <c r="T43" s="1"/>
  <c r="Q43"/>
  <c r="L43"/>
  <c r="L48"/>
  <c r="Q48"/>
  <c r="R48"/>
  <c r="T48" s="1"/>
  <c r="Y413"/>
  <c r="H301" i="4"/>
  <c r="H334"/>
  <c r="H234"/>
  <c r="Z175" i="3"/>
  <c r="W275"/>
  <c r="X275" s="1"/>
  <c r="O275"/>
  <c r="U275"/>
  <c r="V208"/>
  <c r="V146"/>
  <c r="H13"/>
  <c r="Z146"/>
  <c r="H270" i="4"/>
  <c r="H246"/>
  <c r="L64" i="3"/>
  <c r="Q64"/>
  <c r="R64"/>
  <c r="T64" s="1"/>
  <c r="Q90"/>
  <c r="R90"/>
  <c r="T90" s="1"/>
  <c r="L90"/>
  <c r="Q94"/>
  <c r="L94"/>
  <c r="R94"/>
  <c r="T94" s="1"/>
  <c r="R98"/>
  <c r="T98" s="1"/>
  <c r="L98"/>
  <c r="Q98"/>
  <c r="L102"/>
  <c r="Q102"/>
  <c r="R102"/>
  <c r="T102" s="1"/>
  <c r="L121"/>
  <c r="R121"/>
  <c r="T121" s="1"/>
  <c r="Q121"/>
  <c r="V238"/>
  <c r="Z238"/>
  <c r="Y238"/>
  <c r="Q261"/>
  <c r="R261"/>
  <c r="T261" s="1"/>
  <c r="L261"/>
  <c r="L269"/>
  <c r="R269"/>
  <c r="T269" s="1"/>
  <c r="Q269"/>
  <c r="L274"/>
  <c r="Q274"/>
  <c r="R274"/>
  <c r="T274" s="1"/>
  <c r="Q288"/>
  <c r="L288"/>
  <c r="R288"/>
  <c r="T288" s="1"/>
  <c r="R292"/>
  <c r="T292" s="1"/>
  <c r="L292"/>
  <c r="Q292"/>
  <c r="Q296"/>
  <c r="L296"/>
  <c r="R296"/>
  <c r="T296" s="1"/>
  <c r="R300"/>
  <c r="T300" s="1"/>
  <c r="L300"/>
  <c r="Q300"/>
  <c r="L312"/>
  <c r="R312"/>
  <c r="T312" s="1"/>
  <c r="Q312"/>
  <c r="R320"/>
  <c r="T320" s="1"/>
  <c r="Q320"/>
  <c r="L320"/>
  <c r="L324"/>
  <c r="R324"/>
  <c r="T324" s="1"/>
  <c r="Q324"/>
  <c r="L328"/>
  <c r="Q328"/>
  <c r="R328"/>
  <c r="T328" s="1"/>
  <c r="R332"/>
  <c r="T332" s="1"/>
  <c r="Q332"/>
  <c r="L332"/>
  <c r="L344"/>
  <c r="Q344"/>
  <c r="R344"/>
  <c r="T344" s="1"/>
  <c r="Q357"/>
  <c r="L357"/>
  <c r="R357"/>
  <c r="T357" s="1"/>
  <c r="L368"/>
  <c r="R368"/>
  <c r="T368" s="1"/>
  <c r="Q368"/>
  <c r="L384"/>
  <c r="Q384"/>
  <c r="R384"/>
  <c r="T384" s="1"/>
  <c r="Q389"/>
  <c r="R389"/>
  <c r="T389" s="1"/>
  <c r="L389"/>
  <c r="R400"/>
  <c r="T400" s="1"/>
  <c r="L400"/>
  <c r="Q400"/>
  <c r="R405"/>
  <c r="T405" s="1"/>
  <c r="Q405"/>
  <c r="L405"/>
  <c r="Q416"/>
  <c r="R416"/>
  <c r="T416" s="1"/>
  <c r="L416"/>
  <c r="R420"/>
  <c r="T420" s="1"/>
  <c r="Q420"/>
  <c r="L420"/>
  <c r="L428"/>
  <c r="Q428"/>
  <c r="R428"/>
  <c r="T428" s="1"/>
  <c r="R436"/>
  <c r="T436" s="1"/>
  <c r="Q436"/>
  <c r="L436"/>
  <c r="Q448"/>
  <c r="L448"/>
  <c r="R448"/>
  <c r="T448" s="1"/>
  <c r="Q456"/>
  <c r="R456"/>
  <c r="T456" s="1"/>
  <c r="L456"/>
  <c r="Q27"/>
  <c r="L27"/>
  <c r="R27"/>
  <c r="T27" s="1"/>
  <c r="V42"/>
  <c r="Z42"/>
  <c r="Y42"/>
  <c r="R246"/>
  <c r="T246" s="1"/>
  <c r="L246"/>
  <c r="Q246"/>
  <c r="R110"/>
  <c r="T110" s="1"/>
  <c r="Q110"/>
  <c r="L110"/>
  <c r="L122"/>
  <c r="Q122"/>
  <c r="R122"/>
  <c r="T122" s="1"/>
  <c r="R126"/>
  <c r="T126" s="1"/>
  <c r="Q126"/>
  <c r="L126"/>
  <c r="L130"/>
  <c r="Q130"/>
  <c r="R130"/>
  <c r="T130" s="1"/>
  <c r="L141"/>
  <c r="R141"/>
  <c r="T141" s="1"/>
  <c r="Q141"/>
  <c r="Z170"/>
  <c r="Y170"/>
  <c r="Q35"/>
  <c r="R35"/>
  <c r="T35" s="1"/>
  <c r="L35"/>
  <c r="L165"/>
  <c r="R165"/>
  <c r="T165" s="1"/>
  <c r="Q165"/>
  <c r="R217"/>
  <c r="T217" s="1"/>
  <c r="Q217"/>
  <c r="L217"/>
  <c r="Q257"/>
  <c r="R257"/>
  <c r="T257" s="1"/>
  <c r="L257"/>
  <c r="L265"/>
  <c r="Q265"/>
  <c r="R265"/>
  <c r="T265" s="1"/>
  <c r="Q361"/>
  <c r="R361"/>
  <c r="T361" s="1"/>
  <c r="L361"/>
  <c r="L56"/>
  <c r="R56"/>
  <c r="T56" s="1"/>
  <c r="Q56"/>
  <c r="R67"/>
  <c r="T67" s="1"/>
  <c r="L67"/>
  <c r="Q67"/>
  <c r="M96"/>
  <c r="AA96"/>
  <c r="P96"/>
  <c r="U96"/>
  <c r="O96"/>
  <c r="W96"/>
  <c r="X96" s="1"/>
  <c r="N96"/>
  <c r="R186"/>
  <c r="T186" s="1"/>
  <c r="L186"/>
  <c r="Q186"/>
  <c r="R194"/>
  <c r="T194" s="1"/>
  <c r="L194"/>
  <c r="Q194"/>
  <c r="Q198"/>
  <c r="L198"/>
  <c r="R198"/>
  <c r="T198" s="1"/>
  <c r="R242"/>
  <c r="T242" s="1"/>
  <c r="L242"/>
  <c r="Q242"/>
  <c r="M333"/>
  <c r="U333"/>
  <c r="N333"/>
  <c r="O333"/>
  <c r="AA333"/>
  <c r="W333"/>
  <c r="X333" s="1"/>
  <c r="P333"/>
  <c r="L114"/>
  <c r="R114"/>
  <c r="T114" s="1"/>
  <c r="Q114"/>
  <c r="R237"/>
  <c r="T237" s="1"/>
  <c r="Q237"/>
  <c r="L237"/>
  <c r="Z62"/>
  <c r="V62"/>
  <c r="Y62"/>
  <c r="P62"/>
  <c r="O62"/>
  <c r="U62"/>
  <c r="M62"/>
  <c r="W62"/>
  <c r="X62" s="1"/>
  <c r="AA62"/>
  <c r="N62"/>
  <c r="R63"/>
  <c r="T63" s="1"/>
  <c r="L63"/>
  <c r="Q63"/>
  <c r="L72"/>
  <c r="R72"/>
  <c r="T72" s="1"/>
  <c r="Q72"/>
  <c r="L85"/>
  <c r="R85"/>
  <c r="T85" s="1"/>
  <c r="Q85"/>
  <c r="Z96"/>
  <c r="Y96"/>
  <c r="V96"/>
  <c r="R97"/>
  <c r="T97" s="1"/>
  <c r="L97"/>
  <c r="Q97"/>
  <c r="N99"/>
  <c r="W99"/>
  <c r="X99" s="1"/>
  <c r="O99"/>
  <c r="M99"/>
  <c r="AA99"/>
  <c r="U99"/>
  <c r="P99"/>
  <c r="Z99"/>
  <c r="Y99"/>
  <c r="V99"/>
  <c r="L101"/>
  <c r="R101"/>
  <c r="T101" s="1"/>
  <c r="Q101"/>
  <c r="Q169"/>
  <c r="L169"/>
  <c r="R169"/>
  <c r="T169" s="1"/>
  <c r="R178"/>
  <c r="T178" s="1"/>
  <c r="L178"/>
  <c r="Q178"/>
  <c r="Q182"/>
  <c r="R182"/>
  <c r="T182" s="1"/>
  <c r="L182"/>
  <c r="Q190"/>
  <c r="R190"/>
  <c r="T190" s="1"/>
  <c r="L190"/>
  <c r="R202"/>
  <c r="T202" s="1"/>
  <c r="L202"/>
  <c r="Q202"/>
  <c r="R210"/>
  <c r="T210" s="1"/>
  <c r="L210"/>
  <c r="Q210"/>
  <c r="R218"/>
  <c r="T218" s="1"/>
  <c r="L218"/>
  <c r="Q218"/>
  <c r="R234"/>
  <c r="T234" s="1"/>
  <c r="Q234"/>
  <c r="L234"/>
  <c r="AA410"/>
  <c r="O410"/>
  <c r="Y465"/>
  <c r="Y502"/>
  <c r="AA360"/>
  <c r="N360"/>
  <c r="M360"/>
  <c r="Y262"/>
  <c r="P461"/>
  <c r="O401"/>
  <c r="W401"/>
  <c r="X401" s="1"/>
  <c r="Z275"/>
  <c r="V488"/>
  <c r="Y482"/>
  <c r="N170"/>
  <c r="H231" i="4"/>
  <c r="K284"/>
  <c r="K471"/>
  <c r="K324"/>
  <c r="K254"/>
  <c r="K233"/>
  <c r="K262"/>
  <c r="K281"/>
  <c r="K308"/>
  <c r="K340"/>
  <c r="K274"/>
  <c r="K290"/>
  <c r="K309"/>
  <c r="K325"/>
  <c r="K341"/>
  <c r="K245"/>
  <c r="K306"/>
  <c r="K454"/>
  <c r="K470"/>
  <c r="K397"/>
  <c r="K413"/>
  <c r="K429"/>
  <c r="K237"/>
  <c r="K302"/>
  <c r="K318"/>
  <c r="K313"/>
  <c r="K329"/>
  <c r="K232"/>
  <c r="K240"/>
  <c r="K345"/>
  <c r="K264"/>
  <c r="K280"/>
  <c r="K405"/>
  <c r="K421"/>
  <c r="K437"/>
  <c r="K453"/>
  <c r="K361"/>
  <c r="K377"/>
  <c r="K373"/>
  <c r="K400"/>
  <c r="K359"/>
  <c r="K375"/>
  <c r="K360"/>
  <c r="K321"/>
  <c r="K337"/>
  <c r="K239"/>
  <c r="K247"/>
  <c r="K272"/>
  <c r="K353"/>
  <c r="G229"/>
  <c r="H229" s="1"/>
  <c r="K279"/>
  <c r="K343"/>
  <c r="K485"/>
  <c r="K305"/>
  <c r="K263"/>
  <c r="W461" i="3"/>
  <c r="X461" s="1"/>
  <c r="Z79"/>
  <c r="J80" i="4"/>
  <c r="W208" i="3"/>
  <c r="X208" s="1"/>
  <c r="P33"/>
  <c r="N33"/>
  <c r="U208"/>
  <c r="AA208"/>
  <c r="K231" i="4"/>
  <c r="Q17" i="3"/>
  <c r="L17"/>
  <c r="R17"/>
  <c r="T17" s="1"/>
  <c r="P208"/>
  <c r="M208"/>
  <c r="O208"/>
  <c r="Z413"/>
  <c r="Z150"/>
  <c r="V275"/>
  <c r="V69"/>
  <c r="V507"/>
  <c r="AA33"/>
  <c r="Y479"/>
  <c r="V479"/>
  <c r="G84" i="4"/>
  <c r="N69" i="3"/>
  <c r="Y350"/>
  <c r="Y360"/>
  <c r="U461"/>
  <c r="N461"/>
  <c r="V350"/>
  <c r="Z75"/>
  <c r="Y75"/>
  <c r="P69"/>
  <c r="O69"/>
  <c r="W69"/>
  <c r="X69" s="1"/>
  <c r="AA49"/>
  <c r="M19"/>
  <c r="N19"/>
  <c r="W19"/>
  <c r="X19" s="1"/>
  <c r="O19"/>
  <c r="AA19"/>
  <c r="P19"/>
  <c r="U19"/>
  <c r="Z33"/>
  <c r="Y33"/>
  <c r="O33"/>
  <c r="M33"/>
  <c r="W33"/>
  <c r="X33" s="1"/>
  <c r="V297"/>
  <c r="Z297"/>
  <c r="Y297"/>
  <c r="N309"/>
  <c r="M309"/>
  <c r="O309"/>
  <c r="W309"/>
  <c r="X309" s="1"/>
  <c r="P309"/>
  <c r="AA309"/>
  <c r="U309"/>
  <c r="O313"/>
  <c r="N313"/>
  <c r="AA313"/>
  <c r="U313"/>
  <c r="P313"/>
  <c r="W313"/>
  <c r="X313" s="1"/>
  <c r="M313"/>
  <c r="V19"/>
  <c r="Z19"/>
  <c r="Y19"/>
  <c r="Y53"/>
  <c r="V53"/>
  <c r="Z53"/>
  <c r="Y317"/>
  <c r="Z317"/>
  <c r="V317"/>
  <c r="P317"/>
  <c r="N317"/>
  <c r="O317"/>
  <c r="W317"/>
  <c r="X317" s="1"/>
  <c r="U317"/>
  <c r="AA317"/>
  <c r="M317"/>
  <c r="P297"/>
  <c r="AA297"/>
  <c r="M297"/>
  <c r="U297"/>
  <c r="N297"/>
  <c r="O297"/>
  <c r="W297"/>
  <c r="X297" s="1"/>
  <c r="Z309"/>
  <c r="V309"/>
  <c r="Y309"/>
  <c r="Z313"/>
  <c r="V313"/>
  <c r="Y313"/>
  <c r="F13"/>
  <c r="C13"/>
  <c r="E13"/>
  <c r="G13"/>
  <c r="K13"/>
  <c r="L13" s="1"/>
  <c r="M13" s="1"/>
  <c r="N13" s="1"/>
  <c r="D14"/>
  <c r="K14"/>
  <c r="L14" s="1"/>
  <c r="M14" s="1"/>
  <c r="N14" s="1"/>
  <c r="O14" s="1"/>
  <c r="P14" s="1"/>
  <c r="B14"/>
  <c r="E14"/>
  <c r="G14"/>
  <c r="I14"/>
  <c r="F14"/>
  <c r="C14"/>
  <c r="J14"/>
  <c r="H14"/>
  <c r="K227" i="4"/>
  <c r="W49" i="3"/>
  <c r="X49" s="1"/>
  <c r="O49"/>
  <c r="P49"/>
  <c r="U49"/>
  <c r="M49"/>
  <c r="G82" i="4"/>
  <c r="V228"/>
  <c r="Z239" i="3"/>
  <c r="Y239"/>
  <c r="V239"/>
  <c r="N120"/>
  <c r="O120"/>
  <c r="W120"/>
  <c r="X120" s="1"/>
  <c r="P120"/>
  <c r="M120"/>
  <c r="AA120"/>
  <c r="U120"/>
  <c r="M124"/>
  <c r="N124"/>
  <c r="O124"/>
  <c r="AA124"/>
  <c r="W124"/>
  <c r="X124" s="1"/>
  <c r="U124"/>
  <c r="P124"/>
  <c r="Z124"/>
  <c r="Y124"/>
  <c r="V124"/>
  <c r="Z125"/>
  <c r="V125"/>
  <c r="Y125"/>
  <c r="Z133"/>
  <c r="V133"/>
  <c r="Y133"/>
  <c r="P133"/>
  <c r="W133"/>
  <c r="X133" s="1"/>
  <c r="N133"/>
  <c r="AA133"/>
  <c r="U133"/>
  <c r="M133"/>
  <c r="O133"/>
  <c r="Y145"/>
  <c r="Z145"/>
  <c r="V145"/>
  <c r="V197"/>
  <c r="Y197"/>
  <c r="Z197"/>
  <c r="O197"/>
  <c r="AA197"/>
  <c r="P197"/>
  <c r="M197"/>
  <c r="W197"/>
  <c r="X197" s="1"/>
  <c r="N197"/>
  <c r="U197"/>
  <c r="P250"/>
  <c r="O250"/>
  <c r="N250"/>
  <c r="M250"/>
  <c r="W250"/>
  <c r="X250" s="1"/>
  <c r="U250"/>
  <c r="AA250"/>
  <c r="W254"/>
  <c r="X254" s="1"/>
  <c r="M254"/>
  <c r="O254"/>
  <c r="U254"/>
  <c r="N254"/>
  <c r="P254"/>
  <c r="AA254"/>
  <c r="V254"/>
  <c r="Z254"/>
  <c r="Y254"/>
  <c r="Y476"/>
  <c r="Z476"/>
  <c r="V476"/>
  <c r="Z492"/>
  <c r="Y492"/>
  <c r="V492"/>
  <c r="Y54"/>
  <c r="Z54"/>
  <c r="V54"/>
  <c r="P58"/>
  <c r="U58"/>
  <c r="N58"/>
  <c r="AA58"/>
  <c r="M58"/>
  <c r="O58"/>
  <c r="W58"/>
  <c r="X58" s="1"/>
  <c r="V129"/>
  <c r="Z129"/>
  <c r="Y129"/>
  <c r="N70"/>
  <c r="P70"/>
  <c r="AA70"/>
  <c r="O70"/>
  <c r="M70"/>
  <c r="U70"/>
  <c r="W70"/>
  <c r="X70" s="1"/>
  <c r="Z74"/>
  <c r="V74"/>
  <c r="Y74"/>
  <c r="M128"/>
  <c r="P128"/>
  <c r="N128"/>
  <c r="W128"/>
  <c r="X128" s="1"/>
  <c r="O128"/>
  <c r="U128"/>
  <c r="AA128"/>
  <c r="M152"/>
  <c r="AA152"/>
  <c r="U152"/>
  <c r="N152"/>
  <c r="O152"/>
  <c r="P152"/>
  <c r="W152"/>
  <c r="X152" s="1"/>
  <c r="V189"/>
  <c r="Z189"/>
  <c r="Y189"/>
  <c r="W189"/>
  <c r="X189" s="1"/>
  <c r="M189"/>
  <c r="AA189"/>
  <c r="O189"/>
  <c r="U189"/>
  <c r="P189"/>
  <c r="N189"/>
  <c r="Z205"/>
  <c r="V205"/>
  <c r="Y205"/>
  <c r="Z258"/>
  <c r="V258"/>
  <c r="Y258"/>
  <c r="Z474"/>
  <c r="Y474"/>
  <c r="V474"/>
  <c r="N50"/>
  <c r="W50"/>
  <c r="X50" s="1"/>
  <c r="U50"/>
  <c r="P50"/>
  <c r="M50"/>
  <c r="AA50"/>
  <c r="O50"/>
  <c r="Z181"/>
  <c r="V181"/>
  <c r="Y181"/>
  <c r="V511"/>
  <c r="Z511"/>
  <c r="Y511"/>
  <c r="V73"/>
  <c r="Z73"/>
  <c r="Y73"/>
  <c r="M239"/>
  <c r="AA239"/>
  <c r="W239"/>
  <c r="X239" s="1"/>
  <c r="N239"/>
  <c r="O239"/>
  <c r="U239"/>
  <c r="P239"/>
  <c r="Y120"/>
  <c r="V120"/>
  <c r="Z120"/>
  <c r="AA125"/>
  <c r="W125"/>
  <c r="X125" s="1"/>
  <c r="M125"/>
  <c r="O125"/>
  <c r="N125"/>
  <c r="U125"/>
  <c r="P125"/>
  <c r="M145"/>
  <c r="N145"/>
  <c r="O145"/>
  <c r="U145"/>
  <c r="P145"/>
  <c r="W145"/>
  <c r="X145" s="1"/>
  <c r="AA145"/>
  <c r="Y250"/>
  <c r="Z250"/>
  <c r="V250"/>
  <c r="N476"/>
  <c r="P476"/>
  <c r="U476"/>
  <c r="AA476"/>
  <c r="M476"/>
  <c r="W476"/>
  <c r="X476" s="1"/>
  <c r="O476"/>
  <c r="P492"/>
  <c r="W492"/>
  <c r="X492" s="1"/>
  <c r="N492"/>
  <c r="U492"/>
  <c r="O492"/>
  <c r="M492"/>
  <c r="AA492"/>
  <c r="N54"/>
  <c r="P54"/>
  <c r="U54"/>
  <c r="W54"/>
  <c r="X54" s="1"/>
  <c r="O54"/>
  <c r="M54"/>
  <c r="AA54"/>
  <c r="V58"/>
  <c r="Y58"/>
  <c r="Z58"/>
  <c r="N129"/>
  <c r="AA129"/>
  <c r="O129"/>
  <c r="W129"/>
  <c r="X129" s="1"/>
  <c r="M129"/>
  <c r="P129"/>
  <c r="U129"/>
  <c r="Z70"/>
  <c r="V70"/>
  <c r="Y70"/>
  <c r="U74"/>
  <c r="AA74"/>
  <c r="W74"/>
  <c r="X74" s="1"/>
  <c r="N74"/>
  <c r="P74"/>
  <c r="M74"/>
  <c r="O74"/>
  <c r="Y128"/>
  <c r="Z128"/>
  <c r="V128"/>
  <c r="Y152"/>
  <c r="V152"/>
  <c r="Z152"/>
  <c r="W205"/>
  <c r="X205" s="1"/>
  <c r="P205"/>
  <c r="U205"/>
  <c r="O205"/>
  <c r="M205"/>
  <c r="N205"/>
  <c r="AA205"/>
  <c r="O258"/>
  <c r="W258"/>
  <c r="X258" s="1"/>
  <c r="P258"/>
  <c r="N258"/>
  <c r="M258"/>
  <c r="AA258"/>
  <c r="U258"/>
  <c r="M470"/>
  <c r="O470"/>
  <c r="U470"/>
  <c r="P470"/>
  <c r="AA470"/>
  <c r="N470"/>
  <c r="W470"/>
  <c r="X470" s="1"/>
  <c r="V470"/>
  <c r="Z470"/>
  <c r="Y470"/>
  <c r="N474"/>
  <c r="AA474"/>
  <c r="O474"/>
  <c r="P474"/>
  <c r="M474"/>
  <c r="U474"/>
  <c r="W474"/>
  <c r="X474" s="1"/>
  <c r="Y483"/>
  <c r="Z483"/>
  <c r="V483"/>
  <c r="W483"/>
  <c r="X483" s="1"/>
  <c r="O483"/>
  <c r="P483"/>
  <c r="N483"/>
  <c r="M483"/>
  <c r="U483"/>
  <c r="AA483"/>
  <c r="Z50"/>
  <c r="Y50"/>
  <c r="V50"/>
  <c r="O181"/>
  <c r="N181"/>
  <c r="P181"/>
  <c r="W181"/>
  <c r="X181" s="1"/>
  <c r="AA181"/>
  <c r="U181"/>
  <c r="M181"/>
  <c r="W511"/>
  <c r="X511" s="1"/>
  <c r="M511"/>
  <c r="N511"/>
  <c r="P511"/>
  <c r="U511"/>
  <c r="O511"/>
  <c r="AA511"/>
  <c r="Z360"/>
  <c r="V150"/>
  <c r="Y461"/>
  <c r="V461"/>
  <c r="O506"/>
  <c r="M506"/>
  <c r="AA506"/>
  <c r="W506"/>
  <c r="X506" s="1"/>
  <c r="N506"/>
  <c r="U506"/>
  <c r="P506"/>
  <c r="G83" i="4"/>
  <c r="O461" i="3"/>
  <c r="AA461"/>
  <c r="V79"/>
  <c r="D13"/>
  <c r="B13"/>
  <c r="G81" i="4"/>
  <c r="J81"/>
  <c r="G80"/>
  <c r="AF12" i="2"/>
  <c r="Z111" i="3"/>
  <c r="Y111"/>
  <c r="V111"/>
  <c r="Z112"/>
  <c r="Y112"/>
  <c r="V112"/>
  <c r="N135"/>
  <c r="O135"/>
  <c r="P135"/>
  <c r="W135"/>
  <c r="X135" s="1"/>
  <c r="M135"/>
  <c r="AA135"/>
  <c r="U135"/>
  <c r="W136"/>
  <c r="X136" s="1"/>
  <c r="M136"/>
  <c r="AA136"/>
  <c r="U136"/>
  <c r="N136"/>
  <c r="O136"/>
  <c r="P136"/>
  <c r="Y247"/>
  <c r="Z247"/>
  <c r="V247"/>
  <c r="U248"/>
  <c r="M248"/>
  <c r="N248"/>
  <c r="O248"/>
  <c r="P248"/>
  <c r="W248"/>
  <c r="X248" s="1"/>
  <c r="AA248"/>
  <c r="M468"/>
  <c r="AA468"/>
  <c r="O468"/>
  <c r="U468"/>
  <c r="W468"/>
  <c r="X468" s="1"/>
  <c r="N468"/>
  <c r="P468"/>
  <c r="Z468"/>
  <c r="V468"/>
  <c r="Y468"/>
  <c r="N348"/>
  <c r="P348"/>
  <c r="AA348"/>
  <c r="M348"/>
  <c r="W348"/>
  <c r="X348" s="1"/>
  <c r="O348"/>
  <c r="U348"/>
  <c r="W81"/>
  <c r="X81" s="1"/>
  <c r="AA81"/>
  <c r="U81"/>
  <c r="M81"/>
  <c r="N81"/>
  <c r="P81"/>
  <c r="O81"/>
  <c r="V211"/>
  <c r="Y211"/>
  <c r="Z211"/>
  <c r="V345"/>
  <c r="Z345"/>
  <c r="Y345"/>
  <c r="P345"/>
  <c r="AA345"/>
  <c r="W345"/>
  <c r="X345" s="1"/>
  <c r="M345"/>
  <c r="N345"/>
  <c r="U345"/>
  <c r="O345"/>
  <c r="P363"/>
  <c r="W363"/>
  <c r="X363" s="1"/>
  <c r="O363"/>
  <c r="M363"/>
  <c r="N363"/>
  <c r="AA363"/>
  <c r="U363"/>
  <c r="Y363"/>
  <c r="Z363"/>
  <c r="V363"/>
  <c r="Z392"/>
  <c r="Y392"/>
  <c r="V392"/>
  <c r="V397"/>
  <c r="Z397"/>
  <c r="Y397"/>
  <c r="Y501"/>
  <c r="Z501"/>
  <c r="V501"/>
  <c r="N113"/>
  <c r="W113"/>
  <c r="X113" s="1"/>
  <c r="U113"/>
  <c r="M113"/>
  <c r="O113"/>
  <c r="AA113"/>
  <c r="P113"/>
  <c r="O379"/>
  <c r="M379"/>
  <c r="W379"/>
  <c r="X379" s="1"/>
  <c r="U379"/>
  <c r="P379"/>
  <c r="N379"/>
  <c r="AA379"/>
  <c r="W391"/>
  <c r="X391" s="1"/>
  <c r="M391"/>
  <c r="P391"/>
  <c r="U391"/>
  <c r="AA391"/>
  <c r="O391"/>
  <c r="N391"/>
  <c r="Y411"/>
  <c r="V411"/>
  <c r="Z411"/>
  <c r="Z147"/>
  <c r="Y147"/>
  <c r="V147"/>
  <c r="O76"/>
  <c r="U76"/>
  <c r="P76"/>
  <c r="N76"/>
  <c r="W76"/>
  <c r="X76" s="1"/>
  <c r="AA76"/>
  <c r="M76"/>
  <c r="Y109"/>
  <c r="Z109"/>
  <c r="V109"/>
  <c r="V240"/>
  <c r="Z240"/>
  <c r="Y240"/>
  <c r="Y244"/>
  <c r="V244"/>
  <c r="Z244"/>
  <c r="Y359"/>
  <c r="Z359"/>
  <c r="V359"/>
  <c r="AA375"/>
  <c r="O375"/>
  <c r="M375"/>
  <c r="N375"/>
  <c r="W375"/>
  <c r="X375" s="1"/>
  <c r="U375"/>
  <c r="P375"/>
  <c r="V376"/>
  <c r="Y376"/>
  <c r="Z376"/>
  <c r="N381"/>
  <c r="P381"/>
  <c r="U381"/>
  <c r="M381"/>
  <c r="AA381"/>
  <c r="W381"/>
  <c r="X381" s="1"/>
  <c r="O381"/>
  <c r="N395"/>
  <c r="P395"/>
  <c r="U395"/>
  <c r="W395"/>
  <c r="X395" s="1"/>
  <c r="O395"/>
  <c r="M395"/>
  <c r="AA395"/>
  <c r="AA407"/>
  <c r="W407"/>
  <c r="X407" s="1"/>
  <c r="M407"/>
  <c r="U407"/>
  <c r="O407"/>
  <c r="P407"/>
  <c r="N407"/>
  <c r="V407"/>
  <c r="Z407"/>
  <c r="Y407"/>
  <c r="Z429"/>
  <c r="Y429"/>
  <c r="V429"/>
  <c r="U437"/>
  <c r="AA437"/>
  <c r="N437"/>
  <c r="P437"/>
  <c r="O437"/>
  <c r="M437"/>
  <c r="W437"/>
  <c r="X437" s="1"/>
  <c r="P441"/>
  <c r="O441"/>
  <c r="U441"/>
  <c r="M441"/>
  <c r="N441"/>
  <c r="AA441"/>
  <c r="W441"/>
  <c r="X441" s="1"/>
  <c r="M449"/>
  <c r="O449"/>
  <c r="AA449"/>
  <c r="W449"/>
  <c r="X449" s="1"/>
  <c r="U449"/>
  <c r="N449"/>
  <c r="P449"/>
  <c r="N453"/>
  <c r="W453"/>
  <c r="X453" s="1"/>
  <c r="AA453"/>
  <c r="O453"/>
  <c r="U453"/>
  <c r="P453"/>
  <c r="M453"/>
  <c r="AA139"/>
  <c r="O139"/>
  <c r="M139"/>
  <c r="N139"/>
  <c r="W139"/>
  <c r="X139" s="1"/>
  <c r="P139"/>
  <c r="U139"/>
  <c r="Z139"/>
  <c r="V139"/>
  <c r="Y139"/>
  <c r="V243"/>
  <c r="Y243"/>
  <c r="Z243"/>
  <c r="N111"/>
  <c r="O111"/>
  <c r="W111"/>
  <c r="X111" s="1"/>
  <c r="P111"/>
  <c r="U111"/>
  <c r="AA111"/>
  <c r="M111"/>
  <c r="M112"/>
  <c r="W112"/>
  <c r="X112" s="1"/>
  <c r="U112"/>
  <c r="O112"/>
  <c r="N112"/>
  <c r="AA112"/>
  <c r="P112"/>
  <c r="Z117"/>
  <c r="V117"/>
  <c r="Y117"/>
  <c r="W117"/>
  <c r="X117" s="1"/>
  <c r="O117"/>
  <c r="P117"/>
  <c r="AA117"/>
  <c r="M117"/>
  <c r="N117"/>
  <c r="U117"/>
  <c r="Z135"/>
  <c r="Y135"/>
  <c r="V135"/>
  <c r="V136"/>
  <c r="Y136"/>
  <c r="Z136"/>
  <c r="W247"/>
  <c r="X247" s="1"/>
  <c r="N247"/>
  <c r="AA247"/>
  <c r="O247"/>
  <c r="P247"/>
  <c r="M247"/>
  <c r="U247"/>
  <c r="V248"/>
  <c r="Y248"/>
  <c r="Z248"/>
  <c r="Z348"/>
  <c r="Y348"/>
  <c r="V348"/>
  <c r="Y81"/>
  <c r="Z81"/>
  <c r="V81"/>
  <c r="M211"/>
  <c r="O211"/>
  <c r="U211"/>
  <c r="W211"/>
  <c r="X211" s="1"/>
  <c r="P211"/>
  <c r="AA211"/>
  <c r="N211"/>
  <c r="Y362"/>
  <c r="V362"/>
  <c r="Z362"/>
  <c r="AA362"/>
  <c r="P362"/>
  <c r="M362"/>
  <c r="O362"/>
  <c r="W362"/>
  <c r="X362" s="1"/>
  <c r="N362"/>
  <c r="U362"/>
  <c r="AA392"/>
  <c r="W392"/>
  <c r="X392" s="1"/>
  <c r="O392"/>
  <c r="U392"/>
  <c r="P392"/>
  <c r="M392"/>
  <c r="N392"/>
  <c r="AA397"/>
  <c r="O397"/>
  <c r="W397"/>
  <c r="X397" s="1"/>
  <c r="U397"/>
  <c r="P397"/>
  <c r="M397"/>
  <c r="N397"/>
  <c r="Y417"/>
  <c r="V417"/>
  <c r="Z417"/>
  <c r="P417"/>
  <c r="U417"/>
  <c r="N417"/>
  <c r="AA417"/>
  <c r="O417"/>
  <c r="W417"/>
  <c r="X417" s="1"/>
  <c r="M417"/>
  <c r="P501"/>
  <c r="N501"/>
  <c r="U501"/>
  <c r="M501"/>
  <c r="O501"/>
  <c r="AA501"/>
  <c r="W501"/>
  <c r="X501" s="1"/>
  <c r="Y113"/>
  <c r="Z113"/>
  <c r="V113"/>
  <c r="Z379"/>
  <c r="Y379"/>
  <c r="V379"/>
  <c r="Y391"/>
  <c r="V391"/>
  <c r="Z391"/>
  <c r="U411"/>
  <c r="P411"/>
  <c r="W411"/>
  <c r="X411" s="1"/>
  <c r="M411"/>
  <c r="AA411"/>
  <c r="O411"/>
  <c r="N411"/>
  <c r="AA147"/>
  <c r="W147"/>
  <c r="X147" s="1"/>
  <c r="N147"/>
  <c r="O147"/>
  <c r="U147"/>
  <c r="M147"/>
  <c r="P147"/>
  <c r="V241"/>
  <c r="Z241"/>
  <c r="Y241"/>
  <c r="N15"/>
  <c r="P15" s="1"/>
  <c r="M15"/>
  <c r="O15"/>
  <c r="V76"/>
  <c r="Y76"/>
  <c r="Z76"/>
  <c r="U109"/>
  <c r="O109"/>
  <c r="N109"/>
  <c r="AA109"/>
  <c r="W109"/>
  <c r="X109" s="1"/>
  <c r="P109"/>
  <c r="M109"/>
  <c r="U240"/>
  <c r="M240"/>
  <c r="N240"/>
  <c r="O240"/>
  <c r="P240"/>
  <c r="W240"/>
  <c r="X240" s="1"/>
  <c r="AA240"/>
  <c r="AA244"/>
  <c r="M244"/>
  <c r="W244"/>
  <c r="X244" s="1"/>
  <c r="P244"/>
  <c r="O244"/>
  <c r="N244"/>
  <c r="U244"/>
  <c r="O359"/>
  <c r="N359"/>
  <c r="AA359"/>
  <c r="U359"/>
  <c r="W359"/>
  <c r="X359" s="1"/>
  <c r="M359"/>
  <c r="P359"/>
  <c r="P369"/>
  <c r="AA369"/>
  <c r="N369"/>
  <c r="W369"/>
  <c r="X369" s="1"/>
  <c r="M369"/>
  <c r="O369"/>
  <c r="U369"/>
  <c r="Z369"/>
  <c r="V369"/>
  <c r="Y369"/>
  <c r="Y375"/>
  <c r="V375"/>
  <c r="Z375"/>
  <c r="N376"/>
  <c r="M376"/>
  <c r="W376"/>
  <c r="X376" s="1"/>
  <c r="U376"/>
  <c r="P376"/>
  <c r="O376"/>
  <c r="AA376"/>
  <c r="Z381"/>
  <c r="Y381"/>
  <c r="V381"/>
  <c r="Y395"/>
  <c r="Z395"/>
  <c r="V395"/>
  <c r="N408"/>
  <c r="M408"/>
  <c r="P408"/>
  <c r="AA408"/>
  <c r="U408"/>
  <c r="O408"/>
  <c r="W408"/>
  <c r="X408" s="1"/>
  <c r="Y408"/>
  <c r="V408"/>
  <c r="Z408"/>
  <c r="P429"/>
  <c r="U429"/>
  <c r="O429"/>
  <c r="M429"/>
  <c r="AA429"/>
  <c r="W429"/>
  <c r="X429" s="1"/>
  <c r="N429"/>
  <c r="Z437"/>
  <c r="Y437"/>
  <c r="V437"/>
  <c r="Y441"/>
  <c r="Z441"/>
  <c r="V441"/>
  <c r="Y449"/>
  <c r="Z449"/>
  <c r="V449"/>
  <c r="Y453"/>
  <c r="Z453"/>
  <c r="V453"/>
  <c r="Y505"/>
  <c r="V505"/>
  <c r="Z505"/>
  <c r="P505"/>
  <c r="M505"/>
  <c r="N505"/>
  <c r="U505"/>
  <c r="O505"/>
  <c r="AA505"/>
  <c r="W505"/>
  <c r="X505" s="1"/>
  <c r="M243"/>
  <c r="P243"/>
  <c r="W243"/>
  <c r="X243" s="1"/>
  <c r="AA243"/>
  <c r="N243"/>
  <c r="O243"/>
  <c r="U243"/>
  <c r="H227" i="4"/>
  <c r="J82"/>
  <c r="P481" i="3"/>
  <c r="AA481"/>
  <c r="O481"/>
  <c r="U481"/>
  <c r="N481"/>
  <c r="M481"/>
  <c r="W481"/>
  <c r="X481" s="1"/>
  <c r="N493"/>
  <c r="M493"/>
  <c r="W493"/>
  <c r="X493" s="1"/>
  <c r="O493"/>
  <c r="P493"/>
  <c r="AA493"/>
  <c r="U493"/>
  <c r="O497"/>
  <c r="N497"/>
  <c r="M497"/>
  <c r="U497"/>
  <c r="AA497"/>
  <c r="W497"/>
  <c r="X497" s="1"/>
  <c r="P497"/>
  <c r="Y513"/>
  <c r="V513"/>
  <c r="Z513"/>
  <c r="Z477"/>
  <c r="Y477"/>
  <c r="V477"/>
  <c r="Y509"/>
  <c r="Z509"/>
  <c r="V509"/>
  <c r="Y481"/>
  <c r="V481"/>
  <c r="Z481"/>
  <c r="V493"/>
  <c r="Z493"/>
  <c r="Y493"/>
  <c r="V497"/>
  <c r="Y497"/>
  <c r="Z497"/>
  <c r="W513"/>
  <c r="X513" s="1"/>
  <c r="N513"/>
  <c r="P513"/>
  <c r="AA513"/>
  <c r="U513"/>
  <c r="M513"/>
  <c r="O513"/>
  <c r="W477"/>
  <c r="X477" s="1"/>
  <c r="P477"/>
  <c r="M477"/>
  <c r="O477"/>
  <c r="AA477"/>
  <c r="U477"/>
  <c r="N477"/>
  <c r="O509"/>
  <c r="P509"/>
  <c r="N509"/>
  <c r="AA509"/>
  <c r="W509"/>
  <c r="X509" s="1"/>
  <c r="M509"/>
  <c r="U509"/>
  <c r="M241" l="1"/>
  <c r="R14"/>
  <c r="T14" s="1"/>
  <c r="P170"/>
  <c r="AA241"/>
  <c r="N241"/>
  <c r="P241"/>
  <c r="M170"/>
  <c r="O170"/>
  <c r="U241"/>
  <c r="O241"/>
  <c r="W170"/>
  <c r="X170" s="1"/>
  <c r="AA170"/>
  <c r="A232" i="4"/>
  <c r="B232" s="1"/>
  <c r="A18" i="3"/>
  <c r="M20"/>
  <c r="W20"/>
  <c r="X20" s="1"/>
  <c r="O20"/>
  <c r="N20"/>
  <c r="AA20"/>
  <c r="P20"/>
  <c r="U20"/>
  <c r="V20"/>
  <c r="Y20"/>
  <c r="Z20"/>
  <c r="AA234"/>
  <c r="P234"/>
  <c r="M234"/>
  <c r="U234"/>
  <c r="N234"/>
  <c r="W234"/>
  <c r="X234" s="1"/>
  <c r="O234"/>
  <c r="Y234"/>
  <c r="Z234"/>
  <c r="V234"/>
  <c r="N218"/>
  <c r="P218"/>
  <c r="W218"/>
  <c r="X218" s="1"/>
  <c r="U218"/>
  <c r="M218"/>
  <c r="AA218"/>
  <c r="O218"/>
  <c r="V210"/>
  <c r="Z210"/>
  <c r="Y210"/>
  <c r="O202"/>
  <c r="W202"/>
  <c r="X202" s="1"/>
  <c r="N202"/>
  <c r="P202"/>
  <c r="AA202"/>
  <c r="U202"/>
  <c r="M202"/>
  <c r="W190"/>
  <c r="X190" s="1"/>
  <c r="M190"/>
  <c r="O190"/>
  <c r="N190"/>
  <c r="AA190"/>
  <c r="U190"/>
  <c r="P190"/>
  <c r="Y182"/>
  <c r="Z182"/>
  <c r="V182"/>
  <c r="Z178"/>
  <c r="Y178"/>
  <c r="V178"/>
  <c r="N169"/>
  <c r="M169"/>
  <c r="W169"/>
  <c r="X169" s="1"/>
  <c r="O169"/>
  <c r="P169"/>
  <c r="U169"/>
  <c r="AA169"/>
  <c r="O101"/>
  <c r="N101"/>
  <c r="P101"/>
  <c r="M101"/>
  <c r="AA101"/>
  <c r="W101"/>
  <c r="X101" s="1"/>
  <c r="U101"/>
  <c r="W97"/>
  <c r="X97" s="1"/>
  <c r="O97"/>
  <c r="N97"/>
  <c r="M97"/>
  <c r="P97"/>
  <c r="AA97"/>
  <c r="U97"/>
  <c r="Z85"/>
  <c r="V85"/>
  <c r="Y85"/>
  <c r="W72"/>
  <c r="X72" s="1"/>
  <c r="AA72"/>
  <c r="P72"/>
  <c r="O72"/>
  <c r="N72"/>
  <c r="M72"/>
  <c r="U72"/>
  <c r="U63"/>
  <c r="N63"/>
  <c r="P63"/>
  <c r="W63"/>
  <c r="X63" s="1"/>
  <c r="O63"/>
  <c r="M63"/>
  <c r="AA63"/>
  <c r="O237"/>
  <c r="N237"/>
  <c r="P237"/>
  <c r="AA237"/>
  <c r="M237"/>
  <c r="W237"/>
  <c r="X237" s="1"/>
  <c r="U237"/>
  <c r="Y237"/>
  <c r="Z237"/>
  <c r="V237"/>
  <c r="Y114"/>
  <c r="V114"/>
  <c r="Z114"/>
  <c r="U242"/>
  <c r="AA242"/>
  <c r="O242"/>
  <c r="P242"/>
  <c r="W242"/>
  <c r="X242" s="1"/>
  <c r="N242"/>
  <c r="M242"/>
  <c r="Z198"/>
  <c r="V198"/>
  <c r="Y198"/>
  <c r="AA194"/>
  <c r="M194"/>
  <c r="P194"/>
  <c r="O194"/>
  <c r="U194"/>
  <c r="W194"/>
  <c r="X194" s="1"/>
  <c r="N194"/>
  <c r="V186"/>
  <c r="Y186"/>
  <c r="Z186"/>
  <c r="Z67"/>
  <c r="V67"/>
  <c r="Y67"/>
  <c r="V56"/>
  <c r="Z56"/>
  <c r="Y56"/>
  <c r="U361"/>
  <c r="AA361"/>
  <c r="P361"/>
  <c r="W361"/>
  <c r="X361" s="1"/>
  <c r="M361"/>
  <c r="O361"/>
  <c r="N361"/>
  <c r="M257"/>
  <c r="N257"/>
  <c r="U257"/>
  <c r="O257"/>
  <c r="P257"/>
  <c r="W257"/>
  <c r="X257" s="1"/>
  <c r="AA257"/>
  <c r="AA165"/>
  <c r="P165"/>
  <c r="W165"/>
  <c r="X165" s="1"/>
  <c r="O165"/>
  <c r="N165"/>
  <c r="M165"/>
  <c r="U165"/>
  <c r="Y35"/>
  <c r="V35"/>
  <c r="Z35"/>
  <c r="W141"/>
  <c r="X141" s="1"/>
  <c r="AA141"/>
  <c r="N141"/>
  <c r="P141"/>
  <c r="U141"/>
  <c r="O141"/>
  <c r="M141"/>
  <c r="M126"/>
  <c r="AA126"/>
  <c r="U126"/>
  <c r="P126"/>
  <c r="O126"/>
  <c r="N126"/>
  <c r="W126"/>
  <c r="X126" s="1"/>
  <c r="Z126"/>
  <c r="Y126"/>
  <c r="V126"/>
  <c r="W110"/>
  <c r="X110" s="1"/>
  <c r="O110"/>
  <c r="P110"/>
  <c r="M110"/>
  <c r="N110"/>
  <c r="U110"/>
  <c r="AA110"/>
  <c r="Y110"/>
  <c r="V110"/>
  <c r="Z110"/>
  <c r="AA246"/>
  <c r="W246"/>
  <c r="X246" s="1"/>
  <c r="N246"/>
  <c r="P246"/>
  <c r="M246"/>
  <c r="O246"/>
  <c r="U246"/>
  <c r="O27"/>
  <c r="U27"/>
  <c r="AA27"/>
  <c r="P27"/>
  <c r="M27"/>
  <c r="W27"/>
  <c r="X27" s="1"/>
  <c r="N27"/>
  <c r="O456"/>
  <c r="M456"/>
  <c r="AA456"/>
  <c r="U456"/>
  <c r="P456"/>
  <c r="W456"/>
  <c r="X456" s="1"/>
  <c r="N456"/>
  <c r="U448"/>
  <c r="AA448"/>
  <c r="P448"/>
  <c r="M448"/>
  <c r="O448"/>
  <c r="W448"/>
  <c r="X448" s="1"/>
  <c r="N448"/>
  <c r="M436"/>
  <c r="N436"/>
  <c r="P436"/>
  <c r="O436"/>
  <c r="U436"/>
  <c r="AA436"/>
  <c r="W436"/>
  <c r="X436" s="1"/>
  <c r="V436"/>
  <c r="Z436"/>
  <c r="Y436"/>
  <c r="P420"/>
  <c r="U420"/>
  <c r="W420"/>
  <c r="X420" s="1"/>
  <c r="O420"/>
  <c r="N420"/>
  <c r="M420"/>
  <c r="AA420"/>
  <c r="Z420"/>
  <c r="Y420"/>
  <c r="V420"/>
  <c r="Y416"/>
  <c r="Z416"/>
  <c r="V416"/>
  <c r="P405"/>
  <c r="M405"/>
  <c r="O405"/>
  <c r="AA405"/>
  <c r="W405"/>
  <c r="X405" s="1"/>
  <c r="U405"/>
  <c r="N405"/>
  <c r="Z405"/>
  <c r="Y405"/>
  <c r="V405"/>
  <c r="U400"/>
  <c r="O400"/>
  <c r="P400"/>
  <c r="N400"/>
  <c r="AA400"/>
  <c r="M400"/>
  <c r="W400"/>
  <c r="X400" s="1"/>
  <c r="P389"/>
  <c r="W389"/>
  <c r="X389" s="1"/>
  <c r="U389"/>
  <c r="AA389"/>
  <c r="M389"/>
  <c r="N389"/>
  <c r="O389"/>
  <c r="P368"/>
  <c r="U368"/>
  <c r="AA368"/>
  <c r="M368"/>
  <c r="W368"/>
  <c r="X368" s="1"/>
  <c r="N368"/>
  <c r="O368"/>
  <c r="N357"/>
  <c r="W357"/>
  <c r="X357" s="1"/>
  <c r="P357"/>
  <c r="M357"/>
  <c r="O357"/>
  <c r="AA357"/>
  <c r="U357"/>
  <c r="Z344"/>
  <c r="V344"/>
  <c r="Y344"/>
  <c r="W344"/>
  <c r="X344" s="1"/>
  <c r="N344"/>
  <c r="M344"/>
  <c r="O344"/>
  <c r="U344"/>
  <c r="AA344"/>
  <c r="P344"/>
  <c r="Z328"/>
  <c r="Y328"/>
  <c r="V328"/>
  <c r="M328"/>
  <c r="W328"/>
  <c r="X328" s="1"/>
  <c r="P328"/>
  <c r="U328"/>
  <c r="O328"/>
  <c r="AA328"/>
  <c r="N328"/>
  <c r="V324"/>
  <c r="Z324"/>
  <c r="Y324"/>
  <c r="W320"/>
  <c r="X320" s="1"/>
  <c r="AA320"/>
  <c r="M320"/>
  <c r="P320"/>
  <c r="O320"/>
  <c r="U320"/>
  <c r="N320"/>
  <c r="Z320"/>
  <c r="Y320"/>
  <c r="V320"/>
  <c r="Z312"/>
  <c r="Y312"/>
  <c r="V312"/>
  <c r="V300"/>
  <c r="Y300"/>
  <c r="Z300"/>
  <c r="W296"/>
  <c r="X296" s="1"/>
  <c r="AA296"/>
  <c r="O296"/>
  <c r="U296"/>
  <c r="N296"/>
  <c r="P296"/>
  <c r="M296"/>
  <c r="Z292"/>
  <c r="Y292"/>
  <c r="V292"/>
  <c r="O288"/>
  <c r="U288"/>
  <c r="M288"/>
  <c r="N288"/>
  <c r="P288"/>
  <c r="AA288"/>
  <c r="W288"/>
  <c r="X288" s="1"/>
  <c r="Z274"/>
  <c r="V274"/>
  <c r="Y274"/>
  <c r="M274"/>
  <c r="AA274"/>
  <c r="O274"/>
  <c r="P274"/>
  <c r="W274"/>
  <c r="X274" s="1"/>
  <c r="U274"/>
  <c r="N274"/>
  <c r="Z269"/>
  <c r="V269"/>
  <c r="Y269"/>
  <c r="P261"/>
  <c r="M261"/>
  <c r="W261"/>
  <c r="X261" s="1"/>
  <c r="N261"/>
  <c r="O261"/>
  <c r="U261"/>
  <c r="AA261"/>
  <c r="U121"/>
  <c r="M121"/>
  <c r="N121"/>
  <c r="AA121"/>
  <c r="O121"/>
  <c r="W121"/>
  <c r="X121" s="1"/>
  <c r="P121"/>
  <c r="Y98"/>
  <c r="V98"/>
  <c r="Z98"/>
  <c r="N94"/>
  <c r="W94"/>
  <c r="X94" s="1"/>
  <c r="U94"/>
  <c r="AA94"/>
  <c r="M94"/>
  <c r="O94"/>
  <c r="P94"/>
  <c r="O90"/>
  <c r="AA90"/>
  <c r="U90"/>
  <c r="P90"/>
  <c r="W90"/>
  <c r="X90" s="1"/>
  <c r="M90"/>
  <c r="N90"/>
  <c r="V48"/>
  <c r="Z48"/>
  <c r="Y48"/>
  <c r="P48"/>
  <c r="W48"/>
  <c r="X48" s="1"/>
  <c r="AA48"/>
  <c r="U48"/>
  <c r="O48"/>
  <c r="N48"/>
  <c r="M48"/>
  <c r="Y393"/>
  <c r="V393"/>
  <c r="Z393"/>
  <c r="V377"/>
  <c r="Y377"/>
  <c r="Z377"/>
  <c r="Z233"/>
  <c r="V233"/>
  <c r="Y233"/>
  <c r="M225"/>
  <c r="W225"/>
  <c r="X225" s="1"/>
  <c r="O225"/>
  <c r="U225"/>
  <c r="N225"/>
  <c r="P225"/>
  <c r="AA225"/>
  <c r="Y213"/>
  <c r="V213"/>
  <c r="Z213"/>
  <c r="Y209"/>
  <c r="V209"/>
  <c r="Z209"/>
  <c r="Y206"/>
  <c r="V206"/>
  <c r="Z206"/>
  <c r="Z226"/>
  <c r="Y226"/>
  <c r="V226"/>
  <c r="V162"/>
  <c r="Y162"/>
  <c r="Z162"/>
  <c r="W157"/>
  <c r="X157" s="1"/>
  <c r="AA157"/>
  <c r="P157"/>
  <c r="M157"/>
  <c r="O157"/>
  <c r="N157"/>
  <c r="U157"/>
  <c r="Y142"/>
  <c r="V142"/>
  <c r="Z142"/>
  <c r="U142"/>
  <c r="W142"/>
  <c r="X142" s="1"/>
  <c r="M142"/>
  <c r="AA142"/>
  <c r="P142"/>
  <c r="N142"/>
  <c r="O142"/>
  <c r="Y118"/>
  <c r="Z118"/>
  <c r="V118"/>
  <c r="P118"/>
  <c r="AA118"/>
  <c r="U118"/>
  <c r="W118"/>
  <c r="X118" s="1"/>
  <c r="M118"/>
  <c r="O118"/>
  <c r="N118"/>
  <c r="M173"/>
  <c r="W173"/>
  <c r="X173" s="1"/>
  <c r="P173"/>
  <c r="O173"/>
  <c r="AA173"/>
  <c r="U173"/>
  <c r="N173"/>
  <c r="O105"/>
  <c r="W105"/>
  <c r="X105" s="1"/>
  <c r="P105"/>
  <c r="U105"/>
  <c r="M105"/>
  <c r="AA105"/>
  <c r="N105"/>
  <c r="V105"/>
  <c r="Y105"/>
  <c r="Z105"/>
  <c r="V93"/>
  <c r="Y93"/>
  <c r="Z93"/>
  <c r="N89"/>
  <c r="O89"/>
  <c r="U89"/>
  <c r="W89"/>
  <c r="X89" s="1"/>
  <c r="P89"/>
  <c r="M89"/>
  <c r="AA89"/>
  <c r="Y36"/>
  <c r="Z36"/>
  <c r="V36"/>
  <c r="N32"/>
  <c r="AA32"/>
  <c r="P32"/>
  <c r="O32"/>
  <c r="M32"/>
  <c r="W32"/>
  <c r="X32" s="1"/>
  <c r="U32"/>
  <c r="Y32"/>
  <c r="Z32"/>
  <c r="V32"/>
  <c r="V452"/>
  <c r="Y452"/>
  <c r="Z452"/>
  <c r="N444"/>
  <c r="P444"/>
  <c r="O444"/>
  <c r="U444"/>
  <c r="AA444"/>
  <c r="M444"/>
  <c r="W444"/>
  <c r="X444" s="1"/>
  <c r="Y440"/>
  <c r="V440"/>
  <c r="Z440"/>
  <c r="Y424"/>
  <c r="V424"/>
  <c r="Z424"/>
  <c r="V409"/>
  <c r="Y409"/>
  <c r="Z409"/>
  <c r="V373"/>
  <c r="Z373"/>
  <c r="Y373"/>
  <c r="V349"/>
  <c r="Y349"/>
  <c r="Z349"/>
  <c r="U340"/>
  <c r="AA340"/>
  <c r="O340"/>
  <c r="N340"/>
  <c r="P340"/>
  <c r="M340"/>
  <c r="W340"/>
  <c r="X340" s="1"/>
  <c r="Z336"/>
  <c r="V336"/>
  <c r="Y336"/>
  <c r="Y316"/>
  <c r="Z316"/>
  <c r="V316"/>
  <c r="N304"/>
  <c r="U304"/>
  <c r="M304"/>
  <c r="AA304"/>
  <c r="W304"/>
  <c r="X304" s="1"/>
  <c r="O304"/>
  <c r="P304"/>
  <c r="N284"/>
  <c r="O284"/>
  <c r="W284"/>
  <c r="X284" s="1"/>
  <c r="M284"/>
  <c r="U284"/>
  <c r="P284"/>
  <c r="AA284"/>
  <c r="N278"/>
  <c r="O278"/>
  <c r="P278"/>
  <c r="AA278"/>
  <c r="M278"/>
  <c r="U278"/>
  <c r="W278"/>
  <c r="X278" s="1"/>
  <c r="V253"/>
  <c r="Y253"/>
  <c r="Z253"/>
  <c r="Y249"/>
  <c r="Z249"/>
  <c r="V249"/>
  <c r="Z229"/>
  <c r="V229"/>
  <c r="Y229"/>
  <c r="V86"/>
  <c r="Z86"/>
  <c r="Y86"/>
  <c r="N86"/>
  <c r="M86"/>
  <c r="U86"/>
  <c r="W86"/>
  <c r="X86" s="1"/>
  <c r="AA86"/>
  <c r="O86"/>
  <c r="P86"/>
  <c r="Z40"/>
  <c r="Y40"/>
  <c r="V40"/>
  <c r="N40"/>
  <c r="O40"/>
  <c r="M40"/>
  <c r="U40"/>
  <c r="AA40"/>
  <c r="P40"/>
  <c r="W40"/>
  <c r="X40" s="1"/>
  <c r="V28"/>
  <c r="Y28"/>
  <c r="Z28"/>
  <c r="N16"/>
  <c r="AA16"/>
  <c r="P16"/>
  <c r="O16"/>
  <c r="M16"/>
  <c r="W16"/>
  <c r="X16" s="1"/>
  <c r="U16"/>
  <c r="Z218"/>
  <c r="Y218"/>
  <c r="V218"/>
  <c r="P210"/>
  <c r="N210"/>
  <c r="W210"/>
  <c r="X210" s="1"/>
  <c r="M210"/>
  <c r="U210"/>
  <c r="O210"/>
  <c r="AA210"/>
  <c r="V202"/>
  <c r="Z202"/>
  <c r="Y202"/>
  <c r="Z190"/>
  <c r="V190"/>
  <c r="Y190"/>
  <c r="M182"/>
  <c r="N182"/>
  <c r="U182"/>
  <c r="P182"/>
  <c r="W182"/>
  <c r="X182" s="1"/>
  <c r="O182"/>
  <c r="AA182"/>
  <c r="N178"/>
  <c r="P178"/>
  <c r="M178"/>
  <c r="U178"/>
  <c r="W178"/>
  <c r="X178" s="1"/>
  <c r="AA178"/>
  <c r="O178"/>
  <c r="Y169"/>
  <c r="Z169"/>
  <c r="V169"/>
  <c r="Z101"/>
  <c r="V101"/>
  <c r="Y101"/>
  <c r="Z97"/>
  <c r="V97"/>
  <c r="Y97"/>
  <c r="P85"/>
  <c r="O85"/>
  <c r="W85"/>
  <c r="X85" s="1"/>
  <c r="AA85"/>
  <c r="U85"/>
  <c r="N85"/>
  <c r="M85"/>
  <c r="V72"/>
  <c r="Y72"/>
  <c r="Z72"/>
  <c r="Z63"/>
  <c r="Y63"/>
  <c r="V63"/>
  <c r="U114"/>
  <c r="O114"/>
  <c r="P114"/>
  <c r="M114"/>
  <c r="AA114"/>
  <c r="W114"/>
  <c r="X114" s="1"/>
  <c r="N114"/>
  <c r="V242"/>
  <c r="Y242"/>
  <c r="Z242"/>
  <c r="O198"/>
  <c r="M198"/>
  <c r="U198"/>
  <c r="W198"/>
  <c r="X198" s="1"/>
  <c r="P198"/>
  <c r="AA198"/>
  <c r="N198"/>
  <c r="Z194"/>
  <c r="Y194"/>
  <c r="V194"/>
  <c r="U186"/>
  <c r="W186"/>
  <c r="X186" s="1"/>
  <c r="O186"/>
  <c r="AA186"/>
  <c r="N186"/>
  <c r="P186"/>
  <c r="M186"/>
  <c r="U67"/>
  <c r="W67"/>
  <c r="X67" s="1"/>
  <c r="M67"/>
  <c r="P67"/>
  <c r="N67"/>
  <c r="O67"/>
  <c r="AA67"/>
  <c r="W56"/>
  <c r="X56" s="1"/>
  <c r="N56"/>
  <c r="AA56"/>
  <c r="O56"/>
  <c r="U56"/>
  <c r="M56"/>
  <c r="P56"/>
  <c r="Z361"/>
  <c r="Y361"/>
  <c r="V361"/>
  <c r="Y265"/>
  <c r="Z265"/>
  <c r="V265"/>
  <c r="AA265"/>
  <c r="N265"/>
  <c r="M265"/>
  <c r="W265"/>
  <c r="X265" s="1"/>
  <c r="O265"/>
  <c r="P265"/>
  <c r="U265"/>
  <c r="Y257"/>
  <c r="Z257"/>
  <c r="V257"/>
  <c r="M217"/>
  <c r="W217"/>
  <c r="X217" s="1"/>
  <c r="U217"/>
  <c r="AA217"/>
  <c r="N217"/>
  <c r="P217"/>
  <c r="O217"/>
  <c r="V217"/>
  <c r="Z217"/>
  <c r="Y217"/>
  <c r="Z165"/>
  <c r="Y165"/>
  <c r="V165"/>
  <c r="U35"/>
  <c r="AA35"/>
  <c r="N35"/>
  <c r="M35"/>
  <c r="W35"/>
  <c r="X35" s="1"/>
  <c r="P35"/>
  <c r="O35"/>
  <c r="V141"/>
  <c r="Z141"/>
  <c r="Y141"/>
  <c r="Y130"/>
  <c r="V130"/>
  <c r="Z130"/>
  <c r="N130"/>
  <c r="U130"/>
  <c r="O130"/>
  <c r="P130"/>
  <c r="M130"/>
  <c r="AA130"/>
  <c r="W130"/>
  <c r="X130" s="1"/>
  <c r="V122"/>
  <c r="Y122"/>
  <c r="Z122"/>
  <c r="M122"/>
  <c r="AA122"/>
  <c r="W122"/>
  <c r="X122" s="1"/>
  <c r="N122"/>
  <c r="U122"/>
  <c r="O122"/>
  <c r="P122"/>
  <c r="Y246"/>
  <c r="V246"/>
  <c r="Z246"/>
  <c r="V27"/>
  <c r="Z27"/>
  <c r="Y27"/>
  <c r="V456"/>
  <c r="Y456"/>
  <c r="Z456"/>
  <c r="Z448"/>
  <c r="V448"/>
  <c r="Y448"/>
  <c r="V428"/>
  <c r="Z428"/>
  <c r="Y428"/>
  <c r="U428"/>
  <c r="P428"/>
  <c r="AA428"/>
  <c r="O428"/>
  <c r="N428"/>
  <c r="W428"/>
  <c r="X428" s="1"/>
  <c r="M428"/>
  <c r="O416"/>
  <c r="U416"/>
  <c r="N416"/>
  <c r="M416"/>
  <c r="P416"/>
  <c r="AA416"/>
  <c r="W416"/>
  <c r="X416" s="1"/>
  <c r="Y400"/>
  <c r="Z400"/>
  <c r="V400"/>
  <c r="Y389"/>
  <c r="Z389"/>
  <c r="V389"/>
  <c r="V384"/>
  <c r="Y384"/>
  <c r="Z384"/>
  <c r="O384"/>
  <c r="U384"/>
  <c r="M384"/>
  <c r="N384"/>
  <c r="P384"/>
  <c r="AA384"/>
  <c r="W384"/>
  <c r="X384" s="1"/>
  <c r="V368"/>
  <c r="Z368"/>
  <c r="Y368"/>
  <c r="V357"/>
  <c r="Z357"/>
  <c r="Y357"/>
  <c r="W332"/>
  <c r="X332" s="1"/>
  <c r="U332"/>
  <c r="M332"/>
  <c r="P332"/>
  <c r="O332"/>
  <c r="AA332"/>
  <c r="N332"/>
  <c r="Y332"/>
  <c r="Z332"/>
  <c r="V332"/>
  <c r="N324"/>
  <c r="M324"/>
  <c r="AA324"/>
  <c r="W324"/>
  <c r="X324" s="1"/>
  <c r="O324"/>
  <c r="U324"/>
  <c r="P324"/>
  <c r="P312"/>
  <c r="U312"/>
  <c r="O312"/>
  <c r="M312"/>
  <c r="AA312"/>
  <c r="N312"/>
  <c r="W312"/>
  <c r="X312" s="1"/>
  <c r="M300"/>
  <c r="U300"/>
  <c r="O300"/>
  <c r="W300"/>
  <c r="X300" s="1"/>
  <c r="P300"/>
  <c r="N300"/>
  <c r="AA300"/>
  <c r="V296"/>
  <c r="Y296"/>
  <c r="Z296"/>
  <c r="N292"/>
  <c r="P292"/>
  <c r="AA292"/>
  <c r="U292"/>
  <c r="O292"/>
  <c r="W292"/>
  <c r="X292" s="1"/>
  <c r="M292"/>
  <c r="Y288"/>
  <c r="V288"/>
  <c r="Z288"/>
  <c r="U269"/>
  <c r="P269"/>
  <c r="N269"/>
  <c r="M269"/>
  <c r="AA269"/>
  <c r="O269"/>
  <c r="W269"/>
  <c r="X269" s="1"/>
  <c r="Z261"/>
  <c r="V261"/>
  <c r="Y261"/>
  <c r="Y121"/>
  <c r="Z121"/>
  <c r="V121"/>
  <c r="Y102"/>
  <c r="Z102"/>
  <c r="V102"/>
  <c r="O102"/>
  <c r="U102"/>
  <c r="M102"/>
  <c r="W102"/>
  <c r="X102" s="1"/>
  <c r="N102"/>
  <c r="AA102"/>
  <c r="P102"/>
  <c r="W98"/>
  <c r="X98" s="1"/>
  <c r="U98"/>
  <c r="N98"/>
  <c r="O98"/>
  <c r="AA98"/>
  <c r="M98"/>
  <c r="P98"/>
  <c r="V94"/>
  <c r="Z94"/>
  <c r="Y94"/>
  <c r="Y90"/>
  <c r="V90"/>
  <c r="Z90"/>
  <c r="Z64"/>
  <c r="V64"/>
  <c r="Y64"/>
  <c r="O64"/>
  <c r="M64"/>
  <c r="AA64"/>
  <c r="W64"/>
  <c r="X64" s="1"/>
  <c r="N64"/>
  <c r="P64"/>
  <c r="U64"/>
  <c r="W43"/>
  <c r="X43" s="1"/>
  <c r="N43"/>
  <c r="M43"/>
  <c r="U43"/>
  <c r="P43"/>
  <c r="AA43"/>
  <c r="O43"/>
  <c r="Z43"/>
  <c r="V43"/>
  <c r="Y43"/>
  <c r="W393"/>
  <c r="X393" s="1"/>
  <c r="N393"/>
  <c r="M393"/>
  <c r="P393"/>
  <c r="O393"/>
  <c r="AA393"/>
  <c r="U393"/>
  <c r="U377"/>
  <c r="O377"/>
  <c r="P377"/>
  <c r="N377"/>
  <c r="W377"/>
  <c r="X377" s="1"/>
  <c r="M377"/>
  <c r="AA377"/>
  <c r="W233"/>
  <c r="X233" s="1"/>
  <c r="O233"/>
  <c r="N233"/>
  <c r="M233"/>
  <c r="U233"/>
  <c r="AA233"/>
  <c r="P233"/>
  <c r="V225"/>
  <c r="Z225"/>
  <c r="Y225"/>
  <c r="N213"/>
  <c r="W213"/>
  <c r="X213" s="1"/>
  <c r="P213"/>
  <c r="U213"/>
  <c r="O213"/>
  <c r="M213"/>
  <c r="AA213"/>
  <c r="N209"/>
  <c r="M209"/>
  <c r="U209"/>
  <c r="AA209"/>
  <c r="W209"/>
  <c r="X209" s="1"/>
  <c r="O209"/>
  <c r="P209"/>
  <c r="W206"/>
  <c r="X206" s="1"/>
  <c r="M206"/>
  <c r="U206"/>
  <c r="O206"/>
  <c r="AA206"/>
  <c r="N206"/>
  <c r="P206"/>
  <c r="V55"/>
  <c r="Y55"/>
  <c r="Z55"/>
  <c r="O55"/>
  <c r="N55"/>
  <c r="W55"/>
  <c r="X55" s="1"/>
  <c r="P55"/>
  <c r="M55"/>
  <c r="U55"/>
  <c r="AA55"/>
  <c r="M226"/>
  <c r="W226"/>
  <c r="X226" s="1"/>
  <c r="P226"/>
  <c r="U226"/>
  <c r="AA226"/>
  <c r="N226"/>
  <c r="O226"/>
  <c r="M162"/>
  <c r="W162"/>
  <c r="X162" s="1"/>
  <c r="AA162"/>
  <c r="O162"/>
  <c r="N162"/>
  <c r="P162"/>
  <c r="U162"/>
  <c r="V157"/>
  <c r="Y157"/>
  <c r="Z157"/>
  <c r="Y149"/>
  <c r="Z149"/>
  <c r="V149"/>
  <c r="U149"/>
  <c r="M149"/>
  <c r="O149"/>
  <c r="P149"/>
  <c r="AA149"/>
  <c r="W149"/>
  <c r="X149" s="1"/>
  <c r="N149"/>
  <c r="V138"/>
  <c r="Y138"/>
  <c r="Z138"/>
  <c r="M138"/>
  <c r="AA138"/>
  <c r="O138"/>
  <c r="N138"/>
  <c r="U138"/>
  <c r="W138"/>
  <c r="X138" s="1"/>
  <c r="P138"/>
  <c r="V173"/>
  <c r="Z173"/>
  <c r="Y173"/>
  <c r="P93"/>
  <c r="W93"/>
  <c r="X93" s="1"/>
  <c r="N93"/>
  <c r="AA93"/>
  <c r="U93"/>
  <c r="M93"/>
  <c r="O93"/>
  <c r="V89"/>
  <c r="Z89"/>
  <c r="Y89"/>
  <c r="Z52"/>
  <c r="Y52"/>
  <c r="V52"/>
  <c r="N52"/>
  <c r="W52"/>
  <c r="X52" s="1"/>
  <c r="U52"/>
  <c r="M52"/>
  <c r="AA52"/>
  <c r="P52"/>
  <c r="O52"/>
  <c r="U36"/>
  <c r="M36"/>
  <c r="N36"/>
  <c r="P36"/>
  <c r="O36"/>
  <c r="W36"/>
  <c r="X36" s="1"/>
  <c r="AA36"/>
  <c r="P24"/>
  <c r="O24"/>
  <c r="M24"/>
  <c r="W24"/>
  <c r="X24" s="1"/>
  <c r="U24"/>
  <c r="N24"/>
  <c r="AA24"/>
  <c r="Z24"/>
  <c r="V24"/>
  <c r="Y24"/>
  <c r="AA452"/>
  <c r="U452"/>
  <c r="O452"/>
  <c r="N452"/>
  <c r="M452"/>
  <c r="W452"/>
  <c r="X452" s="1"/>
  <c r="P452"/>
  <c r="Y444"/>
  <c r="V444"/>
  <c r="Z444"/>
  <c r="W440"/>
  <c r="X440" s="1"/>
  <c r="N440"/>
  <c r="AA440"/>
  <c r="P440"/>
  <c r="O440"/>
  <c r="U440"/>
  <c r="M440"/>
  <c r="W432"/>
  <c r="X432" s="1"/>
  <c r="N432"/>
  <c r="P432"/>
  <c r="O432"/>
  <c r="U432"/>
  <c r="AA432"/>
  <c r="M432"/>
  <c r="V432"/>
  <c r="Z432"/>
  <c r="Y432"/>
  <c r="O424"/>
  <c r="N424"/>
  <c r="AA424"/>
  <c r="P424"/>
  <c r="M424"/>
  <c r="W424"/>
  <c r="X424" s="1"/>
  <c r="U424"/>
  <c r="U409"/>
  <c r="O409"/>
  <c r="N409"/>
  <c r="M409"/>
  <c r="W409"/>
  <c r="X409" s="1"/>
  <c r="P409"/>
  <c r="AA409"/>
  <c r="W373"/>
  <c r="X373" s="1"/>
  <c r="N373"/>
  <c r="P373"/>
  <c r="AA373"/>
  <c r="M373"/>
  <c r="O373"/>
  <c r="U373"/>
  <c r="O349"/>
  <c r="W349"/>
  <c r="X349" s="1"/>
  <c r="P349"/>
  <c r="AA349"/>
  <c r="N349"/>
  <c r="U349"/>
  <c r="M349"/>
  <c r="Z340"/>
  <c r="Y340"/>
  <c r="V340"/>
  <c r="U336"/>
  <c r="O336"/>
  <c r="AA336"/>
  <c r="P336"/>
  <c r="N336"/>
  <c r="W336"/>
  <c r="X336" s="1"/>
  <c r="M336"/>
  <c r="O316"/>
  <c r="AA316"/>
  <c r="M316"/>
  <c r="W316"/>
  <c r="X316" s="1"/>
  <c r="N316"/>
  <c r="U316"/>
  <c r="P316"/>
  <c r="P308"/>
  <c r="M308"/>
  <c r="U308"/>
  <c r="AA308"/>
  <c r="W308"/>
  <c r="X308" s="1"/>
  <c r="O308"/>
  <c r="N308"/>
  <c r="Y308"/>
  <c r="Z308"/>
  <c r="V308"/>
  <c r="V304"/>
  <c r="Z304"/>
  <c r="Y304"/>
  <c r="Y284"/>
  <c r="Z284"/>
  <c r="V284"/>
  <c r="Y278"/>
  <c r="V278"/>
  <c r="Z278"/>
  <c r="N253"/>
  <c r="W253"/>
  <c r="X253" s="1"/>
  <c r="P253"/>
  <c r="M253"/>
  <c r="AA253"/>
  <c r="U253"/>
  <c r="O253"/>
  <c r="O249"/>
  <c r="P249"/>
  <c r="M249"/>
  <c r="U249"/>
  <c r="W249"/>
  <c r="X249" s="1"/>
  <c r="N249"/>
  <c r="AA249"/>
  <c r="O229"/>
  <c r="M229"/>
  <c r="W229"/>
  <c r="X229" s="1"/>
  <c r="U229"/>
  <c r="AA229"/>
  <c r="N229"/>
  <c r="P229"/>
  <c r="O221"/>
  <c r="M221"/>
  <c r="W221"/>
  <c r="X221" s="1"/>
  <c r="U221"/>
  <c r="AA221"/>
  <c r="N221"/>
  <c r="P221"/>
  <c r="Y221"/>
  <c r="Z221"/>
  <c r="V221"/>
  <c r="P80"/>
  <c r="AA80"/>
  <c r="W80"/>
  <c r="X80" s="1"/>
  <c r="O80"/>
  <c r="M80"/>
  <c r="N80"/>
  <c r="U80"/>
  <c r="Y80"/>
  <c r="Z80"/>
  <c r="V80"/>
  <c r="U28"/>
  <c r="M28"/>
  <c r="N28"/>
  <c r="P28"/>
  <c r="O28"/>
  <c r="W28"/>
  <c r="X28" s="1"/>
  <c r="AA28"/>
  <c r="Y16"/>
  <c r="Z16"/>
  <c r="V16"/>
  <c r="K229" i="4"/>
  <c r="N17" i="3"/>
  <c r="AA17"/>
  <c r="O17"/>
  <c r="M17"/>
  <c r="P17"/>
  <c r="W17"/>
  <c r="X17" s="1"/>
  <c r="U17"/>
  <c r="Z17"/>
  <c r="V17"/>
  <c r="Y17"/>
  <c r="O13"/>
  <c r="P13" s="1"/>
  <c r="Q13" s="1"/>
  <c r="Q14"/>
  <c r="W228" i="4"/>
  <c r="K228" s="1"/>
  <c r="U14" i="3"/>
  <c r="W14" s="1"/>
  <c r="X14" s="1"/>
  <c r="Z14"/>
  <c r="R15"/>
  <c r="T15" s="1"/>
  <c r="Q15"/>
  <c r="C18" l="1"/>
  <c r="K18"/>
  <c r="I18"/>
  <c r="E18"/>
  <c r="G18"/>
  <c r="B18"/>
  <c r="J18"/>
  <c r="D18"/>
  <c r="F18"/>
  <c r="H18"/>
  <c r="R13"/>
  <c r="T13" s="1"/>
  <c r="U13" s="1"/>
  <c r="W13" s="1"/>
  <c r="X13" s="1"/>
  <c r="Y14"/>
  <c r="AA14" s="1"/>
  <c r="V14"/>
  <c r="Y15"/>
  <c r="U15"/>
  <c r="W15" s="1"/>
  <c r="X15" s="1"/>
  <c r="V15"/>
  <c r="Z15"/>
  <c r="L18" l="1"/>
  <c r="Q18"/>
  <c r="R18"/>
  <c r="T18" s="1"/>
  <c r="Z13"/>
  <c r="V13"/>
  <c r="AA15"/>
  <c r="Y13"/>
  <c r="Z18" l="1"/>
  <c r="Y18"/>
  <c r="AA18" s="1"/>
  <c r="V18"/>
  <c r="N18"/>
  <c r="O18" s="1"/>
  <c r="P18" s="1"/>
  <c r="M18"/>
  <c r="U18"/>
  <c r="W18" s="1"/>
  <c r="X18" s="1"/>
  <c r="AA13"/>
</calcChain>
</file>

<file path=xl/comments1.xml><?xml version="1.0" encoding="utf-8"?>
<comments xmlns="http://schemas.openxmlformats.org/spreadsheetml/2006/main">
  <authors>
    <author>s.morando</author>
  </authors>
  <commentList>
    <comment ref="M7" authorId="0">
      <text>
        <r>
          <rPr>
            <sz val="9"/>
            <color indexed="81"/>
            <rFont val="Trebuchet MS"/>
            <family val="2"/>
          </rPr>
          <t>La durée est à calculer pour totalité des périodes, quelle que soit la durée de temps de travail</t>
        </r>
      </text>
    </comment>
    <comment ref="N7" authorId="0">
      <text>
        <r>
          <rPr>
            <sz val="9"/>
            <color indexed="81"/>
            <rFont val="Trebuchet MS"/>
            <family val="2"/>
          </rPr>
          <t>La durée est à calculer pour totalité des périodes, quelle que soit la durée de temps de travail</t>
        </r>
      </text>
    </comment>
  </commentList>
</comments>
</file>

<file path=xl/comments2.xml><?xml version="1.0" encoding="utf-8"?>
<comments xmlns="http://schemas.openxmlformats.org/spreadsheetml/2006/main">
  <authors>
    <author>s.morando</author>
    <author>COUTURIER Eliane</author>
    <author>c.cheyres</author>
  </authors>
  <commentList>
    <comment ref="S9" authorId="0">
      <text>
        <r>
          <rPr>
            <u/>
            <sz val="10"/>
            <color indexed="81"/>
            <rFont val="Trebuchet MS"/>
            <family val="2"/>
          </rPr>
          <t>Sont uniquement éligibles les agents occupant au 31/03/2013 un emploi permanent à temps complet =ou&gt; à 50% soit sur le fondement de :</t>
        </r>
        <r>
          <rPr>
            <b/>
            <sz val="9"/>
            <color indexed="81"/>
            <rFont val="Trebuchet MS"/>
            <family val="2"/>
          </rPr>
          <t xml:space="preserve">
-&gt;l'article 3-1; 3-2; 3-3 1°; 3-3 2°; 3-3 3°; 3-3 5°de la loi n°84-53 du 26 janvier 1984 modifiée 
-&gt;le I de l'article 35 de la loi n°2000-321 du 12 avril 2000 ;</t>
        </r>
        <r>
          <rPr>
            <b/>
            <sz val="6"/>
            <color indexed="81"/>
            <rFont val="Trebuchet MS"/>
            <family val="2"/>
          </rPr>
          <t xml:space="preserve"> 
</t>
        </r>
        <r>
          <rPr>
            <b/>
            <sz val="9"/>
            <color indexed="81"/>
            <rFont val="Trebuchet MS"/>
            <family val="2"/>
          </rPr>
          <t xml:space="preserve">-&gt; CDD suite à reprise d'activité d'entité économique  par une personne publique en application de l'art L1224-3 du Code du travail;
</t>
        </r>
        <r>
          <rPr>
            <b/>
            <sz val="6"/>
            <color indexed="81"/>
            <rFont val="Trebuchet MS"/>
            <family val="2"/>
          </rPr>
          <t xml:space="preserve">
</t>
        </r>
        <r>
          <rPr>
            <b/>
            <sz val="9"/>
            <color indexed="81"/>
            <rFont val="Trebuchet MS"/>
            <family val="2"/>
          </rPr>
          <t xml:space="preserve"> !! ATTENTION!! Sont excluts de l'éligibilité au dispositif les agents sur des contrats fondés sur les besoins saisonnier ou occasionnel.
Mais : 
Pour la computation des services pris en compte pour l'ancienneté, la durée des contrats sur besoins occasionnels ou saisonniers est prise en compte
</t>
        </r>
      </text>
    </comment>
    <comment ref="AF9" authorId="1">
      <text>
        <r>
          <rPr>
            <b/>
            <sz val="9"/>
            <color indexed="81"/>
            <rFont val="Tahoma"/>
            <family val="2"/>
          </rPr>
          <t>résultat de la simulation et synthèse par statut</t>
        </r>
        <r>
          <rPr>
            <sz val="9"/>
            <color indexed="81"/>
            <rFont val="Tahoma"/>
            <family val="2"/>
          </rPr>
          <t xml:space="preserve">
</t>
        </r>
      </text>
    </comment>
    <comment ref="AG9" authorId="1">
      <text>
        <r>
          <rPr>
            <sz val="9"/>
            <color indexed="81"/>
            <rFont val="Tahoma"/>
            <family val="2"/>
          </rPr>
          <t xml:space="preserve">en cliquant, vous parviendrez directement sur éligibilité ultéieure ou vous retrouverez les agents éligibles après le 31 mars 2013
</t>
        </r>
      </text>
    </comment>
    <comment ref="I10" authorId="2">
      <text>
        <r>
          <rPr>
            <sz val="9"/>
            <color indexed="81"/>
            <rFont val="Trebuchet MS"/>
            <family val="2"/>
          </rPr>
          <t>Utilisez le menu déroulant,
Retrouvez les grades classés par filière dans l'onglet "Annexe 1-liste filières-grades",
 Si le grade de votre agent contractuel n'est pas référencé, sélectionner le grade "AUTRE", il conviendra par la suite d'effectuer son rattachement au grade le plus proche dans la feuille "Collectivité".</t>
        </r>
      </text>
    </comment>
    <comment ref="L10" authorId="1">
      <text>
        <r>
          <rPr>
            <sz val="9"/>
            <color indexed="81"/>
            <rFont val="Tahoma"/>
            <family val="2"/>
          </rPr>
          <t xml:space="preserve">CDI au 31/03/2013  :  transformation de plein droit au 13/03/2012; en application de l'art 35 I de la loi du 12 avril 2000 ou CDI conclu sur le fondement de l'art L.1224-3 dans le cadre de la reprise d'une activité privée par une personne publique.
</t>
        </r>
        <r>
          <rPr>
            <b/>
            <sz val="9"/>
            <color indexed="81"/>
            <rFont val="Tahoma"/>
            <family val="2"/>
          </rPr>
          <t>Si l'agent est passé en CDI après le 31/03/2013,  il convient de renseigner les zones CDD sur emploi permanent</t>
        </r>
        <r>
          <rPr>
            <sz val="9"/>
            <color indexed="81"/>
            <rFont val="Tahoma"/>
            <family val="2"/>
          </rPr>
          <t xml:space="preserve">
</t>
        </r>
      </text>
    </comment>
    <comment ref="O10" authorId="1">
      <text>
        <r>
          <rPr>
            <b/>
            <sz val="9"/>
            <color indexed="81"/>
            <rFont val="Tahoma"/>
            <family val="2"/>
          </rPr>
          <t>n'oubliez pas les 2 points après un chiffre entier ex : 18:pour 18h</t>
        </r>
        <r>
          <rPr>
            <sz val="9"/>
            <color indexed="81"/>
            <rFont val="Tahoma"/>
            <family val="2"/>
          </rPr>
          <t xml:space="preserve">
</t>
        </r>
      </text>
    </comment>
    <comment ref="S10" authorId="0">
      <text>
        <r>
          <rPr>
            <b/>
            <sz val="10"/>
            <color indexed="81"/>
            <rFont val="Trebuchet MS"/>
            <family val="2"/>
          </rPr>
          <t>ou</t>
        </r>
        <r>
          <rPr>
            <b/>
            <sz val="8"/>
            <color indexed="81"/>
            <rFont val="Trebuchet MS"/>
            <family val="2"/>
          </rPr>
          <t xml:space="preserve">
</t>
        </r>
        <r>
          <rPr>
            <sz val="8"/>
            <color indexed="81"/>
            <rFont val="Trebuchet MS"/>
            <family val="2"/>
          </rPr>
          <t xml:space="preserve">bénéficie d'un congé prévu à l'article 136 de la loi 84-53 du 26 janvier 1984 et du décret 88-145 du 15 février 1988
</t>
        </r>
        <r>
          <rPr>
            <b/>
            <sz val="10"/>
            <color indexed="81"/>
            <rFont val="Trebuchet MS"/>
            <family val="2"/>
          </rPr>
          <t>ou</t>
        </r>
        <r>
          <rPr>
            <sz val="8"/>
            <color indexed="81"/>
            <rFont val="Trebuchet MS"/>
            <family val="2"/>
          </rPr>
          <t xml:space="preserve">
agent dont le contrat a cessé entre le 01/01/2013 et le 31/03/2013 (sauf dans le cas de licenciement pour faute ou pour insuffisance professionnelle)</t>
        </r>
      </text>
    </comment>
    <comment ref="V10" authorId="1">
      <text>
        <r>
          <rPr>
            <sz val="9"/>
            <color indexed="81"/>
            <rFont val="Tahoma"/>
            <family val="2"/>
          </rPr>
          <t>24 mois en équivalent temps plein (= 50%) sont obligatoirement requis dans cette période.
Tapez au format nbre entier sans virgule ni points ou si décimales avec une virgule</t>
        </r>
      </text>
    </comment>
    <comment ref="Z10" authorId="1">
      <text>
        <r>
          <rPr>
            <sz val="9"/>
            <color indexed="81"/>
            <rFont val="Tahoma"/>
            <family val="2"/>
          </rPr>
          <t xml:space="preserve">
4 ans en équivalent temps plein dont obligatoirement 2 ans entre le 31/03/2009 et le 31/03/2013
Si temps travaillé 50% assimilé à du temps complet
Si  &lt;à 50% assimilé à 3/4 de temps complet
le calcul se fait automatiquement </t>
        </r>
      </text>
    </comment>
  </commentList>
</comments>
</file>

<file path=xl/comments3.xml><?xml version="1.0" encoding="utf-8"?>
<comments xmlns="http://schemas.openxmlformats.org/spreadsheetml/2006/main">
  <authors>
    <author>s.morando</author>
  </authors>
  <commentList>
    <comment ref="AA9" authorId="0">
      <text>
        <r>
          <rPr>
            <sz val="9"/>
            <color indexed="81"/>
            <rFont val="Trebuchet MS"/>
            <family val="2"/>
          </rPr>
          <t>Cette colonne est indicative et intègre le principe que votre agent continue à demeurer sur une position d'activité au temps de travail supérieur à 50% du temps complet.</t>
        </r>
        <r>
          <rPr>
            <sz val="9"/>
            <color indexed="81"/>
            <rFont val="Tahoma"/>
            <family val="2"/>
          </rPr>
          <t xml:space="preserve">
</t>
        </r>
      </text>
    </comment>
  </commentList>
</comments>
</file>

<file path=xl/comments4.xml><?xml version="1.0" encoding="utf-8"?>
<comments xmlns="http://schemas.openxmlformats.org/spreadsheetml/2006/main">
  <authors>
    <author>COUTURIER Eliane</author>
    <author>s.morando</author>
    <author>c.cheyres</author>
  </authors>
  <commentList>
    <comment ref="H78" authorId="0">
      <text>
        <r>
          <rPr>
            <sz val="9"/>
            <color indexed="81"/>
            <rFont val="Tahoma"/>
            <family val="2"/>
          </rPr>
          <t xml:space="preserve">Dossiers intégrant les chiffres des agents éligibles ultérieurement.
</t>
        </r>
      </text>
    </comment>
    <comment ref="A144" authorId="1">
      <text>
        <r>
          <rPr>
            <b/>
            <sz val="11"/>
            <color indexed="81"/>
            <rFont val="Trebuchet MS"/>
            <family val="2"/>
          </rPr>
          <t>A remplir obligatoirement</t>
        </r>
      </text>
    </comment>
    <comment ref="G150" authorId="2">
      <text>
        <r>
          <rPr>
            <sz val="9"/>
            <color indexed="81"/>
            <rFont val="Trebuchet MS"/>
            <family val="2"/>
          </rPr>
          <t xml:space="preserve">Sur la base de l'onglet "Titularisation", que vous avez déjà rempli, comptez et ajoutez manuellement les effectifs sélectionnés en qualité de "AUTRE" afférents au grade le plus proche (confer alinéas 2 et 3 de l'article 18 de la loi n°2012-347 du 12/03/2012).
(ex : 1 contrat sur le grade d'attaché principal -&gt; renseigner 1 attaché).
</t>
        </r>
      </text>
    </comment>
    <comment ref="K150" authorId="2">
      <text>
        <r>
          <rPr>
            <sz val="9"/>
            <color indexed="81"/>
            <rFont val="Trebuchet MS"/>
            <family val="2"/>
          </rPr>
          <t>Votre structure territoriale souhaite-t-elle conventionner avec le CDG de votre département pour l'organisation de la sélection professionnelle ?</t>
        </r>
      </text>
    </comment>
    <comment ref="A175" authorId="1">
      <text>
        <r>
          <rPr>
            <b/>
            <sz val="11"/>
            <color indexed="81"/>
            <rFont val="Trebuchet MS"/>
            <family val="2"/>
          </rPr>
          <t>A remplir obligatoirement</t>
        </r>
      </text>
    </comment>
    <comment ref="G180" authorId="2">
      <text>
        <r>
          <rPr>
            <sz val="9"/>
            <color indexed="81"/>
            <rFont val="Trebuchet MS"/>
            <family val="2"/>
          </rPr>
          <t>Sur la base de l'onglet "Titularisation", que vous avez déjà rempli, comptez et ajoutez manuellement les effectifs sélectionnés en qualité de "AUTRE" afférents au grade le plus proche (confer alinéas 2 et 3 de l'article 18 de la loi n°2012-347 du 12/03/2012).
(ex : 1 contrat sur le grade d'attaché principal -&gt; renseigner 1 attaché).</t>
        </r>
      </text>
    </comment>
    <comment ref="K180" authorId="2">
      <text>
        <r>
          <rPr>
            <sz val="9"/>
            <color indexed="81"/>
            <rFont val="Trebuchet MS"/>
            <family val="2"/>
          </rPr>
          <t>Votre structure territoriale souhaite-t-elle conventionner avec le CDG de votre département pour l'organisation de la sélection professionnelle ?</t>
        </r>
      </text>
    </comment>
    <comment ref="A205" authorId="1">
      <text>
        <r>
          <rPr>
            <b/>
            <sz val="11"/>
            <color indexed="81"/>
            <rFont val="Trebuchet MS"/>
            <family val="2"/>
          </rPr>
          <t>A remplir obligatoirement</t>
        </r>
      </text>
    </comment>
    <comment ref="G210" authorId="2">
      <text>
        <r>
          <rPr>
            <sz val="9"/>
            <color indexed="81"/>
            <rFont val="Trebuchet MS"/>
            <family val="2"/>
          </rPr>
          <t xml:space="preserve">Sur la base de l'onglet "Titularisation", que vous avez déjà rempli, comptez et ajoutez manuellement les effectifs sélectionnés en qualité de "AUTRE" afférents au grade le plus proche (confer alinéas 2 et 3 de l'article 18 de la loi n°2012-347 du 12/03/2012).
(ex : 1 contrat sur le grade d'attaché principal -&gt; renseigner 1 attaché).
</t>
        </r>
      </text>
    </comment>
    <comment ref="A222" authorId="1">
      <text>
        <r>
          <rPr>
            <b/>
            <sz val="9"/>
            <color indexed="81"/>
            <rFont val="Tahoma"/>
            <family val="2"/>
          </rPr>
          <t>Loi 2012-347 du 12 mars 2012</t>
        </r>
      </text>
    </comment>
  </commentList>
</comments>
</file>

<file path=xl/sharedStrings.xml><?xml version="1.0" encoding="utf-8"?>
<sst xmlns="http://schemas.openxmlformats.org/spreadsheetml/2006/main" count="690" uniqueCount="406">
  <si>
    <t>Article 3 de la loi n° 84-53 du 26/01/1984</t>
  </si>
  <si>
    <t>Article 38 de la loi n° 84-53 du 26/01/1984</t>
  </si>
  <si>
    <t>Article 47 de la loi n° 84-53 du 26/01/1984</t>
  </si>
  <si>
    <t>Article 110 de la loi n° 84-53 du 26/01/1984</t>
  </si>
  <si>
    <t>assistantes maternelles</t>
  </si>
  <si>
    <t>recrutement en CDI (autres cas)</t>
  </si>
  <si>
    <t>recrutement en qualité de collaborateur de groupe d'élus</t>
  </si>
  <si>
    <t>Article 15 II de la loi n° 2005-843 du 26/07/2005</t>
  </si>
  <si>
    <r>
      <t>6</t>
    </r>
    <r>
      <rPr>
        <vertAlign val="superscript"/>
        <sz val="8"/>
        <rFont val="Arial"/>
        <family val="2"/>
      </rPr>
      <t>ème</t>
    </r>
    <r>
      <rPr>
        <sz val="8"/>
        <rFont val="Arial"/>
        <family val="2"/>
      </rPr>
      <t xml:space="preserve"> alinéa dernière phrase</t>
    </r>
  </si>
  <si>
    <t>Test colonne horaire hebdomadaire &gt;=17 h 30</t>
  </si>
  <si>
    <t>Si test colonne hebdomadaire = Faux alors non eligible sinon ""</t>
  </si>
  <si>
    <t>Si test colonne hebdo = vrai et test colonne total période &gt;=48 alors eligible sinon non eligible</t>
  </si>
  <si>
    <t>Test condition des 24 mois</t>
  </si>
  <si>
    <t>Durées de services manquants en ETP</t>
  </si>
  <si>
    <t>Type de CTP :</t>
  </si>
  <si>
    <t>Arrondissement de rattachement (L)</t>
  </si>
  <si>
    <t>Collectivité (C)</t>
  </si>
  <si>
    <t>Collectivité (L)</t>
  </si>
  <si>
    <t>Type CTP</t>
  </si>
  <si>
    <t>Communauté d'agglomération</t>
  </si>
  <si>
    <t>Sexe</t>
  </si>
  <si>
    <t>Emploi non permanent</t>
  </si>
  <si>
    <t>Emploi permanent</t>
  </si>
  <si>
    <t>pour besoin saisonnier</t>
  </si>
  <si>
    <t>pour besoin occasionnel</t>
  </si>
  <si>
    <t>qui ne peut être immédiatement pourvu dans les conditions prévues par la loi</t>
  </si>
  <si>
    <t>en cas d'absence de cadre d'emplois de fonctionnaires susceptibles d'assurer les fonctions correspondantes</t>
  </si>
  <si>
    <t>du niveau de la catégorie A lorsque la nature des fonctions ou les besoins des services le justifient</t>
  </si>
  <si>
    <t>Transformation des mois centièmes en années mois jours</t>
  </si>
  <si>
    <t>Différence colonne p - q</t>
  </si>
  <si>
    <t>Nom d'épouse</t>
  </si>
  <si>
    <t>Nom de famille</t>
  </si>
  <si>
    <t>Durée hebdomadaire à la date de publication de la loi</t>
  </si>
  <si>
    <t>Hommes</t>
  </si>
  <si>
    <t>Femmes</t>
  </si>
  <si>
    <t>Total</t>
  </si>
  <si>
    <t>Prénom</t>
  </si>
  <si>
    <t>Civilité</t>
  </si>
  <si>
    <t xml:space="preserve">Grade </t>
  </si>
  <si>
    <t>Date de naissance</t>
  </si>
  <si>
    <t>Informations personnelles</t>
  </si>
  <si>
    <t>CDD transformé en CDI à la date de publication de la loi</t>
  </si>
  <si>
    <t>Eligible au dispositif</t>
  </si>
  <si>
    <t>La durée des services s'apprécie de date à date et non en équivalent temps plein</t>
  </si>
  <si>
    <t>Transformation de plein droit du C.D.D. en cours en C.D.I.</t>
  </si>
  <si>
    <t>CDI ou CDD Cdisé</t>
  </si>
  <si>
    <t>Test âge moins de 55 ans</t>
  </si>
  <si>
    <t>Test âge 55 ans et plus</t>
  </si>
  <si>
    <t>Elligible au dispositif test moins de 55 ans</t>
  </si>
  <si>
    <t>Elligible au dispositif test 55 ans et plus</t>
  </si>
  <si>
    <t>Test eligibilité CDI VRAI OU FAUX</t>
  </si>
  <si>
    <t>Test eligibilité CDI cdisé VRAI OU FAUX</t>
  </si>
  <si>
    <t>Test eligibilité CDI ou Cdisé</t>
  </si>
  <si>
    <t>Type de collectivité</t>
  </si>
  <si>
    <t>Commune</t>
  </si>
  <si>
    <t>C.C.A.S.</t>
  </si>
  <si>
    <t>Syndicat mixte</t>
  </si>
  <si>
    <t>Communauté de communes</t>
  </si>
  <si>
    <t>Nom de votre collectivité :</t>
  </si>
  <si>
    <t>Courriel :</t>
  </si>
  <si>
    <t>Nom et prénom :</t>
  </si>
  <si>
    <t>Téléphone :</t>
  </si>
  <si>
    <t>Les services accomplis à temps partiel sont assimilés à des services à temps complet</t>
  </si>
  <si>
    <t>Les services accomplis à Temps Non Complet &gt; ou = à 17 h 30 sont assimilés à des services à temps complet</t>
  </si>
  <si>
    <t>Les services à Temps Non Complet &lt; 17 h 30 sont assimilés aux 3/4 du temps complet</t>
  </si>
  <si>
    <t>Temps non complet           &lt; 17 h 30</t>
  </si>
  <si>
    <t>Article 3</t>
  </si>
  <si>
    <t>Contrats exclus du dispositif</t>
  </si>
  <si>
    <t>emplois de direction</t>
  </si>
  <si>
    <t>recrutement de personnes handicapées</t>
  </si>
  <si>
    <t>collaborateurs de cabinet</t>
  </si>
  <si>
    <t>Contrats entrant dans le champ d'application de la loi : article 3 de la loi n° 84-53 du 26 janvier 1984 modifiée</t>
  </si>
  <si>
    <t>Retour à l'onglet Cdisation</t>
  </si>
  <si>
    <t>Transformation de plein droit du contrat à durée déterminée (CDD) en contrat à durée indéterminée (CDI)</t>
  </si>
  <si>
    <t>Caisse des écoles</t>
  </si>
  <si>
    <t>Autre établissement public communal</t>
  </si>
  <si>
    <t>Autre établissement public départemental</t>
  </si>
  <si>
    <t>Caisse de crédit municipal</t>
  </si>
  <si>
    <t>Syndicat de communes à vocation multiple</t>
  </si>
  <si>
    <t>Syndicat de communes à vocation unique</t>
  </si>
  <si>
    <t>Catégorie hiérarchique</t>
  </si>
  <si>
    <t>Catégorie</t>
  </si>
  <si>
    <t>Cat. A</t>
  </si>
  <si>
    <t>Cat. B</t>
  </si>
  <si>
    <t>Cat. C</t>
  </si>
  <si>
    <t>Eligibilité à la date de publication de la loi</t>
  </si>
  <si>
    <t>CDG</t>
  </si>
  <si>
    <t>CTP</t>
  </si>
  <si>
    <t>Transformation des heures minutes en heures centièmes</t>
  </si>
  <si>
    <t>Comité Technique Paritaire Commun</t>
  </si>
  <si>
    <t>Madame</t>
  </si>
  <si>
    <t>Monsieur</t>
  </si>
  <si>
    <t>Code recrutement</t>
  </si>
  <si>
    <t>par transformation, le 27 juillet 2005, du contrat en cours en contrat à durée indéterminée</t>
  </si>
  <si>
    <t>Durée de service dans la collectivité pour les moins de 55 ans</t>
  </si>
  <si>
    <t>Durée de service dans la collectivité pour les 55 ans et plus</t>
  </si>
  <si>
    <t>Les services à temps non complet &lt; 17 h 30 sont assimilés aux 3/4 du temps complet</t>
  </si>
  <si>
    <t>Test colonnes H ou I = 1</t>
  </si>
  <si>
    <t>N°</t>
  </si>
  <si>
    <t>Exemple : un assistant d'enseignement artistique travaillant 10 heures pour un temps complet de 20 heures équivaut à un agent travaillant à 17 heures 30 pour un temps complet à 35 heures</t>
  </si>
  <si>
    <t>Pour les agents de catégorie A et B de la filière culturelle secteur enseignement artistique pour lesquels le temps complet est respectivement de 16 heures et de 20 heures, il convient de rapporter leur temps de travail sur un temps complet à 35 heures</t>
  </si>
  <si>
    <t>dont la durée hebdomadaire n'excède pas 17 heures 30 minutes dans les communes de moins de 1 000 habitants</t>
  </si>
  <si>
    <t>de secrétaire de mairie dans les communes de moins de 1 000 habitants</t>
  </si>
  <si>
    <t>pour remplacement d'un agent indisponible</t>
  </si>
  <si>
    <t>dont la durée hebdomadaire n'excède pas 17 heures 30 minutes dans les groupements de communes dont la moyenne arithmétique n'excède pas 1 000 habitants</t>
  </si>
  <si>
    <t>de secrétaire de mairie dans les groupements de communes dont la moyenne arithmétique n'excède pas 1 000 habitants</t>
  </si>
  <si>
    <t>lorsque la création ou la suppression de l'emploi dépend de la décision d'une autorité qui s'impose à la collectivité en matière de création, de changement de périmètre ou de suppression d'un service public (communes de moins de 2 000 habitants)</t>
  </si>
  <si>
    <t>lorsque la création ou la suppression de l'emploi dépend de la décision d'une autorité qui s'impose à la collectivité en matière de création, de changement de périmètre ou de suppression d'un service public (groupement de communes de moins de 10 000 habitants)</t>
  </si>
  <si>
    <t>par reconduction du contrat à durée indéterminée à l'issue de la période maximale de 6 ans lorsque l'agent a été recruté sur la base des alinéas 4,5 ou 6</t>
  </si>
  <si>
    <r>
      <t>1</t>
    </r>
    <r>
      <rPr>
        <vertAlign val="superscript"/>
        <sz val="8"/>
        <rFont val="Arial"/>
        <family val="2"/>
      </rPr>
      <t>er</t>
    </r>
    <r>
      <rPr>
        <sz val="8"/>
        <rFont val="Arial"/>
        <family val="2"/>
      </rPr>
      <t xml:space="preserve"> alinéa</t>
    </r>
  </si>
  <si>
    <r>
      <t>2</t>
    </r>
    <r>
      <rPr>
        <vertAlign val="superscript"/>
        <sz val="8"/>
        <rFont val="Arial"/>
        <family val="2"/>
      </rPr>
      <t>ème</t>
    </r>
    <r>
      <rPr>
        <sz val="8"/>
        <rFont val="Arial"/>
        <family val="2"/>
      </rPr>
      <t xml:space="preserve"> alinéa</t>
    </r>
  </si>
  <si>
    <r>
      <t>4</t>
    </r>
    <r>
      <rPr>
        <vertAlign val="superscript"/>
        <sz val="8"/>
        <rFont val="Arial"/>
        <family val="2"/>
      </rPr>
      <t>ème</t>
    </r>
    <r>
      <rPr>
        <sz val="8"/>
        <rFont val="Arial"/>
        <family val="2"/>
      </rPr>
      <t xml:space="preserve"> alinéa</t>
    </r>
  </si>
  <si>
    <r>
      <t>5</t>
    </r>
    <r>
      <rPr>
        <vertAlign val="superscript"/>
        <sz val="8"/>
        <rFont val="Arial"/>
        <family val="2"/>
      </rPr>
      <t>ème</t>
    </r>
    <r>
      <rPr>
        <sz val="8"/>
        <rFont val="Arial"/>
        <family val="2"/>
      </rPr>
      <t xml:space="preserve"> alinéa</t>
    </r>
  </si>
  <si>
    <r>
      <t>6</t>
    </r>
    <r>
      <rPr>
        <vertAlign val="superscript"/>
        <sz val="8"/>
        <rFont val="Arial"/>
        <family val="2"/>
      </rPr>
      <t>ème</t>
    </r>
    <r>
      <rPr>
        <sz val="8"/>
        <rFont val="Arial"/>
        <family val="2"/>
      </rPr>
      <t xml:space="preserve"> alinéa</t>
    </r>
  </si>
  <si>
    <r>
      <t>8</t>
    </r>
    <r>
      <rPr>
        <vertAlign val="superscript"/>
        <sz val="8"/>
        <rFont val="Arial"/>
        <family val="2"/>
      </rPr>
      <t>ème</t>
    </r>
    <r>
      <rPr>
        <sz val="8"/>
        <rFont val="Arial"/>
        <family val="2"/>
      </rPr>
      <t xml:space="preserve"> alinéa</t>
    </r>
  </si>
  <si>
    <t>Nombre de dossiers eligibles</t>
  </si>
  <si>
    <t>Nombre de dossiers non eligibles</t>
  </si>
  <si>
    <t>oui = 1               non = 0</t>
  </si>
  <si>
    <t>Total de dossiers</t>
  </si>
  <si>
    <t>Dossiers eligibles</t>
  </si>
  <si>
    <t>Dossiers non eligibles</t>
  </si>
  <si>
    <t>Type de collectivité :</t>
  </si>
  <si>
    <t>(sans interruption)</t>
  </si>
  <si>
    <t>(rappel)</t>
  </si>
  <si>
    <t>Services restants à effectuer à compter du</t>
  </si>
  <si>
    <t>Durée des services</t>
  </si>
  <si>
    <t>entre le</t>
  </si>
  <si>
    <t>et le</t>
  </si>
  <si>
    <t>(au minimum 72 mois)</t>
  </si>
  <si>
    <t>(au minimum 36 mois)</t>
  </si>
  <si>
    <t>saisissez votre numéro au kilométre (sans espaces, sans points, sans tirets)</t>
  </si>
  <si>
    <t>Transformation des services en jours</t>
  </si>
  <si>
    <t>Affichage</t>
  </si>
  <si>
    <t>O.P.H.L.M.</t>
  </si>
  <si>
    <t>Art. L2121-28, L3121-24, L4132-23 et L5215-18 du CGCT</t>
  </si>
  <si>
    <t>ex : 0492273434 ce qui affichera 04 92 27 34 34</t>
  </si>
  <si>
    <t>Nom d'usage</t>
  </si>
  <si>
    <t xml:space="preserve">Les services accomplis à temps non complet &gt; ou = à 17 h 30 sont assimilés à des services à temps complet           </t>
  </si>
  <si>
    <t>Dossiers éligibles</t>
  </si>
  <si>
    <t>Dossiers non éligibles</t>
  </si>
  <si>
    <r>
      <rPr>
        <b/>
        <sz val="7"/>
        <rFont val="Trebuchet MS"/>
        <family val="2"/>
      </rPr>
      <t>Catégorie hiérarchique</t>
    </r>
    <r>
      <rPr>
        <b/>
        <sz val="8"/>
        <rFont val="Trebuchet MS"/>
        <family val="2"/>
      </rPr>
      <t xml:space="preserve"> (A,B,C)</t>
    </r>
  </si>
  <si>
    <t>Utilisation et paramètrage de l'outil Excel</t>
  </si>
  <si>
    <t>Office de l'habitat</t>
  </si>
  <si>
    <t>Comité Technique Paritaire Propre</t>
  </si>
  <si>
    <t>Nombre d'agents titulaires et stagiaires</t>
  </si>
  <si>
    <t>Nombre d'agents non-titulaires</t>
  </si>
  <si>
    <t>Nombre d'agents sous contrats privés</t>
  </si>
  <si>
    <r>
      <t xml:space="preserve">Pour </t>
    </r>
    <r>
      <rPr>
        <b/>
        <sz val="10"/>
        <rFont val="Arial"/>
        <family val="2"/>
      </rPr>
      <t>les moins de 55 ans</t>
    </r>
  </si>
  <si>
    <r>
      <t>Pour</t>
    </r>
    <r>
      <rPr>
        <b/>
        <sz val="11"/>
        <rFont val="Arial"/>
        <family val="2"/>
      </rPr>
      <t xml:space="preserve"> </t>
    </r>
    <r>
      <rPr>
        <b/>
        <sz val="10"/>
        <rFont val="Arial"/>
        <family val="2"/>
      </rPr>
      <t>les plus de 55 ans</t>
    </r>
  </si>
  <si>
    <t>Oui</t>
  </si>
  <si>
    <t>Non</t>
  </si>
  <si>
    <t>Si oui, saisir la durée hebdomadaire du dernier contrat</t>
  </si>
  <si>
    <t xml:space="preserve">                                                                                                           Durée hebdomadaire à la date de publication de la loi</t>
  </si>
  <si>
    <r>
      <rPr>
        <sz val="8"/>
        <rFont val="Arial"/>
        <family val="2"/>
      </rPr>
      <t>Code</t>
    </r>
    <r>
      <rPr>
        <b/>
        <sz val="8"/>
        <rFont val="Arial"/>
        <family val="2"/>
      </rPr>
      <t xml:space="preserve"> </t>
    </r>
    <r>
      <rPr>
        <b/>
        <sz val="8"/>
        <color indexed="10"/>
        <rFont val="Arial"/>
        <family val="2"/>
      </rPr>
      <t>1</t>
    </r>
  </si>
  <si>
    <r>
      <rPr>
        <sz val="8"/>
        <rFont val="Arial"/>
        <family val="2"/>
      </rPr>
      <t>Code</t>
    </r>
    <r>
      <rPr>
        <b/>
        <sz val="8"/>
        <color indexed="10"/>
        <rFont val="Arial"/>
        <family val="2"/>
      </rPr>
      <t xml:space="preserve"> 2</t>
    </r>
  </si>
  <si>
    <r>
      <t xml:space="preserve">Code </t>
    </r>
    <r>
      <rPr>
        <b/>
        <sz val="8"/>
        <color indexed="10"/>
        <rFont val="Arial"/>
        <family val="2"/>
      </rPr>
      <t>3</t>
    </r>
  </si>
  <si>
    <r>
      <t xml:space="preserve">Code </t>
    </r>
    <r>
      <rPr>
        <b/>
        <sz val="8"/>
        <color indexed="10"/>
        <rFont val="Arial"/>
        <family val="2"/>
      </rPr>
      <t>4</t>
    </r>
  </si>
  <si>
    <r>
      <t xml:space="preserve">Code </t>
    </r>
    <r>
      <rPr>
        <b/>
        <sz val="8"/>
        <color indexed="10"/>
        <rFont val="Arial"/>
        <family val="2"/>
      </rPr>
      <t>5</t>
    </r>
  </si>
  <si>
    <r>
      <t xml:space="preserve">Code </t>
    </r>
    <r>
      <rPr>
        <b/>
        <sz val="8"/>
        <color indexed="10"/>
        <rFont val="Arial"/>
        <family val="2"/>
      </rPr>
      <t>6</t>
    </r>
  </si>
  <si>
    <r>
      <t xml:space="preserve">Code </t>
    </r>
    <r>
      <rPr>
        <b/>
        <sz val="8"/>
        <color indexed="10"/>
        <rFont val="Arial"/>
        <family val="2"/>
      </rPr>
      <t>7</t>
    </r>
  </si>
  <si>
    <r>
      <t xml:space="preserve">Code </t>
    </r>
    <r>
      <rPr>
        <b/>
        <sz val="8"/>
        <color indexed="10"/>
        <rFont val="Arial"/>
        <family val="2"/>
      </rPr>
      <t>8</t>
    </r>
  </si>
  <si>
    <r>
      <t xml:space="preserve">Code </t>
    </r>
    <r>
      <rPr>
        <b/>
        <sz val="8"/>
        <color indexed="10"/>
        <rFont val="Arial"/>
        <family val="2"/>
      </rPr>
      <t>9</t>
    </r>
  </si>
  <si>
    <r>
      <t xml:space="preserve">Code </t>
    </r>
    <r>
      <rPr>
        <b/>
        <sz val="8"/>
        <color indexed="10"/>
        <rFont val="Arial"/>
        <family val="2"/>
      </rPr>
      <t>10</t>
    </r>
  </si>
  <si>
    <r>
      <t xml:space="preserve">Code </t>
    </r>
    <r>
      <rPr>
        <b/>
        <sz val="8"/>
        <color indexed="10"/>
        <rFont val="Arial"/>
        <family val="2"/>
      </rPr>
      <t>11</t>
    </r>
  </si>
  <si>
    <r>
      <t xml:space="preserve">Code </t>
    </r>
    <r>
      <rPr>
        <b/>
        <sz val="8"/>
        <color indexed="10"/>
        <rFont val="Arial"/>
        <family val="2"/>
      </rPr>
      <t>12</t>
    </r>
  </si>
  <si>
    <t>EN MOIS</t>
  </si>
  <si>
    <r>
      <t xml:space="preserve">Age de l'agent à la date de publication de la loi         </t>
    </r>
    <r>
      <rPr>
        <sz val="8"/>
        <rFont val="Trebuchet MS"/>
        <family val="2"/>
      </rPr>
      <t>jj/mm/aaaa</t>
    </r>
  </si>
  <si>
    <t>ATTACHE</t>
  </si>
  <si>
    <t>REDACTEUR</t>
  </si>
  <si>
    <t>ANIMATEUR</t>
  </si>
  <si>
    <t>ATTACHE DE CONSERVATION DU PATRIMOINE</t>
  </si>
  <si>
    <t>BIBLIOTHECAIRE</t>
  </si>
  <si>
    <t>PROFESSEUR D'ENSEIGNEMENT ARTISTIQUE</t>
  </si>
  <si>
    <t xml:space="preserve">ASSISTANT DE CONSERV. DU PAT ET DES BIB. </t>
  </si>
  <si>
    <t>CADRE TERRITORIAL DE SANTE</t>
  </si>
  <si>
    <t>CONSEILLER SOCIO-EDUCATIF</t>
  </si>
  <si>
    <t>PUERICULTRICE CADRE DE SANTE</t>
  </si>
  <si>
    <t>ASSISTANT SOCIO-EDUCATIF</t>
  </si>
  <si>
    <t>EDUCATEUR DE JEUNES ENFANTS</t>
  </si>
  <si>
    <t>MONITEUR-EDUCATEUR</t>
  </si>
  <si>
    <t>INGENIEUR</t>
  </si>
  <si>
    <t>AGENT DE MAÎTRISE</t>
  </si>
  <si>
    <t>SAPEUR DE 1ERE CLASSE</t>
  </si>
  <si>
    <t>SERGENT</t>
  </si>
  <si>
    <t>INFIRMIER SAPEUR POMPIER</t>
  </si>
  <si>
    <t>INFIRMIER D'ENCADREMENT</t>
  </si>
  <si>
    <t>CAPITAINE</t>
  </si>
  <si>
    <t>EDUCATEUR APS</t>
  </si>
  <si>
    <t>OPERATEUR DES APS</t>
  </si>
  <si>
    <t>ADJOINT TECHNIQUE DE 1ère CL</t>
  </si>
  <si>
    <t>TECHNICIEN PRINCIPAL DE 2ème CL</t>
  </si>
  <si>
    <t>EDUCATEUR APS PPAL DE 2ème CL</t>
  </si>
  <si>
    <t>ADJOINT TECHNIQUE 1ère CL DES ETS D'ENSEIGNEMENT</t>
  </si>
  <si>
    <t xml:space="preserve">AUXILIAIRE DE SOINS DE 1ère CL </t>
  </si>
  <si>
    <t>ATSEM DE 1ère CL</t>
  </si>
  <si>
    <t>AGENT SOCIAL DE 1ère CL</t>
  </si>
  <si>
    <t>ADJOINT DU PATRIMOINE DE 1ère CL</t>
  </si>
  <si>
    <t>ASS. D'ENSEIGNEMENT ARTISTIQUE PPAL DE 2ème CL</t>
  </si>
  <si>
    <t>ASSISTANT DE CONSERV. DU PAT ET DES BIB. PPAL DE 2ème CL</t>
  </si>
  <si>
    <t>ADJOINT D'ANIMATION DE 1ère CL</t>
  </si>
  <si>
    <t>ANIMATEUR PPAL DE 2ème CL</t>
  </si>
  <si>
    <t>ADJOINT ADMINISTRATIF DE 1ère CL</t>
  </si>
  <si>
    <t>REDACTEUR PPAL DE 2ème CL</t>
  </si>
  <si>
    <t>CONSEILLER APS</t>
  </si>
  <si>
    <t>Effectif éligible (RSA)</t>
  </si>
  <si>
    <t>Effectif éligible d'un grade équivalent</t>
  </si>
  <si>
    <t>TECHNICIEN</t>
  </si>
  <si>
    <t>Convention CDG</t>
  </si>
  <si>
    <t>AUTRE</t>
  </si>
  <si>
    <t>A renseigner en fonction des besoins de votre structure et des objectifs de G.P.E.E.C.</t>
  </si>
  <si>
    <t>GRADE (onglet titularisation)</t>
  </si>
  <si>
    <t>A renseigner en fonction des besoins de recrutement de votre structure et des objectifs de G.P.E.E.C.</t>
  </si>
  <si>
    <t>ADJOINT ADMINISTRATIF DE 2ème CL</t>
  </si>
  <si>
    <t>ADJOINT TECHNIQUE DE 2ème CL</t>
  </si>
  <si>
    <t>ADJOINT DU PATRIMOINE DE 2ème CL</t>
  </si>
  <si>
    <t>ADJOINT D'ANIMATION DE 2ème CL</t>
  </si>
  <si>
    <t>AGENT SOCIAL DE 2ème CL</t>
  </si>
  <si>
    <t>ADJOINT TECHNIQUE DE 2ème CL DES ETS D'ENSEIGNEMENT</t>
  </si>
  <si>
    <r>
      <t xml:space="preserve">CDD </t>
    </r>
    <r>
      <rPr>
        <b/>
        <sz val="12"/>
        <color indexed="10"/>
        <rFont val="Trebuchet MS"/>
        <family val="2"/>
      </rPr>
      <t xml:space="preserve">sur </t>
    </r>
    <r>
      <rPr>
        <b/>
        <u/>
        <sz val="12"/>
        <color indexed="10"/>
        <rFont val="Trebuchet MS"/>
        <family val="2"/>
      </rPr>
      <t>EMPLOI PERMANENT</t>
    </r>
    <r>
      <rPr>
        <b/>
        <sz val="12"/>
        <color indexed="10"/>
        <rFont val="Trebuchet MS"/>
        <family val="2"/>
      </rPr>
      <t xml:space="preserve"> </t>
    </r>
    <r>
      <rPr>
        <sz val="12"/>
        <color indexed="10"/>
        <rFont val="Trebuchet MS"/>
        <family val="2"/>
      </rPr>
      <t>(</t>
    </r>
    <r>
      <rPr>
        <i/>
        <sz val="12"/>
        <color indexed="10"/>
        <rFont val="Trebuchet MS"/>
        <family val="2"/>
      </rPr>
      <t>!!cf. commentaire !!</t>
    </r>
    <r>
      <rPr>
        <sz val="12"/>
        <color indexed="10"/>
        <rFont val="Trebuchet MS"/>
        <family val="2"/>
      </rPr>
      <t>)</t>
    </r>
  </si>
  <si>
    <t/>
  </si>
  <si>
    <r>
      <t>Services restants à effectuer à compter de la date du jour (</t>
    </r>
    <r>
      <rPr>
        <b/>
        <sz val="9"/>
        <color indexed="10"/>
        <rFont val="Trebuchet MS"/>
        <family val="2"/>
      </rPr>
      <t>cf commentaires</t>
    </r>
    <r>
      <rPr>
        <b/>
        <sz val="9"/>
        <rFont val="Trebuchet MS"/>
        <family val="2"/>
      </rPr>
      <t>)</t>
    </r>
  </si>
  <si>
    <r>
      <t xml:space="preserve">Pour actualiser le contenu du tableau, aller sur le filtre de la colonne "Civilité" (cellule "B12") puis cliquer sur "OK" </t>
    </r>
    <r>
      <rPr>
        <sz val="10"/>
        <rFont val="Trebuchet MS"/>
        <family val="2"/>
      </rPr>
      <t>(</t>
    </r>
    <r>
      <rPr>
        <i/>
        <u/>
        <sz val="10"/>
        <rFont val="Trebuchet MS"/>
        <family val="2"/>
      </rPr>
      <t>ni décocher ni cocher d'autres cellules</t>
    </r>
    <r>
      <rPr>
        <sz val="10"/>
        <rFont val="Trebuchet MS"/>
        <family val="2"/>
      </rPr>
      <t>)</t>
    </r>
  </si>
  <si>
    <t>Eligibilité ultérieure (se reporter à l'onglet "Titularisation ultérieure")</t>
  </si>
  <si>
    <t>Cliquer ICI</t>
  </si>
  <si>
    <t xml:space="preserve">Fait à …………………, le </t>
  </si>
  <si>
    <t>Signature de l'Autorité territoriale</t>
  </si>
  <si>
    <t>1. Insertion des logos de la collectivité ou de l’établissement</t>
  </si>
  <si>
    <t>2. Paramétrage et remplissage des informations propres à la structure</t>
  </si>
  <si>
    <t>1. Principes généraux de travail</t>
  </si>
  <si>
    <t>2. Navigation au sein du classeur</t>
  </si>
  <si>
    <t>3. Commentaires et messages d’erreur</t>
  </si>
  <si>
    <t>4. Utilisation des filtres</t>
  </si>
  <si>
    <t>I. Appropriation du document</t>
  </si>
  <si>
    <t>II. Alimentation des onglets dédiés à la saisie des dossiers</t>
  </si>
  <si>
    <t xml:space="preserve">
N°</t>
  </si>
  <si>
    <t xml:space="preserve">
Civilité</t>
  </si>
  <si>
    <t xml:space="preserve">
Nom d'usage</t>
  </si>
  <si>
    <t xml:space="preserve">
Prénom</t>
  </si>
  <si>
    <t xml:space="preserve">
Date de naissance</t>
  </si>
  <si>
    <t xml:space="preserve">
Sexe</t>
  </si>
  <si>
    <r>
      <t xml:space="preserve">
Grade                (</t>
    </r>
    <r>
      <rPr>
        <b/>
        <sz val="7.5"/>
        <color indexed="10"/>
        <rFont val="Trebuchet MS"/>
        <family val="2"/>
      </rPr>
      <t>cf. commentaire</t>
    </r>
    <r>
      <rPr>
        <b/>
        <sz val="7.5"/>
        <rFont val="Trebuchet MS"/>
        <family val="2"/>
      </rPr>
      <t>)</t>
    </r>
  </si>
  <si>
    <t xml:space="preserve">
Catégorie hiérarchique (A,B,C)</t>
  </si>
  <si>
    <t>Nb d'éligibles au RSA ultérieur</t>
  </si>
  <si>
    <t>II. RAPPORT SUR LA SITUATION DES AGENTS
REMPLISSANT LES CONDITIONS DEFINIES AUX ARTICLES 14 ET 15</t>
  </si>
  <si>
    <t>III. PROGRAMME PLURIANNUEL D'ACCES A L'EMPLOI TITULAIRE</t>
  </si>
  <si>
    <t>I - DONNEES GENERALES DE LA COLLECTIVITE</t>
  </si>
  <si>
    <r>
      <rPr>
        <b/>
        <sz val="16"/>
        <rFont val="Trebuchet MS"/>
        <family val="2"/>
      </rPr>
      <t xml:space="preserve">3 - </t>
    </r>
    <r>
      <rPr>
        <b/>
        <u/>
        <sz val="16"/>
        <rFont val="Trebuchet MS"/>
        <family val="2"/>
      </rPr>
      <t>Données du programme pluriannuel d'accès à l'emploi titulaire (PPAET)</t>
    </r>
  </si>
  <si>
    <r>
      <rPr>
        <b/>
        <sz val="14"/>
        <rFont val="Trebuchet MS"/>
        <family val="2"/>
      </rPr>
      <t xml:space="preserve">2. </t>
    </r>
    <r>
      <rPr>
        <b/>
        <u/>
        <sz val="14"/>
        <rFont val="Trebuchet MS"/>
        <family val="2"/>
      </rPr>
      <t>Coordonnées de la personne en charge du dossier</t>
    </r>
  </si>
  <si>
    <t>Normalement, la mise en page des tableaux a été préalablement paramétrée par votre centre de gestion. Il vous suffit donc de personnaliser vos tableaux par votre logo ou blason, puis de lancer l'impression pour chaque feuille. Dans le cas où la mise en page ne conviendrait pas, nous vous laissons la possibilité de modifier celle-ci, notament en passant par le menu Excel, dans la partie "Mise en page".</t>
  </si>
  <si>
    <t>III. Editions des onglets</t>
  </si>
  <si>
    <t>Pour se déplacer au sein de ce classeur Excel, vous devrez utiliser les feuillets figurant sur le bas de votre écran. Ils sont bien distingués pour une identification rapide. Dans certaines feuilles de calcul, vous trouverez également des liens hypertextes vous permettant une navigation rapide entre les feuilles.</t>
  </si>
  <si>
    <t>Pour vous accompagner et vous permettre une saisie correcte, vous trouverez dans chaque tableau des commentaires vous apportant toutes les informations pertinentes pour une saisie conforme à la règlementation : ces commentaires sont accessibles sur les cases ayant un onglet rouge en haut à droite. Les cases où votre attention est particulièrement requise, et la lecture du commentaire est fortement recommandée, sont identifiée par "Cf. commentaire" dans leur intitulé.</t>
  </si>
  <si>
    <t>Partie Edition</t>
  </si>
  <si>
    <t>ADJOINT TECHNIQUE DE 1ère CL DES ETS D'ENSEIGNEMENT</t>
  </si>
  <si>
    <t>ASSISTANT D'ENSEIGNEMENT ARTISTIQUE</t>
  </si>
  <si>
    <t>SAGE-FEMME DE CLASSE NORMALE</t>
  </si>
  <si>
    <t>PSYCHOLOGUE DE CLASSE NORMALE</t>
  </si>
  <si>
    <t>PUERICULTRICE DE CLASSE NORMALE</t>
  </si>
  <si>
    <t>INFIRMIER DE CLASSE NORMALE</t>
  </si>
  <si>
    <t>REEDUCATEUR DE CLASSE NORMALE</t>
  </si>
  <si>
    <t>ASSISTANT MEDICO-TECHNIQUE DE CLASSE NORMALE</t>
  </si>
  <si>
    <t>LIEUTENANT DE 2ème CL</t>
  </si>
  <si>
    <t>LIEUTENANT DE 1ère CL</t>
  </si>
  <si>
    <t>Filières</t>
  </si>
  <si>
    <t>Administrative</t>
  </si>
  <si>
    <t>Technique</t>
  </si>
  <si>
    <t>Médico-sociale</t>
  </si>
  <si>
    <t>Animation</t>
  </si>
  <si>
    <t>Sociale</t>
  </si>
  <si>
    <t>Culturelle</t>
  </si>
  <si>
    <t>Sportive</t>
  </si>
  <si>
    <t>Médico-technique</t>
  </si>
  <si>
    <t>Sapeurs-pompiers</t>
  </si>
  <si>
    <t>AUXILIAIRE DE PUERICULTURE DE 1ère CLASSE</t>
  </si>
  <si>
    <t xml:space="preserve">AUXILIAIRE DE PUERICULTURE DE 1ère CLASSE </t>
  </si>
  <si>
    <t>Filière</t>
  </si>
  <si>
    <r>
      <rPr>
        <b/>
        <sz val="14"/>
        <rFont val="Trebuchet MS"/>
        <family val="2"/>
      </rPr>
      <t xml:space="preserve">1. </t>
    </r>
    <r>
      <rPr>
        <b/>
        <u/>
        <sz val="14"/>
        <rFont val="Trebuchet MS"/>
        <family val="2"/>
      </rPr>
      <t>Rapport sur l'éligibilité des agents au dispositif de CDIsation</t>
    </r>
  </si>
  <si>
    <t>Filère</t>
  </si>
  <si>
    <t>Description des fonctions des postes recensés</t>
  </si>
  <si>
    <r>
      <t xml:space="preserve">Répartition des dossiers </t>
    </r>
    <r>
      <rPr>
        <b/>
        <u/>
        <sz val="10"/>
        <rFont val="Trebuchet MS"/>
        <family val="2"/>
      </rPr>
      <t>éligibles</t>
    </r>
    <r>
      <rPr>
        <b/>
        <sz val="10"/>
        <rFont val="Trebuchet MS"/>
        <family val="2"/>
      </rPr>
      <t xml:space="preserve"> à la CDIsation par filière et catégorie</t>
    </r>
  </si>
  <si>
    <r>
      <t xml:space="preserve">Répartition des dossiers </t>
    </r>
    <r>
      <rPr>
        <b/>
        <u/>
        <sz val="10"/>
        <rFont val="Trebuchet MS"/>
        <family val="2"/>
      </rPr>
      <t>éligibles</t>
    </r>
    <r>
      <rPr>
        <b/>
        <sz val="10"/>
        <rFont val="Trebuchet MS"/>
        <family val="2"/>
      </rPr>
      <t xml:space="preserve"> au dispositif de titularisation par filière et catégorie</t>
    </r>
  </si>
  <si>
    <r>
      <rPr>
        <b/>
        <sz val="14"/>
        <rFont val="Trebuchet MS"/>
        <family val="2"/>
      </rPr>
      <t xml:space="preserve">1. </t>
    </r>
    <r>
      <rPr>
        <b/>
        <u/>
        <sz val="14"/>
        <rFont val="Trebuchet MS"/>
        <family val="2"/>
      </rPr>
      <t>Rapport sur l'éligibilité des agents au dispositif de CDIsation</t>
    </r>
    <r>
      <rPr>
        <b/>
        <sz val="14"/>
        <rFont val="Trebuchet MS"/>
        <family val="2"/>
      </rPr>
      <t xml:space="preserve"> (suite)</t>
    </r>
  </si>
  <si>
    <r>
      <rPr>
        <b/>
        <sz val="14"/>
        <rFont val="Trebuchet MS"/>
        <family val="2"/>
      </rPr>
      <t xml:space="preserve">2. </t>
    </r>
    <r>
      <rPr>
        <b/>
        <u/>
        <sz val="14"/>
        <rFont val="Trebuchet MS"/>
        <family val="2"/>
      </rPr>
      <t>Rapport sur l'éligibilité des agents au dispositif de titularisation et titularisation ultérieure</t>
    </r>
    <r>
      <rPr>
        <b/>
        <sz val="14"/>
        <rFont val="Trebuchet MS"/>
        <family val="2"/>
      </rPr>
      <t xml:space="preserve"> (suite)</t>
    </r>
  </si>
  <si>
    <r>
      <rPr>
        <b/>
        <sz val="14"/>
        <rFont val="Trebuchet MS"/>
        <family val="2"/>
      </rPr>
      <t xml:space="preserve">1. </t>
    </r>
    <r>
      <rPr>
        <b/>
        <u/>
        <sz val="14"/>
        <rFont val="Trebuchet MS"/>
        <family val="2"/>
      </rPr>
      <t>Informations générales</t>
    </r>
  </si>
  <si>
    <t>Pour vous aider, des simulateurs individuels sont à votre disposition dans la boîte à outils</t>
  </si>
  <si>
    <t>a. Accès au dispositif de sélection professionnelle</t>
  </si>
  <si>
    <t>a. Accès au dispositif de sélection professionnelle (suite)</t>
  </si>
  <si>
    <t>b. Accès aux recrutements réservés des catégories C sans concours</t>
  </si>
  <si>
    <r>
      <t xml:space="preserve">a. En matière de recrutement direct
</t>
    </r>
    <r>
      <rPr>
        <i/>
        <sz val="9"/>
        <rFont val="Trebuchet MS"/>
        <family val="2"/>
      </rPr>
      <t>A remplir obligatoirement.</t>
    </r>
  </si>
  <si>
    <t>N° réf. du dossier</t>
  </si>
  <si>
    <t>Admissibilité titularisation</t>
  </si>
  <si>
    <t>Admissibilité titularisation ultérieure</t>
  </si>
  <si>
    <t>Acquis</t>
  </si>
  <si>
    <t>Manquant</t>
  </si>
  <si>
    <t>Ancienneté acquise à la date d'édition du rapport</t>
  </si>
  <si>
    <t>jours</t>
  </si>
  <si>
    <t>ans</t>
  </si>
  <si>
    <t>mois</t>
  </si>
  <si>
    <t>A l'édition du rapport</t>
  </si>
  <si>
    <t>Fonctions des agents référencés</t>
  </si>
  <si>
    <r>
      <rPr>
        <b/>
        <sz val="8"/>
        <rFont val="Trebuchet MS"/>
        <family val="2"/>
      </rPr>
      <t xml:space="preserve">Cas de recrutement Pour choisir le code, veuillez vous référer à la feuille explicative 
</t>
    </r>
    <r>
      <rPr>
        <b/>
        <u/>
        <sz val="8"/>
        <color indexed="12"/>
        <rFont val="Trebuchet MS"/>
        <family val="2"/>
      </rPr>
      <t>en cliquant ICI</t>
    </r>
  </si>
  <si>
    <t>ANNEXE</t>
  </si>
  <si>
    <t>Etat de l'ancienneté individuelle acquise des agents remplissant les conditions des articles 14 et 15</t>
  </si>
  <si>
    <t xml:space="preserve">
Nom de famille</t>
  </si>
  <si>
    <t>CAS DE RECRUTEMENT DES NON TITULAIRES POUR L'ACCES AU CDI</t>
  </si>
  <si>
    <t>Temps complet</t>
  </si>
  <si>
    <t>Temps partiel ou temps non complet       &gt;= 17 h 30</t>
  </si>
  <si>
    <r>
      <t xml:space="preserve">Pour actualiser le contenu du tableau, aller sur le filtre de la colonne "N° réf. du dossier" (cellule "A234") puis cliquer sur "OK" </t>
    </r>
    <r>
      <rPr>
        <sz val="9"/>
        <rFont val="Trebuchet MS"/>
        <family val="2"/>
      </rPr>
      <t>(</t>
    </r>
    <r>
      <rPr>
        <i/>
        <u/>
        <sz val="9"/>
        <rFont val="Trebuchet MS"/>
        <family val="2"/>
      </rPr>
      <t>ni décocher ni cocher d'autres cellules</t>
    </r>
    <r>
      <rPr>
        <sz val="9"/>
        <rFont val="Trebuchet MS"/>
        <family val="2"/>
      </rPr>
      <t>)</t>
    </r>
  </si>
  <si>
    <t>Comité Technique Paritaire Intercommunal (CDG)</t>
  </si>
  <si>
    <t>TYPE</t>
  </si>
  <si>
    <t>ASSISTANT DE CONSERV. DU PAT ET DES BIB.</t>
  </si>
  <si>
    <t>Le total des cellules "AUTRE" (RSA et RSA ultérieur) doit être égal au total                                                                       de la cellule "Effectif éligible d'un grade équivalent"</t>
  </si>
  <si>
    <t>Rapport sur la compatibilité concernant Copie de RSAPPAET_Version2-5.xls</t>
  </si>
  <si>
    <t>Exécuté le 28/07/2016 11:04</t>
  </si>
  <si>
    <t>Les fonctionnalités suivantes de ce classeur ne sont pas prises en charge dans les versions antérieures d'Excel. Celles-ci risquent d'être perdues ou dégradées si vous enregistrez le classeur dans un format de fichier antérieur.</t>
  </si>
  <si>
    <t>Perte significative de fonctionnalité</t>
  </si>
  <si>
    <t>Nb d'occurrences</t>
  </si>
  <si>
    <t>Ce classeur contient des données dans des cellules qui se trouvent en dehors de la limite des lignes et des colonnes du format de fichier sélectionné. Les données se trouvant au-delà de 256 (IV) colonnes ou de 65 536 lignes ne seront pas enregistrées. Les références de formule vers des données de cette zone renverront l'erreur #REF.</t>
  </si>
  <si>
    <t>'Titularisation'!Y15:AC515</t>
  </si>
  <si>
    <t>'Titularisation'!X15:X515</t>
  </si>
  <si>
    <t>Certaines cellules ont plus de formats conditionnels que ce qui est pris en charge par le format de fichier sélectionné. Seules les trois premières conditions seront affichées dans les versions antérieures d'Excel.</t>
  </si>
  <si>
    <t>'Titularisation'!AF15:AF515</t>
  </si>
  <si>
    <t>Certaines cellules ont des plages de mise en forme conditionnelle qui se chevauchent. Les versions antérieures d'Excel n'évalueront pas toutes les règles de mise en forme conditionnelle sur les cellules qui se chevauchent. Ces cellules auront une mise en forme conditionnelle différente.</t>
  </si>
  <si>
    <t>'Edition'!G235:G735</t>
  </si>
  <si>
    <t>Test en fonction dans la collectivité au 31/03/2013</t>
  </si>
  <si>
    <t>En fonction dans la collectivité au 31/03/2013        (cf. commentaire)</t>
  </si>
  <si>
    <t>Périodes d'activité, EN MOIS, entre le 31/03/2009 et le 30/03/2013 selon la quotité de travail</t>
  </si>
  <si>
    <t xml:space="preserve">Total des périodes d'activité entre le 01/04/2009 et le 31/03/2013 </t>
  </si>
  <si>
    <t xml:space="preserve">Périodes d'activité, EN MOIS, entre le 31/03/2007 et le 30/03/2009 selon la quotité de travail                                     </t>
  </si>
  <si>
    <t xml:space="preserve">Total des périodes d'activité entre le 01/04/2007 et le 31/03/2009 </t>
  </si>
  <si>
    <t>Total des périodes d'activité entre le 31/03/2007 et le 30/03/2013</t>
  </si>
  <si>
    <t>Total des périodes d'activité entre le 3103/2007 et le 30/03/2013</t>
  </si>
  <si>
    <t>Besoins de la collectivité en 2016</t>
  </si>
  <si>
    <t>Besoins de la collectivité en 2017</t>
  </si>
  <si>
    <t>Besoins de la collectivité en 2018</t>
  </si>
  <si>
    <t>Article n°17 de la loi n° 2012-347 du 12 mars 2012 modifiée</t>
  </si>
  <si>
    <t xml:space="preserve">"Dans un délai de trois mois suivant la publication des décrets prévus à l'article 16, l'autorité territoriale présente au comité technique compétent un rapport sur la situation des agents remplissant les conditions définies aux articles 14 et 15 ainsi qu'un programme pluriannuel d'accès à l'emploi titulaire. Ce programme détermine notamme"""Dans un délai de trois mois à compter de la publication du décret pris pour l'application de la présente loi dans sa rédaction résultant de la loi n°2016-483 du 20 avril 2016 relative à la déontologie et aux droits et obligations des fonctionnaires, l'autorité territoriale présente au comité technique compétent un bilan sur la mise en oeuvre du programme pluriannuel d'accès à l'emploi titulaire prévu au présent article, dans sa rédaction antérieure à la loi n°2016-483 du 20 avril 2016 précitée, comportant, le cas échéant, le bilan de la transformation des contrats à durée déterminée en contrats à durée indéterminée, en application des articles 21 et 41 de la présente loi. L'autorité présente également un rapport sur la situation des agents remplissant les conditions définies aux articles 14 et 15 ainsi qu'un programme pluriannuel d'accès à l'emploi titulaire. Ce programme détermine notamment, en fonction des besoins de la collectivité territoriale ou de l'établissement public intéressé et des objectifs de la gestion prévisionnelle des effectifs, des emplois et des compétences, les cadres d'emplois ouverts aux recrutements réservés, le nombre d'emplois ouverts à chacun de ces recrutements et leur répartition entre les sessions successives de recrutement. 
 Pour les établissements publics de coopération intercommunale à fisccalité propre mis en place au 1er janvier 2017, le rapport et le programme pluriannuel prévus aux deux dernières phrases du premier alinéa sont présentés par l'autorité territoriale au comité technique au plus tard le 30 juin 2017. 
La présentation du rapport et du programme donne lieu à un avis du comité technique dans les conditions fixées à l'article 33 de la loi n° 84-53 du 26 janvier 1984 précitée.
Le programme pluriannuel d'accès à l'emploi est soumis à l'approbation de l'organe délibérant de la collectivité ou de l'établissement public, puis mis en œuvre par  l'autorité territoriale."       </t>
  </si>
  <si>
    <t>Besoins 
de la collectivité en 2016</t>
  </si>
  <si>
    <t>Besoins 
de la collectivité en 2017</t>
  </si>
  <si>
    <t>Besoins 
de la collectivité en 2018</t>
  </si>
  <si>
    <t>Ancienneté acquise au 31/03/2013</t>
  </si>
  <si>
    <r>
      <t xml:space="preserve">Le présente partie, relative à la situation des agents remplissant les conditions définies aux articles 14 et 15 de la loi du 12 mars 2012 modifiée, est complétée par l'état de l'ancienneté acquise individuellement (dossier par dossier) et se trouve en annexe du présent rapport (à partir de la page 16). 
</t>
    </r>
    <r>
      <rPr>
        <b/>
        <i/>
        <u/>
        <sz val="10"/>
        <rFont val="Trebuchet MS"/>
        <family val="2"/>
      </rPr>
      <t>Elle est à compléter partiellement</t>
    </r>
    <r>
      <rPr>
        <b/>
        <i/>
        <sz val="10"/>
        <rFont val="Trebuchet MS"/>
        <family val="2"/>
      </rPr>
      <t xml:space="preserve"> et garantit l'anonymat de présentation de votre dossier.</t>
    </r>
  </si>
  <si>
    <r>
      <t xml:space="preserve">Rapport portant sur la situation des agents 
</t>
    </r>
    <r>
      <rPr>
        <b/>
        <sz val="16"/>
        <rFont val="Trebuchet MS"/>
        <family val="2"/>
      </rPr>
      <t>et</t>
    </r>
    <r>
      <rPr>
        <b/>
        <sz val="20"/>
        <rFont val="Trebuchet MS"/>
        <family val="2"/>
      </rPr>
      <t xml:space="preserve">
programme pluriannuel d'accès à l'emploi titulaire
</t>
    </r>
    <r>
      <rPr>
        <i/>
        <sz val="16"/>
        <rFont val="Trebuchet MS"/>
        <family val="2"/>
      </rPr>
      <t>(Loi n°2012-347 du 12 mars 2012 modifiée)</t>
    </r>
  </si>
  <si>
    <t>Cette procédure a pour but de vous accompagner dans la saisie générale du présent document Excel. Pour des facilités de navigation et de saisie, mais aussi de sécurité, la totalité du document est protégée par le verrouillage d'un certain nombre de cellules, ne vous permettant la saisie qu’au sein des espaces dédiés (les cases blanches).</t>
  </si>
  <si>
    <t xml:space="preserve">IV. Présentation du document final au Comité Technique </t>
  </si>
  <si>
    <t>TECHNICIEN PARAMEDICAL DE CLASSE NORMALE</t>
  </si>
  <si>
    <r>
      <t>PROFESSEUR D'ENSEIGNEMENT ARTISTIQUE</t>
    </r>
    <r>
      <rPr>
        <sz val="10"/>
        <color rgb="FFFF0000"/>
        <rFont val="Trebuchet MS"/>
        <family val="2"/>
      </rPr>
      <t xml:space="preserve"> DE CLASSE NORMALE</t>
    </r>
  </si>
  <si>
    <r>
      <t xml:space="preserve">CADRE DE SANTE  </t>
    </r>
    <r>
      <rPr>
        <sz val="10"/>
        <color rgb="FFFF0000"/>
        <rFont val="Trebuchet MS"/>
        <family val="2"/>
      </rPr>
      <t>DE 2ème CLASSE</t>
    </r>
  </si>
  <si>
    <t>INFIRMIER EN SOINS GENERAUX DE CLASSE NORMALE</t>
  </si>
  <si>
    <r>
      <t>MONITEUR-EDUCATEUR E</t>
    </r>
    <r>
      <rPr>
        <sz val="10"/>
        <color rgb="FFFF0000"/>
        <rFont val="Trebuchet MS"/>
        <family val="2"/>
      </rPr>
      <t>T INTERVENANT FAMILIAL</t>
    </r>
  </si>
  <si>
    <r>
      <rPr>
        <sz val="10"/>
        <color rgb="FFFF0000"/>
        <rFont val="Trebuchet MS"/>
        <family val="2"/>
      </rPr>
      <t>TECHNICIEN PARAMEDICAL</t>
    </r>
    <r>
      <rPr>
        <sz val="10"/>
        <rFont val="Trebuchet MS"/>
        <family val="2"/>
      </rPr>
      <t xml:space="preserve"> DE CLASSE NORMALE</t>
    </r>
  </si>
  <si>
    <r>
      <t xml:space="preserve">INFIRMIER SAPEUR POMPIER </t>
    </r>
    <r>
      <rPr>
        <sz val="10"/>
        <color rgb="FFFF0000"/>
        <rFont val="Trebuchet MS"/>
        <family val="2"/>
      </rPr>
      <t>DE CLASSE NORMALE</t>
    </r>
  </si>
  <si>
    <t>CADRE DE SANTE DE SAPEUR POMPIER DE 2ème CL</t>
  </si>
  <si>
    <t>L’onglet « Edition » est la partie qui vous permettra, en fin de saisie, d’imprimer votre document récapitulatif, qui pourra vous servir de rapport de présentation du dispositif, conformément aux dispositions prévues par l'article 17 de la loi n°2012-347 du 12 mars 2012 modifiée. Dans cet onglet, certaines cases devront être renseignées dans le but de donner les informations générales nécessaires à l'étude des situations de chaque structure territoriale.</t>
  </si>
  <si>
    <t>Le document est entièrement verrouillé pour éviter toute erreur de saisie ou éventuelle suppression de formule. Chaque feuillet a son code de couleur. Pour chaque tableau, les cases blanches sont dédiées à votre saisie, et les cases de couleur sont verrouillées pour votre sécurité.</t>
  </si>
  <si>
    <t>GRADE</t>
  </si>
  <si>
    <t>Saisissez 1</t>
  </si>
  <si>
    <r>
      <t xml:space="preserve">Saisissez en heures minutes                 </t>
    </r>
    <r>
      <rPr>
        <i/>
        <u/>
        <sz val="10"/>
        <color indexed="10"/>
        <rFont val="Trebuchet MS"/>
        <family val="2"/>
      </rPr>
      <t>ex</t>
    </r>
    <r>
      <rPr>
        <i/>
        <sz val="10"/>
        <color indexed="10"/>
        <rFont val="Trebuchet MS"/>
        <family val="2"/>
      </rPr>
      <t xml:space="preserve"> : saisir 35:30  pour 35h30mn</t>
    </r>
  </si>
  <si>
    <r>
      <t xml:space="preserve">Saisissez en heures minutes                 </t>
    </r>
    <r>
      <rPr>
        <i/>
        <u/>
        <sz val="10"/>
        <color indexed="10"/>
        <rFont val="Trebuchet MS"/>
        <family val="2"/>
      </rPr>
      <t>ex</t>
    </r>
    <r>
      <rPr>
        <i/>
        <sz val="10"/>
        <color indexed="10"/>
        <rFont val="Trebuchet MS"/>
        <family val="2"/>
      </rPr>
      <t xml:space="preserve"> : saisir 35:30  pour 35h30 mn</t>
    </r>
  </si>
  <si>
    <t>Eligibilité à la titularisation au 31 mars 2013</t>
  </si>
  <si>
    <t>Eligibilité à la titularisation ultérieurement au 31 mars 2013</t>
  </si>
  <si>
    <r>
      <t xml:space="preserve">Répartition des dossiers </t>
    </r>
    <r>
      <rPr>
        <b/>
        <u/>
        <sz val="10"/>
        <rFont val="Trebuchet MS"/>
        <family val="2"/>
      </rPr>
      <t>éligibles ultérieurement au 31 mars 2013</t>
    </r>
    <r>
      <rPr>
        <b/>
        <sz val="10"/>
        <rFont val="Trebuchet MS"/>
        <family val="2"/>
      </rPr>
      <t xml:space="preserve"> au dispositif de titularisation par filière et catégorie</t>
    </r>
  </si>
  <si>
    <t>1. Rapport sur l'éligibilité des agents au dispositif de titularisation au 31 mars 2013 et ultérieurement au 31 mars 2013</t>
  </si>
  <si>
    <t>2. Rapport sur l'éligibilité des agents au dispositif de titularisation au 31 mars 2013 et ultérieurement au 31 mars 2013 (suite)</t>
  </si>
  <si>
    <t>Services manquants depuis le 31/03/2013 (en mois centièmes)</t>
  </si>
  <si>
    <t>Temps écoulé entre le 01/04/2013 et aujourd'hui en jours</t>
  </si>
  <si>
    <t>PROFESSEUR D'ENSEIGNEMENT ARTISTIQUE DE CLASSE NORMALE</t>
  </si>
  <si>
    <t>CADRE DE SANTE  DE 2ème CLASSE</t>
  </si>
  <si>
    <t>MONITEUR-EDUCATEUR ET INTERVENANT FAMILIAL</t>
  </si>
  <si>
    <t>INFIRMIER SAPEUR POMPIER DE CLASSE NORMALE</t>
  </si>
  <si>
    <t>Au 31/03/2013</t>
  </si>
  <si>
    <t>Partie éligibilité ultérieure (après le 31 mars 2013 et au plus tard à la clôture des inscriptions)</t>
  </si>
  <si>
    <t>Partie éligibilité (date de valeur : 31 mars 2013)</t>
  </si>
  <si>
    <t>A N N E X E 1 DU DECRET 2012-1293 MODIFIE</t>
  </si>
  <si>
    <t>LISTE DES GRADES DES CADRES D'EMPLOIS DE LA FONCTION PUBLIQUE TERRITORIALE</t>
  </si>
  <si>
    <t>OUVERTS PAR VOIE DE SÉLECTION PROFESSIONNELLE</t>
  </si>
  <si>
    <t>FILERE ADMINSTRATIVE</t>
  </si>
  <si>
    <t>FILIERE TECHNIQUE</t>
  </si>
  <si>
    <t>FILIERE CULTURELLE</t>
  </si>
  <si>
    <t>FILIERE ANIMATION</t>
  </si>
  <si>
    <t>FILIERE SPORTIVE</t>
  </si>
  <si>
    <t>FILIERE MEDICO-SOCIALE</t>
  </si>
  <si>
    <t xml:space="preserve">FILIERE SOCIALE </t>
  </si>
  <si>
    <t>FILIERE MEDICO-TECHNIQUE</t>
  </si>
  <si>
    <t>CADRE DE SANTE DE 2ème CLASSE</t>
  </si>
  <si>
    <t>FILIERE SAPEURS-POMPIERS</t>
  </si>
  <si>
    <t>Cet outil se compose de trois parties de saisie : 
-&gt; Deux parties destinées à faire état de l'éligibilité ou non éligibilité (partie verte) et de l'éligibilité à une date ultérieure au 31 mars 2013 (au plus tard à la clôture des inscriptions aux sélections : partie orange) : vous devrez les remplir en saississant au cas par cas les situations individuelles des agents concernés par la loi du 12 mars 2012 ;
-&gt; Une partie générale et récapitulative du document Excel (bleu), qui sera en partie alimentée automatiquement par les informations saisies dans les 2 onglets précédents. Cet onglet vous permettra, une fois complété, d'éditer le rapport  à présenter obligatoirement en Comité technique.
N.B Les agents remplissant les conditions d'éligibilité prévues par la loi n° 2012-347 du 12 mars 2012 dans sa rédaction antérieure à la loi n°2016-483 du 20 avril 2016 demeurent éligibles à l'accès à la fonction publique au dispositif des recrutements réservés de la loi n°2012-347 du 12 mars 2012 jusqu'au 12 mars 2018.</t>
  </si>
  <si>
    <r>
      <rPr>
        <b/>
        <u/>
        <sz val="10"/>
        <rFont val="Trebuchet MS"/>
        <family val="2"/>
      </rPr>
      <t>Présentation</t>
    </r>
    <r>
      <rPr>
        <b/>
        <sz val="10"/>
        <rFont val="Trebuchet MS"/>
        <family val="2"/>
      </rPr>
      <t xml:space="preserve"> :</t>
    </r>
    <r>
      <rPr>
        <sz val="10"/>
        <rFont val="Trebuchet MS"/>
        <family val="2"/>
      </rPr>
      <t xml:space="preserve"> L'onglet éligibilité vous permet de vérifier si vos agents en Contrat à Durée Déterminée ou à Durée Indéterminée (CDD ou CDI) peuvent bénéficier des dispositions relatives à la titularisation. Un outil de calcul individuel contrat par contrat ou en équivalent temps plein est également à votre disposition dans la boîte à outils mise à disposition par votre CDG. Il vous permettra également de conserver une trace de l'étude d'éligibilité lors de la candidature de vos agents aux sélections professionnelles.</t>
    </r>
  </si>
  <si>
    <r>
      <rPr>
        <b/>
        <u/>
        <sz val="10"/>
        <rFont val="Trebuchet MS"/>
        <family val="2"/>
      </rPr>
      <t>Utilisation</t>
    </r>
    <r>
      <rPr>
        <b/>
        <sz val="10"/>
        <rFont val="Trebuchet MS"/>
        <family val="2"/>
      </rPr>
      <t xml:space="preserve"> :</t>
    </r>
    <r>
      <rPr>
        <sz val="10"/>
        <rFont val="Trebuchet MS"/>
        <family val="2"/>
      </rPr>
      <t xml:space="preserve"> Il conviendra de reporter les informations personnelles relatives à vos agents susceptibles de remplir les conditions d'une éventuelle titularisation. Pour indiquer leur filière, leur grade ainsi que leur catégorie, il convient d'utiliser le menu déroulant à votre disposition (vous trouverez en outre dans l'onglet "Annexe 1 filières et grades" le classement des grades par filière). Des commentaires vous guident tout au long de la saisie : soyez attentif au format requis. Lorsque toutes les informations auront été renseignées , les deux dernières colonnes du tableau annoncent les possibilités d'éligibilité de vos agents. Trois cas sont possibles :
</t>
    </r>
    <r>
      <rPr>
        <b/>
        <sz val="10"/>
        <rFont val="Trebuchet MS"/>
        <family val="2"/>
      </rPr>
      <t>1°</t>
    </r>
    <r>
      <rPr>
        <sz val="10"/>
        <rFont val="Trebuchet MS"/>
        <family val="2"/>
      </rPr>
      <t xml:space="preserve"> votre agent n'est ni éligible à la date de valeur du 31 mars 2013, ni ultérieurement à cette date  : la mention </t>
    </r>
    <r>
      <rPr>
        <b/>
        <sz val="10"/>
        <rFont val="Trebuchet MS"/>
        <family val="2"/>
      </rPr>
      <t>"non éligible"</t>
    </r>
    <r>
      <rPr>
        <sz val="10"/>
        <rFont val="Trebuchet MS"/>
        <family val="2"/>
      </rPr>
      <t xml:space="preserve"> appraîtra;
</t>
    </r>
    <r>
      <rPr>
        <b/>
        <sz val="10"/>
        <rFont val="Trebuchet MS"/>
        <family val="2"/>
      </rPr>
      <t>2°</t>
    </r>
    <r>
      <rPr>
        <sz val="10"/>
        <rFont val="Trebuchet MS"/>
        <family val="2"/>
      </rPr>
      <t xml:space="preserve"> l'agent est éligible à la date de valeur du 31 mars 2013 (éligibilité immédiate), dans ce cas il n'est pas nécessaire de vérifier s'il remplit les conditions pour une éligibilité ultérieure (après le 31 mars 2013): la mention </t>
    </r>
    <r>
      <rPr>
        <b/>
        <sz val="10"/>
        <rFont val="Trebuchet MS"/>
        <family val="2"/>
      </rPr>
      <t>"éligible"</t>
    </r>
    <r>
      <rPr>
        <sz val="10"/>
        <rFont val="Trebuchet MS"/>
        <family val="2"/>
      </rPr>
      <t xml:space="preserve"> appraîtra;
</t>
    </r>
    <r>
      <rPr>
        <b/>
        <sz val="10"/>
        <rFont val="Trebuchet MS"/>
        <family val="2"/>
      </rPr>
      <t>3°</t>
    </r>
    <r>
      <rPr>
        <sz val="10"/>
        <rFont val="Trebuchet MS"/>
        <family val="2"/>
      </rPr>
      <t xml:space="preserve"> l'agent n'est pas éligible à la date de valeur du 31 mars 2013</t>
    </r>
    <r>
      <rPr>
        <sz val="10"/>
        <color rgb="FFFF0000"/>
        <rFont val="Trebuchet MS"/>
        <family val="2"/>
      </rPr>
      <t xml:space="preserve"> </t>
    </r>
    <r>
      <rPr>
        <sz val="10"/>
        <rFont val="Trebuchet MS"/>
        <family val="2"/>
      </rPr>
      <t xml:space="preserve"> mais remplira les conditions d'éligibilité : la mention "éligibilité ultérieure" apparaîtra.  Le caractère ultérieur de l'éligibilité s'apprécie à la date du 31 mars 2013 ce qui a pour conséquence qu'en 201, l'agent remplira généralement les conditions. Pour ce cas 3, nous vous invitons à vous reporter à la partie relative à a titularisation ultérieure.</t>
    </r>
  </si>
  <si>
    <r>
      <rPr>
        <b/>
        <u/>
        <sz val="10"/>
        <rFont val="Trebuchet MS"/>
        <family val="2"/>
      </rPr>
      <t>Présentation</t>
    </r>
    <r>
      <rPr>
        <b/>
        <sz val="10"/>
        <rFont val="Trebuchet MS"/>
        <family val="2"/>
      </rPr>
      <t xml:space="preserve"> :</t>
    </r>
    <r>
      <rPr>
        <sz val="10"/>
        <rFont val="Trebuchet MS"/>
        <family val="2"/>
      </rPr>
      <t xml:space="preserve"> L'onglet "</t>
    </r>
    <r>
      <rPr>
        <b/>
        <sz val="10"/>
        <rFont val="Trebuchet MS"/>
        <family val="2"/>
      </rPr>
      <t>éligibilité ultérieure"</t>
    </r>
    <r>
      <rPr>
        <sz val="10"/>
        <rFont val="Trebuchet MS"/>
        <family val="2"/>
      </rPr>
      <t xml:space="preserve"> vous permet de suivre la durée des services restant à effectuer par vos agents (par rapport à la date du 31 mars 2013), pour bénéficier du dispositif de titularisation et ce au plus tard à la date de clôture des inscriptions au recrutement pour lequel ils postulent.</t>
    </r>
  </si>
  <si>
    <r>
      <rPr>
        <b/>
        <u/>
        <sz val="10"/>
        <rFont val="Trebuchet MS"/>
        <family val="2"/>
      </rPr>
      <t>Utilisation</t>
    </r>
    <r>
      <rPr>
        <b/>
        <sz val="10"/>
        <rFont val="Trebuchet MS"/>
        <family val="2"/>
      </rPr>
      <t xml:space="preserve"> :</t>
    </r>
    <r>
      <rPr>
        <sz val="10"/>
        <rFont val="Trebuchet MS"/>
        <family val="2"/>
      </rPr>
      <t xml:space="preserve"> L'onglet "</t>
    </r>
    <r>
      <rPr>
        <b/>
        <sz val="10"/>
        <rFont val="Trebuchet MS"/>
        <family val="2"/>
      </rPr>
      <t>éligibilité ultérieure"</t>
    </r>
    <r>
      <rPr>
        <sz val="10"/>
        <rFont val="Trebuchet MS"/>
        <family val="2"/>
      </rPr>
      <t xml:space="preserve"> permet l'édition du tableau récapitulatif des délais de titularisation ultérieure pour les agents éligibles au dispositif. Ce tableau est pré-saisi automatiquement : il reprend exclusivement les informations concernant les agents remplissant les conditions. </t>
    </r>
    <r>
      <rPr>
        <b/>
        <sz val="10"/>
        <rFont val="Trebuchet MS"/>
        <family val="2"/>
      </rPr>
      <t>Attention à veiller à appliquer correctement le filtre comme indiqué en commentaire</t>
    </r>
    <r>
      <rPr>
        <sz val="10"/>
        <rFont val="Trebuchet MS"/>
        <family val="2"/>
      </rPr>
      <t xml:space="preserve">.
</t>
    </r>
  </si>
  <si>
    <r>
      <rPr>
        <b/>
        <u/>
        <sz val="10"/>
        <rFont val="Trebuchet MS"/>
        <family val="2"/>
      </rPr>
      <t xml:space="preserve">Présentation </t>
    </r>
    <r>
      <rPr>
        <b/>
        <sz val="10"/>
        <rFont val="Trebuchet MS"/>
        <family val="2"/>
      </rPr>
      <t>:</t>
    </r>
    <r>
      <rPr>
        <sz val="10"/>
        <rFont val="Trebuchet MS"/>
        <family val="2"/>
      </rPr>
      <t xml:space="preserve"> L'onglet </t>
    </r>
    <r>
      <rPr>
        <b/>
        <sz val="10"/>
        <rFont val="Trebuchet MS"/>
        <family val="2"/>
      </rPr>
      <t xml:space="preserve">Edition permet de produire le document de référence à présenter au Comité Technique et conforme aux attentes de l'article 17 de la loi de n°2012-347 du 12 mars 2012 modifiée. Il intègre automatiquement les données des autres onglets et est </t>
    </r>
    <r>
      <rPr>
        <sz val="10"/>
        <rFont val="Trebuchet MS"/>
        <family val="2"/>
      </rPr>
      <t>composé de 3 parties et d'une annexe :
1: les données générales relatives à votre collectivité -&gt; à remplir par vos soins ;
2: le Rapport sur la situation des agents remplissant les conditions définies aux articles 14 et 15 de loi du 12 mars 2012 -&gt; automatiquement renseigné, seule une partie II.1 est à compléter. Une annexe est également à compléter partiellement afin de mentionner les fonctions (art 7 du décret 2012-1293 modifié) de vos agents éligibles dans les conditions définies aux articles 14 et 15 de la loi ;
3: le Programme pluriannuel de l'accès à l'emploi titulaire -&gt; partiellement alimentée, cette partie est à remplir par vos soins au vu des informations recueillies dans le rapport sur la situation des agents et les autres onglets du fichier.</t>
    </r>
  </si>
  <si>
    <r>
      <rPr>
        <b/>
        <u/>
        <sz val="10"/>
        <rFont val="Trebuchet MS"/>
        <family val="2"/>
      </rPr>
      <t>Utilisation</t>
    </r>
    <r>
      <rPr>
        <b/>
        <sz val="10"/>
        <rFont val="Trebuchet MS"/>
        <family val="2"/>
      </rPr>
      <t xml:space="preserve"> :</t>
    </r>
    <r>
      <rPr>
        <sz val="10"/>
        <rFont val="Trebuchet MS"/>
        <family val="2"/>
      </rPr>
      <t xml:space="preserve"> Pour la première partie, il conviendra de sélectionner votre collectivité et d'alimenter les informations relatives à celle-ci ainsi qu'à l'agent chargé de l'élaboration du document. Pour la seconde partie, les informations sont saisies automatiquement. Enfin pour la dernière partie, il conviendra de compléter le tableau déjà pré-alimenté,  par vos informations de gestion prévisionnelle de vos effectifs et de vos emplois, dans le but d'évaluer les futures sélections professionnelles, qui seront organisées par votre collectivité ou par conventionnement avec votre centre de gestion.</t>
    </r>
  </si>
  <si>
    <t xml:space="preserve">En vue de la personnalisation du document par votre structure, ainsi que l‘édition des différents documents permettant votre identification claire, vous devez identifier votre collectivité ou établissement au sein des différents feuillets, notamment : « Eligibilité », « Eligibilité ultérieure » et « Edition ». Pour ce faire, nous vous invitons à entrer dans la mise en page de chaque feuille (« En-tête/Pied de page ») et la modifier par l’insertion de votre blason ou logo ou encore par la désignation littérale de votre structure. 
Si vous effectuez « Aperçu avant impression », le document a déjà été paramétré afin que vous n’ayez plus qu’à l'éditer selon la mise en page prévue.
</t>
  </si>
  <si>
    <t>Dans certaines feuilles de saisie générale, des filtres ont été mis à votre disposition pour vous permettre d'extraire tout ou partie de vos informations récapitulatives, selon les masques décidés (genre, âge, grade, etc.). ATTENTION, le tri n'est pas possible et est à éviter afin de garantir la sécurité des formules du document. Si vous souhaitez opérer des tris, vous êtes invités à opérer un copier/coller_spécial des valeurs au sein d'un nouveau document Excel.
En ce qui concerne les feuilles "Eligibilité ultérieure" et "Edition", un filtre a déjà été paramétré afin de faire ressortir les agents concernés par votre filtre. Après chaque nouvelle saisie d'agent dans "Eligibilité", nous vous invitons à entrer sur le filtre et cliquer sur "OK" pour que tous les agents apparaissent.</t>
  </si>
  <si>
    <t>La dernière feuille "Edition" est dédiée à l'édition du document final regroupant le rapport sur la situation des agents et le programme pluriannuel d'accès à l'emploi titulaire qui pourra servir de document de présentation au Comité Technique conformément aux obligations définies par la loi 2012-347 du 12 mars 2012 modifiée. Ce document fait  la synthèse des informations saisies sur les différentes feuilles. Avant de l'imprimer :
- veillez à renseigner les informations propres à votre collectivité, compléter vos tableaux, ainsi que vos besoins et vos objectifs de GPEEC. 
- n'oubliez pas, avant toute impression du document, de paramétrer la feuille avec votre logo et la dénomination précise de votre structure.</t>
  </si>
  <si>
    <t>Votre Centre de Gestion, s'appuyant sur un document conçu dans le cadre de l'Association Nationale des Directeurs de Centres de Gestion par les CDG du Nord et des Alpes-Maritimes et mis à jour par le centre de gestion du Rhône et de la Métropole de Lyon, met à votre disposition un outil de recensement de vos agents contractuels éligibles ou non éligibles aux dispositions de la loi sur l'accès à l'emploi titulaire et à l'amélioration des conditions d'emploi des agents contractuels dans la Fonction Publique.</t>
  </si>
  <si>
    <t>CDI sur emploi permanent ou CDD Cdisé au 31 mars 2013</t>
  </si>
  <si>
    <t>Date de la situation  exposée</t>
  </si>
  <si>
    <t>Le présent dossier est présenté, pour avis, au Comité Technique du …/…/……</t>
  </si>
  <si>
    <t>b. En matière de sélections professionnelles
A remplir obligatoirement.</t>
  </si>
  <si>
    <r>
      <rPr>
        <b/>
        <sz val="16"/>
        <rFont val="Trebuchet MS"/>
        <family val="2"/>
      </rPr>
      <t xml:space="preserve">1 - </t>
    </r>
    <r>
      <rPr>
        <b/>
        <u/>
        <sz val="16"/>
        <rFont val="Trebuchet MS"/>
        <family val="2"/>
      </rPr>
      <t>Définition des besoins de la collectivité en fonction de ses objectifs de gestion prévisionnelle des effectifs, des emplois et des compétences</t>
    </r>
  </si>
  <si>
    <r>
      <t xml:space="preserve">Accès au dispositif de titularisation v2 </t>
    </r>
    <r>
      <rPr>
        <b/>
        <sz val="20"/>
        <color rgb="FFFF0000"/>
        <rFont val="Trebuchet MS"/>
        <family val="2"/>
      </rPr>
      <t>(version 2016)</t>
    </r>
  </si>
  <si>
    <t>Présentation de l'outil (version 2016 -v2) permettant la production du RAPPORT SUR LA SITUATION DES AGENTS et du PROGRAMME PLURIANNUEL D'ACCES A L'EMPLOI TITULAIRE
prévus à l'article n°17 de la loi n°2012-347 du 12/03/2012 modifiée</t>
  </si>
  <si>
    <r>
      <t xml:space="preserve">Accès au dispositif de titularisation ultérieure v2 </t>
    </r>
    <r>
      <rPr>
        <b/>
        <sz val="20"/>
        <color rgb="FFFF0000"/>
        <rFont val="Trebuchet MS"/>
        <family val="2"/>
      </rPr>
      <t>(version 2016)</t>
    </r>
  </si>
  <si>
    <t>logo</t>
  </si>
</sst>
</file>

<file path=xl/styles.xml><?xml version="1.0" encoding="utf-8"?>
<styleSheet xmlns="http://schemas.openxmlformats.org/spreadsheetml/2006/main">
  <numFmts count="3">
    <numFmt numFmtId="164" formatCode="[hh]:mm"/>
    <numFmt numFmtId="165" formatCode="0.0"/>
    <numFmt numFmtId="166" formatCode="0#&quot; &quot;##&quot; &quot;##&quot; &quot;##&quot; &quot;##"/>
  </numFmts>
  <fonts count="93">
    <font>
      <sz val="10"/>
      <name val="Arial"/>
    </font>
    <font>
      <sz val="10"/>
      <name val="Arial"/>
      <family val="2"/>
    </font>
    <font>
      <sz val="20"/>
      <name val="Trebuchet MS"/>
      <family val="2"/>
    </font>
    <font>
      <sz val="8"/>
      <name val="Arial"/>
      <family val="2"/>
    </font>
    <font>
      <u/>
      <sz val="10"/>
      <color indexed="12"/>
      <name val="Arial"/>
      <family val="2"/>
    </font>
    <font>
      <b/>
      <sz val="8"/>
      <name val="Trebuchet MS"/>
      <family val="2"/>
    </font>
    <font>
      <b/>
      <sz val="8"/>
      <name val="Arial"/>
      <family val="2"/>
    </font>
    <font>
      <sz val="8"/>
      <name val="Trebuchet MS"/>
      <family val="2"/>
    </font>
    <font>
      <b/>
      <sz val="8"/>
      <name val="Arial"/>
      <family val="2"/>
    </font>
    <font>
      <b/>
      <sz val="8"/>
      <color indexed="12"/>
      <name val="Trebuchet MS"/>
      <family val="2"/>
    </font>
    <font>
      <b/>
      <sz val="16"/>
      <color indexed="9"/>
      <name val="Arial"/>
      <family val="2"/>
    </font>
    <font>
      <b/>
      <sz val="12"/>
      <name val="Arial"/>
      <family val="2"/>
    </font>
    <font>
      <sz val="8"/>
      <name val="Arial"/>
      <family val="2"/>
    </font>
    <font>
      <sz val="12"/>
      <name val="Arial"/>
      <family val="2"/>
    </font>
    <font>
      <vertAlign val="superscript"/>
      <sz val="8"/>
      <name val="Arial"/>
      <family val="2"/>
    </font>
    <font>
      <b/>
      <u/>
      <sz val="10"/>
      <color indexed="12"/>
      <name val="Arial"/>
      <family val="2"/>
    </font>
    <font>
      <b/>
      <i/>
      <sz val="10"/>
      <color indexed="9"/>
      <name val="Arial"/>
      <family val="2"/>
    </font>
    <font>
      <sz val="10"/>
      <name val="Arial"/>
      <family val="2"/>
    </font>
    <font>
      <b/>
      <sz val="10"/>
      <color indexed="18"/>
      <name val="Arial"/>
      <family val="2"/>
    </font>
    <font>
      <sz val="10"/>
      <name val="Trebuchet MS"/>
      <family val="2"/>
    </font>
    <font>
      <sz val="9"/>
      <name val="Trebuchet MS"/>
      <family val="2"/>
    </font>
    <font>
      <b/>
      <sz val="9"/>
      <name val="Trebuchet MS"/>
      <family val="2"/>
    </font>
    <font>
      <b/>
      <sz val="10"/>
      <color indexed="10"/>
      <name val="Trebuchet MS"/>
      <family val="2"/>
    </font>
    <font>
      <i/>
      <sz val="10"/>
      <name val="Arial"/>
      <family val="2"/>
    </font>
    <font>
      <b/>
      <sz val="10"/>
      <color indexed="9"/>
      <name val="Arial"/>
      <family val="2"/>
    </font>
    <font>
      <b/>
      <sz val="10"/>
      <name val="Arial"/>
      <family val="2"/>
    </font>
    <font>
      <sz val="8"/>
      <name val="Trebuchet MS"/>
      <family val="2"/>
    </font>
    <font>
      <b/>
      <sz val="8"/>
      <color indexed="17"/>
      <name val="Trebuchet MS"/>
      <family val="2"/>
    </font>
    <font>
      <b/>
      <sz val="14"/>
      <name val="Trebuchet MS"/>
      <family val="2"/>
    </font>
    <font>
      <b/>
      <sz val="10"/>
      <name val="Trebuchet MS"/>
      <family val="2"/>
    </font>
    <font>
      <b/>
      <sz val="16"/>
      <name val="Trebuchet MS"/>
      <family val="2"/>
    </font>
    <font>
      <b/>
      <sz val="20"/>
      <name val="Trebuchet MS"/>
      <family val="2"/>
    </font>
    <font>
      <b/>
      <i/>
      <sz val="10"/>
      <name val="Arial"/>
      <family val="2"/>
    </font>
    <font>
      <b/>
      <i/>
      <sz val="10"/>
      <name val="Trebuchet MS"/>
      <family val="2"/>
    </font>
    <font>
      <i/>
      <sz val="10"/>
      <name val="Trebuchet MS"/>
      <family val="2"/>
    </font>
    <font>
      <b/>
      <i/>
      <sz val="9"/>
      <name val="Trebuchet MS"/>
      <family val="2"/>
    </font>
    <font>
      <i/>
      <sz val="9"/>
      <name val="Arial"/>
      <family val="2"/>
    </font>
    <font>
      <i/>
      <sz val="8"/>
      <name val="Trebuchet MS"/>
      <family val="2"/>
    </font>
    <font>
      <b/>
      <sz val="7.5"/>
      <name val="Trebuchet MS"/>
      <family val="2"/>
    </font>
    <font>
      <sz val="7.5"/>
      <name val="Trebuchet MS"/>
      <family val="2"/>
    </font>
    <font>
      <b/>
      <sz val="7"/>
      <name val="Trebuchet MS"/>
      <family val="2"/>
    </font>
    <font>
      <b/>
      <sz val="8"/>
      <color indexed="9"/>
      <name val="Trebuchet MS"/>
      <family val="2"/>
    </font>
    <font>
      <b/>
      <u/>
      <sz val="10"/>
      <name val="Arial"/>
      <family val="2"/>
    </font>
    <font>
      <b/>
      <sz val="8"/>
      <color indexed="10"/>
      <name val="Arial"/>
      <family val="2"/>
    </font>
    <font>
      <b/>
      <sz val="11"/>
      <name val="Arial"/>
      <family val="2"/>
    </font>
    <font>
      <sz val="9"/>
      <color indexed="81"/>
      <name val="Tahoma"/>
      <family val="2"/>
    </font>
    <font>
      <u/>
      <sz val="10"/>
      <color indexed="12"/>
      <name val="Arial"/>
      <family val="2"/>
    </font>
    <font>
      <b/>
      <sz val="8"/>
      <color indexed="81"/>
      <name val="Trebuchet MS"/>
      <family val="2"/>
    </font>
    <font>
      <sz val="8"/>
      <color indexed="81"/>
      <name val="Trebuchet MS"/>
      <family val="2"/>
    </font>
    <font>
      <b/>
      <sz val="10"/>
      <color indexed="81"/>
      <name val="Trebuchet MS"/>
      <family val="2"/>
    </font>
    <font>
      <b/>
      <sz val="7"/>
      <color indexed="12"/>
      <name val="Trebuchet MS"/>
      <family val="2"/>
    </font>
    <font>
      <b/>
      <sz val="12"/>
      <color indexed="10"/>
      <name val="Trebuchet MS"/>
      <family val="2"/>
    </font>
    <font>
      <b/>
      <sz val="7.5"/>
      <color indexed="10"/>
      <name val="Trebuchet MS"/>
      <family val="2"/>
    </font>
    <font>
      <b/>
      <sz val="9"/>
      <color indexed="81"/>
      <name val="Trebuchet MS"/>
      <family val="2"/>
    </font>
    <font>
      <sz val="9"/>
      <color indexed="81"/>
      <name val="Trebuchet MS"/>
      <family val="2"/>
    </font>
    <font>
      <b/>
      <sz val="6"/>
      <color indexed="81"/>
      <name val="Trebuchet MS"/>
      <family val="2"/>
    </font>
    <font>
      <sz val="12"/>
      <color indexed="10"/>
      <name val="Trebuchet MS"/>
      <family val="2"/>
    </font>
    <font>
      <i/>
      <sz val="12"/>
      <color indexed="10"/>
      <name val="Trebuchet MS"/>
      <family val="2"/>
    </font>
    <font>
      <b/>
      <u/>
      <sz val="12"/>
      <color indexed="10"/>
      <name val="Trebuchet MS"/>
      <family val="2"/>
    </font>
    <font>
      <b/>
      <sz val="9"/>
      <color indexed="10"/>
      <name val="Trebuchet MS"/>
      <family val="2"/>
    </font>
    <font>
      <i/>
      <u/>
      <sz val="10"/>
      <name val="Trebuchet MS"/>
      <family val="2"/>
    </font>
    <font>
      <b/>
      <sz val="11"/>
      <color indexed="81"/>
      <name val="Trebuchet MS"/>
      <family val="2"/>
    </font>
    <font>
      <b/>
      <u/>
      <sz val="14"/>
      <name val="Trebuchet MS"/>
      <family val="2"/>
    </font>
    <font>
      <b/>
      <u/>
      <sz val="16"/>
      <name val="Trebuchet MS"/>
      <family val="2"/>
    </font>
    <font>
      <i/>
      <sz val="16"/>
      <name val="Trebuchet MS"/>
      <family val="2"/>
    </font>
    <font>
      <b/>
      <u/>
      <sz val="10"/>
      <name val="Trebuchet MS"/>
      <family val="2"/>
    </font>
    <font>
      <sz val="7"/>
      <name val="Arial"/>
      <family val="2"/>
    </font>
    <font>
      <i/>
      <sz val="9"/>
      <name val="Trebuchet MS"/>
      <family val="2"/>
    </font>
    <font>
      <b/>
      <sz val="9"/>
      <color indexed="81"/>
      <name val="Tahoma"/>
      <family val="2"/>
    </font>
    <font>
      <b/>
      <u/>
      <sz val="8"/>
      <color indexed="12"/>
      <name val="Trebuchet MS"/>
      <family val="2"/>
    </font>
    <font>
      <b/>
      <i/>
      <u/>
      <sz val="10"/>
      <name val="Trebuchet MS"/>
      <family val="2"/>
    </font>
    <font>
      <sz val="7"/>
      <name val="Trebuchet MS"/>
      <family val="2"/>
    </font>
    <font>
      <i/>
      <u/>
      <sz val="9"/>
      <name val="Trebuchet MS"/>
      <family val="2"/>
    </font>
    <font>
      <b/>
      <sz val="8"/>
      <color indexed="10"/>
      <name val="Arial"/>
      <family val="2"/>
    </font>
    <font>
      <sz val="10"/>
      <color indexed="23"/>
      <name val="Calibri"/>
      <family val="2"/>
    </font>
    <font>
      <b/>
      <sz val="10"/>
      <color indexed="10"/>
      <name val="Trebuchet MS"/>
      <family val="2"/>
    </font>
    <font>
      <sz val="10"/>
      <color indexed="63"/>
      <name val="Arial"/>
      <family val="2"/>
    </font>
    <font>
      <sz val="8"/>
      <color indexed="63"/>
      <name val="Arial"/>
      <family val="2"/>
    </font>
    <font>
      <sz val="12"/>
      <color indexed="63"/>
      <name val="Arial"/>
      <family val="2"/>
    </font>
    <font>
      <sz val="9"/>
      <color indexed="23"/>
      <name val="Trebuchet MS"/>
      <family val="2"/>
    </font>
    <font>
      <b/>
      <sz val="14"/>
      <color indexed="49"/>
      <name val="Trebuchet MS"/>
      <family val="2"/>
    </font>
    <font>
      <sz val="14"/>
      <color indexed="49"/>
      <name val="Arial"/>
      <family val="2"/>
    </font>
    <font>
      <b/>
      <u/>
      <sz val="14"/>
      <color indexed="49"/>
      <name val="Trebuchet MS"/>
      <family val="2"/>
    </font>
    <font>
      <b/>
      <sz val="9"/>
      <color indexed="10"/>
      <name val="Trebuchet MS"/>
      <family val="2"/>
    </font>
    <font>
      <b/>
      <sz val="9"/>
      <color indexed="49"/>
      <name val="Arial"/>
      <family val="2"/>
    </font>
    <font>
      <b/>
      <sz val="8"/>
      <color indexed="10"/>
      <name val="Trebuchet MS"/>
      <family val="2"/>
    </font>
    <font>
      <b/>
      <sz val="20"/>
      <color rgb="FFFF0000"/>
      <name val="Trebuchet MS"/>
      <family val="2"/>
    </font>
    <font>
      <sz val="10"/>
      <color rgb="FFFF0000"/>
      <name val="Trebuchet MS"/>
      <family val="2"/>
    </font>
    <font>
      <b/>
      <i/>
      <sz val="10"/>
      <color indexed="10"/>
      <name val="Trebuchet MS"/>
      <family val="2"/>
    </font>
    <font>
      <i/>
      <u/>
      <sz val="10"/>
      <color indexed="10"/>
      <name val="Trebuchet MS"/>
      <family val="2"/>
    </font>
    <font>
      <i/>
      <sz val="10"/>
      <color indexed="10"/>
      <name val="Trebuchet MS"/>
      <family val="2"/>
    </font>
    <font>
      <u/>
      <sz val="10"/>
      <color indexed="81"/>
      <name val="Trebuchet MS"/>
      <family val="2"/>
    </font>
    <font>
      <i/>
      <sz val="8"/>
      <color theme="4" tint="-0.249977111117893"/>
      <name val="Trebuchet MS"/>
      <family val="2"/>
    </font>
  </fonts>
  <fills count="19">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56"/>
        <bgColor indexed="64"/>
      </patternFill>
    </fill>
    <fill>
      <patternFill patternType="solid">
        <fgColor indexed="62"/>
        <bgColor indexed="64"/>
      </patternFill>
    </fill>
    <fill>
      <patternFill patternType="solid">
        <fgColor indexed="59"/>
        <bgColor indexed="64"/>
      </patternFill>
    </fill>
    <fill>
      <patternFill patternType="solid">
        <fgColor indexed="47"/>
        <bgColor indexed="64"/>
      </patternFill>
    </fill>
    <fill>
      <patternFill patternType="solid">
        <fgColor indexed="44"/>
        <bgColor indexed="64"/>
      </patternFill>
    </fill>
    <fill>
      <patternFill patternType="solid">
        <fgColor indexed="8"/>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2"/>
        <bgColor indexed="64"/>
      </patternFill>
    </fill>
    <fill>
      <patternFill patternType="solid">
        <fgColor theme="6" tint="0.79998168889431442"/>
        <bgColor indexed="64"/>
      </patternFill>
    </fill>
  </fills>
  <borders count="136">
    <border>
      <left/>
      <right/>
      <top/>
      <bottom/>
      <diagonal/>
    </border>
    <border>
      <left/>
      <right/>
      <top/>
      <bottom style="medium">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double">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787">
    <xf numFmtId="0" fontId="0" fillId="0" borderId="0" xfId="0"/>
    <xf numFmtId="0" fontId="3" fillId="0" borderId="2" xfId="0" applyFont="1" applyBorder="1" applyAlignment="1" applyProtection="1">
      <alignment horizontal="center" vertical="center" wrapText="1"/>
      <protection locked="0"/>
    </xf>
    <xf numFmtId="0" fontId="3" fillId="2" borderId="0" xfId="0" applyFont="1" applyFill="1" applyAlignment="1">
      <alignment vertical="center"/>
    </xf>
    <xf numFmtId="165" fontId="3" fillId="0" borderId="3" xfId="0" applyNumberFormat="1" applyFont="1" applyBorder="1" applyAlignment="1" applyProtection="1">
      <alignment horizontal="center" vertical="center" wrapText="1"/>
      <protection hidden="1"/>
    </xf>
    <xf numFmtId="0" fontId="2" fillId="2" borderId="0" xfId="0" applyFont="1" applyFill="1" applyBorder="1" applyAlignment="1">
      <alignment horizontal="left" vertical="center"/>
    </xf>
    <xf numFmtId="0" fontId="3" fillId="0" borderId="0" xfId="0" applyFont="1"/>
    <xf numFmtId="0" fontId="12" fillId="2" borderId="0" xfId="0" applyFont="1" applyFill="1" applyAlignment="1" applyProtection="1">
      <alignment vertical="center"/>
    </xf>
    <xf numFmtId="0" fontId="12" fillId="0" borderId="0" xfId="0" applyFont="1" applyAlignment="1" applyProtection="1">
      <alignment vertical="center"/>
    </xf>
    <xf numFmtId="0" fontId="15" fillId="2" borderId="0" xfId="1" applyFont="1" applyFill="1" applyAlignment="1" applyProtection="1">
      <alignment horizontal="right" vertical="center"/>
    </xf>
    <xf numFmtId="0" fontId="12" fillId="2" borderId="0" xfId="0" applyFont="1" applyFill="1" applyAlignment="1" applyProtection="1">
      <alignment horizontal="center" vertical="center"/>
    </xf>
    <xf numFmtId="0" fontId="12" fillId="0" borderId="0" xfId="0" applyFont="1" applyAlignment="1" applyProtection="1">
      <alignment horizontal="center" vertical="center"/>
    </xf>
    <xf numFmtId="0" fontId="19" fillId="2" borderId="0" xfId="0" applyFont="1" applyFill="1" applyBorder="1" applyAlignment="1">
      <alignment vertical="center"/>
    </xf>
    <xf numFmtId="0" fontId="19" fillId="0" borderId="0" xfId="0" applyFont="1" applyAlignment="1">
      <alignment vertical="center"/>
    </xf>
    <xf numFmtId="0" fontId="19" fillId="2" borderId="0" xfId="0" applyFont="1" applyFill="1" applyAlignment="1">
      <alignment vertical="center"/>
    </xf>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19" fillId="0" borderId="0" xfId="0" applyFont="1" applyAlignment="1">
      <alignment horizontal="center" vertical="center"/>
    </xf>
    <xf numFmtId="0" fontId="19" fillId="2" borderId="4" xfId="0" applyFont="1" applyFill="1" applyBorder="1" applyAlignment="1">
      <alignment vertical="center"/>
    </xf>
    <xf numFmtId="0" fontId="26" fillId="2" borderId="0" xfId="0" applyFont="1" applyFill="1"/>
    <xf numFmtId="0" fontId="5" fillId="2" borderId="0" xfId="0" applyFont="1" applyFill="1" applyBorder="1" applyAlignment="1" applyProtection="1">
      <alignment horizontal="center" vertical="center" wrapText="1"/>
      <protection hidden="1"/>
    </xf>
    <xf numFmtId="0" fontId="26" fillId="2" borderId="0" xfId="0" applyFont="1" applyFill="1" applyAlignment="1">
      <alignment vertical="center"/>
    </xf>
    <xf numFmtId="0" fontId="26" fillId="2" borderId="0" xfId="0" applyFont="1" applyFill="1" applyAlignment="1" applyProtection="1">
      <alignment horizontal="center" vertical="center"/>
    </xf>
    <xf numFmtId="0" fontId="26" fillId="0" borderId="0" xfId="0" applyFont="1"/>
    <xf numFmtId="164" fontId="26" fillId="0" borderId="2" xfId="0" applyNumberFormat="1" applyFont="1" applyBorder="1" applyAlignment="1" applyProtection="1">
      <alignment horizontal="center" vertical="center"/>
      <protection locked="0"/>
    </xf>
    <xf numFmtId="0" fontId="19" fillId="2" borderId="4" xfId="0" applyFont="1" applyFill="1" applyBorder="1" applyAlignment="1" applyProtection="1">
      <alignment vertical="center"/>
    </xf>
    <xf numFmtId="0" fontId="12" fillId="2" borderId="0" xfId="0" applyFont="1" applyFill="1" applyAlignment="1" applyProtection="1">
      <alignment vertical="top"/>
    </xf>
    <xf numFmtId="0" fontId="8" fillId="2" borderId="0" xfId="0" applyFont="1" applyFill="1" applyAlignment="1" applyProtection="1">
      <alignment vertical="top"/>
    </xf>
    <xf numFmtId="0" fontId="12" fillId="2" borderId="0" xfId="0" applyFont="1" applyFill="1" applyAlignment="1" applyProtection="1">
      <alignment vertical="top" wrapText="1"/>
    </xf>
    <xf numFmtId="0" fontId="16" fillId="2" borderId="0" xfId="0" applyFont="1" applyFill="1" applyAlignment="1" applyProtection="1">
      <alignment vertical="center"/>
    </xf>
    <xf numFmtId="0" fontId="17" fillId="2" borderId="0" xfId="0" applyFont="1" applyFill="1" applyAlignment="1">
      <alignment vertical="center"/>
    </xf>
    <xf numFmtId="0" fontId="3" fillId="0" borderId="4" xfId="0" applyFont="1" applyBorder="1"/>
    <xf numFmtId="0" fontId="3" fillId="0" borderId="4" xfId="0" applyFont="1" applyBorder="1" applyAlignment="1">
      <alignment horizontal="center"/>
    </xf>
    <xf numFmtId="0" fontId="3" fillId="0" borderId="5" xfId="0" applyFont="1" applyBorder="1"/>
    <xf numFmtId="0" fontId="12" fillId="2" borderId="4"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12" fillId="2" borderId="4" xfId="0" applyFont="1" applyFill="1" applyBorder="1" applyAlignment="1" applyProtection="1">
      <alignment horizontal="center" vertical="top"/>
    </xf>
    <xf numFmtId="0" fontId="18" fillId="0" borderId="0" xfId="0" applyFont="1" applyFill="1" applyAlignment="1" applyProtection="1">
      <alignment vertical="top" wrapText="1"/>
    </xf>
    <xf numFmtId="0" fontId="26" fillId="0" borderId="6" xfId="0" applyFont="1" applyBorder="1" applyAlignment="1" applyProtection="1">
      <alignment horizontal="center" vertical="center"/>
      <protection locked="0"/>
    </xf>
    <xf numFmtId="0" fontId="26" fillId="2" borderId="0" xfId="0" applyFont="1" applyFill="1" applyAlignment="1">
      <alignment horizontal="center" vertical="center"/>
    </xf>
    <xf numFmtId="0" fontId="26" fillId="2" borderId="0" xfId="0" applyFont="1" applyFill="1" applyBorder="1" applyAlignment="1">
      <alignment horizontal="center" vertical="center"/>
    </xf>
    <xf numFmtId="0" fontId="26" fillId="2" borderId="0" xfId="0" applyFont="1" applyFill="1" applyAlignment="1">
      <alignment horizontal="center"/>
    </xf>
    <xf numFmtId="164" fontId="26" fillId="0" borderId="2" xfId="0" applyNumberFormat="1" applyFont="1" applyBorder="1" applyAlignment="1" applyProtection="1">
      <alignment horizontal="center" vertical="center"/>
      <protection locked="0" hidden="1"/>
    </xf>
    <xf numFmtId="0" fontId="26" fillId="0" borderId="2" xfId="0" applyFont="1" applyBorder="1" applyAlignment="1" applyProtection="1">
      <alignment vertical="center" wrapText="1"/>
      <protection locked="0" hidden="1"/>
    </xf>
    <xf numFmtId="14" fontId="26" fillId="0" borderId="2" xfId="0" applyNumberFormat="1" applyFont="1" applyBorder="1" applyAlignment="1" applyProtection="1">
      <alignment horizontal="center" vertical="center" wrapText="1"/>
      <protection locked="0" hidden="1"/>
    </xf>
    <xf numFmtId="14" fontId="26" fillId="0" borderId="4" xfId="0" applyNumberFormat="1" applyFont="1" applyBorder="1" applyAlignment="1" applyProtection="1">
      <alignment horizontal="center" vertical="center"/>
      <protection locked="0" hidden="1"/>
    </xf>
    <xf numFmtId="49" fontId="7" fillId="0" borderId="2" xfId="0" applyNumberFormat="1" applyFont="1" applyBorder="1" applyAlignment="1" applyProtection="1">
      <alignment horizontal="center" vertical="center" shrinkToFit="1"/>
      <protection locked="0" hidden="1"/>
    </xf>
    <xf numFmtId="14" fontId="3" fillId="0" borderId="2" xfId="0" applyNumberFormat="1" applyFont="1" applyBorder="1" applyAlignment="1" applyProtection="1">
      <alignment horizontal="center" vertical="center" wrapText="1"/>
      <protection locked="0" hidden="1"/>
    </xf>
    <xf numFmtId="49" fontId="7" fillId="0" borderId="4" xfId="0" applyNumberFormat="1" applyFont="1" applyBorder="1" applyAlignment="1" applyProtection="1">
      <alignment vertical="center"/>
      <protection locked="0" hidden="1"/>
    </xf>
    <xf numFmtId="14" fontId="7" fillId="0" borderId="4" xfId="0" applyNumberFormat="1" applyFont="1" applyBorder="1" applyAlignment="1" applyProtection="1">
      <alignment vertical="center"/>
      <protection locked="0" hidden="1"/>
    </xf>
    <xf numFmtId="0" fontId="3" fillId="0" borderId="3" xfId="0" applyNumberFormat="1"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2" fontId="26" fillId="0" borderId="4" xfId="0" applyNumberFormat="1" applyFont="1" applyBorder="1" applyAlignment="1" applyProtection="1">
      <alignment horizontal="center" vertical="center"/>
      <protection hidden="1"/>
    </xf>
    <xf numFmtId="0" fontId="26" fillId="0" borderId="5" xfId="0" applyFont="1" applyBorder="1" applyAlignment="1" applyProtection="1">
      <alignment horizontal="center" vertical="center" wrapText="1"/>
      <protection hidden="1"/>
    </xf>
    <xf numFmtId="0" fontId="19" fillId="3" borderId="7" xfId="0" applyFont="1" applyFill="1" applyBorder="1" applyAlignment="1">
      <alignment vertical="center"/>
    </xf>
    <xf numFmtId="0" fontId="26" fillId="0" borderId="3" xfId="0" applyNumberFormat="1" applyFont="1" applyBorder="1" applyAlignment="1" applyProtection="1">
      <alignment horizontal="center" vertical="center" wrapText="1"/>
      <protection hidden="1"/>
    </xf>
    <xf numFmtId="165" fontId="26" fillId="0" borderId="3" xfId="0" applyNumberFormat="1"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4" xfId="0" applyFont="1" applyBorder="1" applyAlignment="1" applyProtection="1">
      <alignment horizontal="center" vertical="center" wrapText="1"/>
      <protection hidden="1"/>
    </xf>
    <xf numFmtId="0" fontId="12" fillId="0" borderId="0" xfId="0" applyFont="1" applyFill="1" applyAlignment="1" applyProtection="1">
      <alignment horizontal="center" vertical="center"/>
    </xf>
    <xf numFmtId="0" fontId="12" fillId="0" borderId="0" xfId="0" applyFont="1" applyFill="1" applyAlignment="1" applyProtection="1">
      <alignment vertical="center"/>
    </xf>
    <xf numFmtId="0" fontId="0" fillId="0" borderId="0" xfId="0" applyFill="1"/>
    <xf numFmtId="0" fontId="25" fillId="3" borderId="8" xfId="0" applyFont="1" applyFill="1" applyBorder="1" applyAlignment="1" applyProtection="1">
      <alignment horizontal="center" vertical="center" wrapText="1"/>
    </xf>
    <xf numFmtId="0" fontId="3" fillId="0" borderId="0" xfId="0" applyFont="1" applyFill="1" applyAlignment="1">
      <alignment vertical="center"/>
    </xf>
    <xf numFmtId="0" fontId="6"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xf>
    <xf numFmtId="0" fontId="3" fillId="0" borderId="0" xfId="0" applyFont="1" applyFill="1"/>
    <xf numFmtId="0" fontId="6" fillId="4" borderId="9" xfId="0" applyFont="1" applyFill="1" applyBorder="1" applyAlignment="1" applyProtection="1">
      <alignment horizontal="center" vertical="center" wrapText="1"/>
    </xf>
    <xf numFmtId="14" fontId="6" fillId="4" borderId="9" xfId="0" applyNumberFormat="1" applyFont="1" applyFill="1" applyBorder="1" applyAlignment="1" applyProtection="1">
      <alignment horizontal="center" vertical="center" wrapText="1"/>
    </xf>
    <xf numFmtId="0" fontId="73" fillId="4" borderId="9" xfId="0" applyFont="1" applyFill="1" applyBorder="1" applyAlignment="1" applyProtection="1">
      <alignment horizontal="center" vertical="center" wrapText="1"/>
    </xf>
    <xf numFmtId="14" fontId="3" fillId="5" borderId="2" xfId="0" applyNumberFormat="1" applyFont="1" applyFill="1" applyBorder="1" applyAlignment="1" applyProtection="1">
      <alignment horizontal="center" vertical="center" wrapText="1"/>
      <protection hidden="1"/>
    </xf>
    <xf numFmtId="1" fontId="5" fillId="5" borderId="2" xfId="0" applyNumberFormat="1" applyFont="1" applyFill="1" applyBorder="1" applyAlignment="1" applyProtection="1">
      <alignment horizontal="center" vertical="center" wrapText="1"/>
      <protection hidden="1"/>
    </xf>
    <xf numFmtId="49" fontId="7" fillId="0" borderId="2" xfId="0" applyNumberFormat="1" applyFont="1" applyFill="1" applyBorder="1" applyAlignment="1" applyProtection="1">
      <alignment vertical="center"/>
      <protection locked="0" hidden="1"/>
    </xf>
    <xf numFmtId="0" fontId="20" fillId="2" borderId="0" xfId="0" applyFont="1" applyFill="1" applyAlignment="1">
      <alignment horizontal="center" vertical="center"/>
    </xf>
    <xf numFmtId="0" fontId="20" fillId="0" borderId="0" xfId="0" applyFont="1" applyAlignment="1">
      <alignment horizontal="center" vertical="center"/>
    </xf>
    <xf numFmtId="0" fontId="20" fillId="2" borderId="0" xfId="0" applyFont="1" applyFill="1" applyAlignment="1">
      <alignment vertical="center"/>
    </xf>
    <xf numFmtId="0" fontId="20" fillId="2" borderId="0" xfId="0" applyFont="1" applyFill="1" applyBorder="1" applyAlignment="1">
      <alignment horizontal="center"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9" fillId="5" borderId="0" xfId="0" applyFont="1" applyFill="1" applyBorder="1" applyAlignment="1">
      <alignment horizontal="center" vertical="center"/>
    </xf>
    <xf numFmtId="0" fontId="26" fillId="5" borderId="0" xfId="0" applyFont="1" applyFill="1" applyAlignment="1">
      <alignment horizontal="center" vertical="center"/>
    </xf>
    <xf numFmtId="0" fontId="26" fillId="5" borderId="0" xfId="0" applyFont="1" applyFill="1" applyAlignment="1">
      <alignment vertical="center"/>
    </xf>
    <xf numFmtId="0" fontId="3" fillId="5" borderId="0" xfId="0" applyFont="1" applyFill="1" applyAlignment="1">
      <alignment vertical="center"/>
    </xf>
    <xf numFmtId="0" fontId="3" fillId="5" borderId="0" xfId="0" applyFont="1" applyFill="1" applyAlignment="1">
      <alignment horizontal="center" vertical="center"/>
    </xf>
    <xf numFmtId="0" fontId="19" fillId="6" borderId="10" xfId="0" applyFont="1" applyFill="1" applyBorder="1" applyAlignment="1">
      <alignment vertical="center"/>
    </xf>
    <xf numFmtId="0" fontId="19" fillId="6" borderId="11" xfId="0" applyFont="1" applyFill="1" applyBorder="1" applyAlignment="1">
      <alignment vertical="center"/>
    </xf>
    <xf numFmtId="14" fontId="26" fillId="0" borderId="12" xfId="0" applyNumberFormat="1" applyFont="1" applyFill="1" applyBorder="1" applyAlignment="1" applyProtection="1">
      <alignment horizontal="center" vertical="center" wrapText="1"/>
      <protection locked="0" hidden="1"/>
    </xf>
    <xf numFmtId="14" fontId="26" fillId="0" borderId="13" xfId="0" applyNumberFormat="1" applyFont="1" applyFill="1" applyBorder="1" applyAlignment="1" applyProtection="1">
      <alignment horizontal="center" vertical="center" wrapText="1"/>
      <protection locked="0" hidden="1"/>
    </xf>
    <xf numFmtId="0" fontId="26" fillId="0" borderId="14" xfId="0" applyNumberFormat="1" applyFont="1" applyBorder="1" applyAlignment="1" applyProtection="1">
      <alignment horizontal="center" vertical="center" wrapText="1"/>
      <protection locked="0" hidden="1"/>
    </xf>
    <xf numFmtId="0" fontId="26" fillId="0" borderId="15" xfId="0" applyNumberFormat="1" applyFont="1" applyBorder="1" applyAlignment="1" applyProtection="1">
      <alignment horizontal="center" vertical="center" wrapText="1"/>
      <protection locked="0" hidden="1"/>
    </xf>
    <xf numFmtId="2" fontId="26" fillId="0" borderId="16" xfId="0" applyNumberFormat="1" applyFont="1" applyBorder="1" applyAlignment="1" applyProtection="1">
      <alignment horizontal="center" vertical="center"/>
      <protection locked="0"/>
    </xf>
    <xf numFmtId="2" fontId="26" fillId="0" borderId="17" xfId="0" applyNumberFormat="1" applyFont="1" applyBorder="1" applyAlignment="1" applyProtection="1">
      <alignment horizontal="center" vertical="center"/>
      <protection locked="0"/>
    </xf>
    <xf numFmtId="2" fontId="26" fillId="0" borderId="15" xfId="0" applyNumberFormat="1" applyFont="1" applyBorder="1" applyAlignment="1" applyProtection="1">
      <alignment horizontal="center" vertical="center"/>
      <protection locked="0"/>
    </xf>
    <xf numFmtId="2" fontId="5" fillId="6" borderId="2" xfId="0" applyNumberFormat="1" applyFont="1" applyFill="1" applyBorder="1" applyAlignment="1" applyProtection="1">
      <alignment horizontal="center" vertical="center"/>
      <protection hidden="1"/>
    </xf>
    <xf numFmtId="0" fontId="19" fillId="0" borderId="0" xfId="0" applyFont="1" applyFill="1" applyAlignment="1">
      <alignment vertical="center"/>
    </xf>
    <xf numFmtId="0" fontId="26" fillId="0" borderId="0" xfId="0" applyFont="1" applyFill="1"/>
    <xf numFmtId="0" fontId="26" fillId="5" borderId="19" xfId="0" applyFont="1" applyFill="1" applyBorder="1" applyAlignment="1" applyProtection="1">
      <alignment vertical="center"/>
      <protection hidden="1"/>
    </xf>
    <xf numFmtId="14" fontId="26" fillId="5" borderId="19" xfId="0" applyNumberFormat="1" applyFont="1" applyFill="1" applyBorder="1" applyAlignment="1" applyProtection="1">
      <alignment horizontal="center" vertical="center"/>
      <protection hidden="1"/>
    </xf>
    <xf numFmtId="0" fontId="26" fillId="5" borderId="19" xfId="0" applyFont="1" applyFill="1" applyBorder="1" applyAlignment="1" applyProtection="1">
      <alignment horizontal="center" vertical="center"/>
      <protection hidden="1"/>
    </xf>
    <xf numFmtId="2" fontId="9" fillId="5" borderId="19" xfId="0" applyNumberFormat="1" applyFont="1" applyFill="1" applyBorder="1" applyAlignment="1" applyProtection="1">
      <alignment horizontal="center" vertical="center"/>
      <protection hidden="1"/>
    </xf>
    <xf numFmtId="2" fontId="26" fillId="5" borderId="19" xfId="0" applyNumberFormat="1" applyFont="1" applyFill="1" applyBorder="1" applyAlignment="1" applyProtection="1">
      <alignment horizontal="center" vertical="center"/>
      <protection hidden="1"/>
    </xf>
    <xf numFmtId="1" fontId="26" fillId="5" borderId="19" xfId="0" applyNumberFormat="1" applyFont="1" applyFill="1" applyBorder="1" applyAlignment="1" applyProtection="1">
      <alignment horizontal="center" vertical="center"/>
      <protection hidden="1"/>
    </xf>
    <xf numFmtId="1" fontId="26" fillId="5" borderId="19" xfId="0" applyNumberFormat="1" applyFont="1" applyFill="1" applyBorder="1" applyAlignment="1" applyProtection="1">
      <alignment vertical="center"/>
      <protection hidden="1"/>
    </xf>
    <xf numFmtId="0" fontId="26" fillId="5" borderId="4" xfId="0" applyFont="1" applyFill="1" applyBorder="1" applyAlignment="1" applyProtection="1">
      <alignment vertical="center"/>
      <protection hidden="1"/>
    </xf>
    <xf numFmtId="14" fontId="26" fillId="5" borderId="4" xfId="0" applyNumberFormat="1" applyFont="1" applyFill="1" applyBorder="1" applyAlignment="1" applyProtection="1">
      <alignment horizontal="center" vertical="center"/>
      <protection hidden="1"/>
    </xf>
    <xf numFmtId="0" fontId="26" fillId="5" borderId="4" xfId="0" applyFont="1" applyFill="1" applyBorder="1" applyAlignment="1" applyProtection="1">
      <alignment horizontal="center" vertical="center"/>
      <protection hidden="1"/>
    </xf>
    <xf numFmtId="2" fontId="9" fillId="5" borderId="4" xfId="0" applyNumberFormat="1" applyFont="1" applyFill="1" applyBorder="1" applyAlignment="1" applyProtection="1">
      <alignment horizontal="center" vertical="center"/>
      <protection hidden="1"/>
    </xf>
    <xf numFmtId="2" fontId="26" fillId="5" borderId="4" xfId="0" applyNumberFormat="1" applyFont="1" applyFill="1" applyBorder="1" applyAlignment="1" applyProtection="1">
      <alignment horizontal="center" vertical="center"/>
      <protection hidden="1"/>
    </xf>
    <xf numFmtId="1" fontId="26" fillId="5" borderId="4" xfId="0" applyNumberFormat="1" applyFont="1" applyFill="1" applyBorder="1" applyAlignment="1" applyProtection="1">
      <alignment horizontal="center" vertical="center"/>
      <protection hidden="1"/>
    </xf>
    <xf numFmtId="1" fontId="26" fillId="5" borderId="4" xfId="0" applyNumberFormat="1" applyFont="1" applyFill="1" applyBorder="1" applyAlignment="1" applyProtection="1">
      <alignment vertical="center"/>
      <protection hidden="1"/>
    </xf>
    <xf numFmtId="0" fontId="27" fillId="5" borderId="4" xfId="0" applyFont="1" applyFill="1" applyBorder="1" applyAlignment="1" applyProtection="1">
      <alignment horizontal="center" vertical="center"/>
      <protection hidden="1"/>
    </xf>
    <xf numFmtId="0" fontId="0" fillId="0" borderId="0" xfId="0" applyFill="1" applyProtection="1"/>
    <xf numFmtId="0" fontId="0" fillId="0" borderId="0" xfId="0" applyProtection="1"/>
    <xf numFmtId="0" fontId="12" fillId="0" borderId="0" xfId="0" applyFont="1" applyFill="1" applyProtection="1"/>
    <xf numFmtId="0" fontId="12" fillId="0" borderId="0" xfId="0" applyFont="1" applyProtection="1"/>
    <xf numFmtId="0" fontId="13" fillId="0" borderId="0" xfId="0" applyFont="1" applyFill="1" applyProtection="1"/>
    <xf numFmtId="0" fontId="13" fillId="0" borderId="0" xfId="0" applyFont="1" applyProtection="1"/>
    <xf numFmtId="0" fontId="0" fillId="2" borderId="0" xfId="0" applyFill="1" applyProtection="1"/>
    <xf numFmtId="0" fontId="0" fillId="0" borderId="0" xfId="0" applyFill="1" applyAlignment="1" applyProtection="1">
      <alignment horizontal="center" vertical="center" wrapText="1"/>
    </xf>
    <xf numFmtId="0" fontId="0" fillId="2" borderId="0" xfId="0" applyFill="1" applyAlignment="1" applyProtection="1">
      <alignment horizontal="center" vertical="center" wrapText="1"/>
    </xf>
    <xf numFmtId="49" fontId="26" fillId="0" borderId="2" xfId="0" applyNumberFormat="1" applyFont="1" applyBorder="1" applyAlignment="1" applyProtection="1">
      <alignment vertical="center" shrinkToFit="1"/>
      <protection locked="0" hidden="1"/>
    </xf>
    <xf numFmtId="0" fontId="41" fillId="5" borderId="2" xfId="0" applyFont="1" applyFill="1" applyBorder="1" applyAlignment="1" applyProtection="1">
      <alignment horizontal="center" vertical="center" wrapText="1"/>
      <protection hidden="1"/>
    </xf>
    <xf numFmtId="0" fontId="8" fillId="5" borderId="2" xfId="0" applyFont="1" applyFill="1" applyBorder="1" applyAlignment="1" applyProtection="1">
      <alignment horizontal="center" vertical="center" wrapText="1"/>
      <protection hidden="1"/>
    </xf>
    <xf numFmtId="0" fontId="0" fillId="0" borderId="0" xfId="0" applyFill="1" applyAlignment="1" applyProtection="1">
      <alignment vertical="center"/>
    </xf>
    <xf numFmtId="0" fontId="0" fillId="0" borderId="0" xfId="0"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26" fillId="0" borderId="2" xfId="0" applyNumberFormat="1" applyFont="1" applyFill="1" applyBorder="1" applyAlignment="1" applyProtection="1">
      <alignment horizontal="center" vertical="center" wrapText="1"/>
      <protection locked="0"/>
    </xf>
    <xf numFmtId="2" fontId="26" fillId="0" borderId="2" xfId="0" applyNumberFormat="1" applyFont="1" applyBorder="1" applyAlignment="1" applyProtection="1">
      <alignment horizontal="center" vertical="center"/>
      <protection hidden="1"/>
    </xf>
    <xf numFmtId="0" fontId="26" fillId="0" borderId="3" xfId="0" applyFont="1" applyBorder="1" applyAlignment="1" applyProtection="1">
      <alignment horizontal="center" vertical="center" wrapText="1"/>
      <protection hidden="1"/>
    </xf>
    <xf numFmtId="165" fontId="27" fillId="6" borderId="6" xfId="0" applyNumberFormat="1" applyFont="1" applyFill="1" applyBorder="1" applyAlignment="1" applyProtection="1">
      <alignment horizontal="center" vertical="center"/>
      <protection hidden="1"/>
    </xf>
    <xf numFmtId="0" fontId="27" fillId="6" borderId="2" xfId="0" applyFont="1" applyFill="1" applyBorder="1" applyAlignment="1" applyProtection="1">
      <alignment horizontal="center" vertical="center"/>
      <protection locked="0"/>
    </xf>
    <xf numFmtId="0" fontId="26" fillId="6" borderId="2" xfId="0" applyFont="1" applyFill="1" applyBorder="1" applyAlignment="1">
      <alignment horizontal="center" vertical="center"/>
    </xf>
    <xf numFmtId="0" fontId="26" fillId="6" borderId="2" xfId="0" applyNumberFormat="1" applyFont="1" applyFill="1" applyBorder="1" applyAlignment="1">
      <alignment horizontal="center" vertical="center"/>
    </xf>
    <xf numFmtId="164" fontId="26" fillId="6" borderId="2" xfId="0" applyNumberFormat="1" applyFont="1" applyFill="1" applyBorder="1" applyAlignment="1">
      <alignment horizontal="center" vertical="center"/>
    </xf>
    <xf numFmtId="0" fontId="26" fillId="6" borderId="20" xfId="0" applyFont="1" applyFill="1" applyBorder="1" applyAlignment="1">
      <alignment horizontal="center" vertical="center"/>
    </xf>
    <xf numFmtId="0" fontId="26" fillId="6" borderId="20" xfId="0" applyNumberFormat="1" applyFont="1" applyFill="1" applyBorder="1" applyAlignment="1">
      <alignment horizontal="center" vertical="center"/>
    </xf>
    <xf numFmtId="164" fontId="26" fillId="6" borderId="20" xfId="0" applyNumberFormat="1" applyFont="1" applyFill="1" applyBorder="1" applyAlignment="1">
      <alignment horizontal="center" vertical="center"/>
    </xf>
    <xf numFmtId="0" fontId="27" fillId="6" borderId="22" xfId="0" applyFont="1" applyFill="1" applyBorder="1" applyAlignment="1" applyProtection="1">
      <alignment horizontal="center" vertical="center"/>
      <protection hidden="1"/>
    </xf>
    <xf numFmtId="0" fontId="27" fillId="6" borderId="23" xfId="0" applyFont="1" applyFill="1" applyBorder="1" applyAlignment="1" applyProtection="1">
      <alignment horizontal="center" vertical="center"/>
      <protection hidden="1"/>
    </xf>
    <xf numFmtId="49" fontId="19" fillId="0" borderId="4" xfId="0" applyNumberFormat="1" applyFont="1" applyBorder="1" applyProtection="1">
      <protection locked="0"/>
    </xf>
    <xf numFmtId="49" fontId="19" fillId="0" borderId="4" xfId="0" applyNumberFormat="1" applyFont="1" applyBorder="1" applyAlignment="1" applyProtection="1">
      <alignment horizontal="center"/>
      <protection locked="0"/>
    </xf>
    <xf numFmtId="0" fontId="19" fillId="0" borderId="0" xfId="0" applyFont="1" applyProtection="1">
      <protection locked="0"/>
    </xf>
    <xf numFmtId="0" fontId="0" fillId="2" borderId="24" xfId="0" applyFill="1" applyBorder="1" applyAlignment="1" applyProtection="1">
      <alignment vertical="center"/>
      <protection locked="0"/>
    </xf>
    <xf numFmtId="0" fontId="74" fillId="2" borderId="4"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74" fillId="2" borderId="24" xfId="0" applyFont="1" applyFill="1" applyBorder="1" applyAlignment="1" applyProtection="1">
      <alignment vertical="center"/>
      <protection locked="0"/>
    </xf>
    <xf numFmtId="0" fontId="0" fillId="2" borderId="25" xfId="0" applyFill="1" applyBorder="1" applyAlignment="1" applyProtection="1">
      <alignment vertical="center"/>
      <protection locked="0"/>
    </xf>
    <xf numFmtId="0" fontId="74" fillId="2" borderId="21"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19" fillId="0" borderId="0" xfId="0" applyFont="1" applyAlignment="1" applyProtection="1">
      <alignment horizontal="center"/>
      <protection locked="0"/>
    </xf>
    <xf numFmtId="14" fontId="12" fillId="0" borderId="2" xfId="0" applyNumberFormat="1" applyFont="1" applyBorder="1" applyAlignment="1" applyProtection="1">
      <alignment horizontal="center" vertical="center" wrapText="1"/>
      <protection locked="0" hidden="1"/>
    </xf>
    <xf numFmtId="0" fontId="29" fillId="2" borderId="0" xfId="0" applyFont="1" applyFill="1" applyAlignment="1">
      <alignment horizontal="centerContinuous" vertical="center"/>
    </xf>
    <xf numFmtId="0" fontId="75" fillId="2" borderId="0" xfId="0" applyFont="1" applyFill="1" applyAlignment="1">
      <alignment horizontal="centerContinuous" vertical="center"/>
    </xf>
    <xf numFmtId="0" fontId="10" fillId="2" borderId="0" xfId="0" applyFont="1" applyFill="1" applyAlignment="1" applyProtection="1">
      <alignment horizontal="center" vertical="center" wrapText="1"/>
    </xf>
    <xf numFmtId="0" fontId="76" fillId="2" borderId="0" xfId="0" applyFont="1" applyFill="1" applyProtection="1"/>
    <xf numFmtId="0" fontId="25" fillId="2" borderId="0" xfId="0" applyFont="1" applyFill="1" applyAlignment="1" applyProtection="1">
      <alignment vertical="center"/>
    </xf>
    <xf numFmtId="0" fontId="17" fillId="2" borderId="0" xfId="0" applyFont="1" applyFill="1" applyAlignment="1" applyProtection="1">
      <alignment vertical="center"/>
    </xf>
    <xf numFmtId="0" fontId="76" fillId="2" borderId="0" xfId="0" applyFont="1" applyFill="1" applyAlignment="1" applyProtection="1">
      <alignment vertical="center"/>
    </xf>
    <xf numFmtId="0" fontId="24" fillId="2" borderId="0" xfId="0" applyFont="1" applyFill="1" applyAlignment="1" applyProtection="1">
      <alignment horizontal="center" vertical="center" wrapText="1"/>
    </xf>
    <xf numFmtId="0" fontId="25" fillId="2" borderId="0" xfId="0" applyFont="1" applyFill="1" applyProtection="1"/>
    <xf numFmtId="0" fontId="17" fillId="2" borderId="0" xfId="0" applyFont="1" applyFill="1" applyProtection="1"/>
    <xf numFmtId="0" fontId="42" fillId="2" borderId="0" xfId="0" applyFont="1" applyFill="1" applyProtection="1"/>
    <xf numFmtId="0" fontId="19" fillId="2" borderId="0" xfId="0" applyFont="1" applyFill="1" applyBorder="1" applyAlignment="1" applyProtection="1">
      <alignment horizontal="left" vertical="center" indent="1"/>
      <protection hidden="1"/>
    </xf>
    <xf numFmtId="0" fontId="23" fillId="2" borderId="0" xfId="0" applyFont="1" applyFill="1" applyProtection="1"/>
    <xf numFmtId="0" fontId="77" fillId="2" borderId="0" xfId="0" applyFont="1" applyFill="1" applyProtection="1"/>
    <xf numFmtId="0" fontId="78" fillId="2" borderId="0" xfId="0" applyFont="1" applyFill="1" applyProtection="1"/>
    <xf numFmtId="166" fontId="17" fillId="2" borderId="0" xfId="0" applyNumberFormat="1" applyFont="1" applyFill="1" applyBorder="1" applyAlignment="1" applyProtection="1">
      <alignment horizontal="left" vertical="center"/>
    </xf>
    <xf numFmtId="166" fontId="37" fillId="2" borderId="0" xfId="0" applyNumberFormat="1" applyFont="1" applyFill="1" applyBorder="1" applyAlignment="1" applyProtection="1">
      <alignment horizontal="left"/>
    </xf>
    <xf numFmtId="166" fontId="17" fillId="2" borderId="0" xfId="0" applyNumberFormat="1" applyFont="1" applyFill="1" applyBorder="1" applyAlignment="1" applyProtection="1">
      <alignment horizontal="left" vertical="top"/>
    </xf>
    <xf numFmtId="0" fontId="37" fillId="2" borderId="0" xfId="0" applyFont="1" applyFill="1" applyAlignment="1" applyProtection="1">
      <alignment vertical="top"/>
    </xf>
    <xf numFmtId="0" fontId="77" fillId="2" borderId="0" xfId="0" applyFont="1" applyFill="1" applyAlignment="1" applyProtection="1">
      <alignment vertical="center"/>
    </xf>
    <xf numFmtId="0" fontId="78" fillId="2" borderId="0" xfId="0" applyFont="1" applyFill="1" applyAlignment="1" applyProtection="1">
      <alignment vertical="center"/>
    </xf>
    <xf numFmtId="0" fontId="17" fillId="2" borderId="0" xfId="0" applyFont="1" applyFill="1" applyBorder="1" applyProtection="1"/>
    <xf numFmtId="0" fontId="42" fillId="2" borderId="0" xfId="0" applyFont="1" applyFill="1" applyAlignment="1" applyProtection="1">
      <alignment horizontal="right"/>
    </xf>
    <xf numFmtId="0" fontId="25" fillId="5" borderId="27" xfId="0" applyFont="1" applyFill="1" applyBorder="1" applyAlignment="1" applyProtection="1">
      <alignment horizontal="center" vertical="center"/>
      <protection hidden="1"/>
    </xf>
    <xf numFmtId="0" fontId="25" fillId="5" borderId="28" xfId="0" applyFont="1" applyFill="1" applyBorder="1" applyAlignment="1" applyProtection="1">
      <alignment horizontal="center" vertical="center"/>
      <protection hidden="1"/>
    </xf>
    <xf numFmtId="0" fontId="25" fillId="5" borderId="29" xfId="0" applyFont="1" applyFill="1" applyBorder="1" applyAlignment="1" applyProtection="1">
      <alignment horizontal="center" vertical="center"/>
      <protection hidden="1"/>
    </xf>
    <xf numFmtId="0" fontId="25" fillId="5" borderId="30"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25" fillId="5" borderId="31" xfId="0" applyFont="1" applyFill="1" applyBorder="1" applyAlignment="1" applyProtection="1">
      <alignment horizontal="center" vertical="center"/>
      <protection hidden="1"/>
    </xf>
    <xf numFmtId="0" fontId="25" fillId="5" borderId="32" xfId="0" applyFont="1" applyFill="1" applyBorder="1" applyAlignment="1" applyProtection="1">
      <alignment horizontal="center" vertical="center"/>
      <protection hidden="1"/>
    </xf>
    <xf numFmtId="0" fontId="25" fillId="5" borderId="33" xfId="0" applyFont="1" applyFill="1" applyBorder="1" applyAlignment="1" applyProtection="1">
      <alignment horizontal="center" vertical="center"/>
      <protection hidden="1"/>
    </xf>
    <xf numFmtId="0" fontId="25" fillId="5" borderId="34" xfId="0" applyFont="1" applyFill="1" applyBorder="1" applyAlignment="1" applyProtection="1">
      <alignment horizontal="center" vertical="center"/>
      <protection hidden="1"/>
    </xf>
    <xf numFmtId="0" fontId="29" fillId="4" borderId="35" xfId="0" applyFont="1" applyFill="1" applyBorder="1" applyAlignment="1" applyProtection="1">
      <alignment horizontal="center" vertical="center" wrapText="1"/>
    </xf>
    <xf numFmtId="0" fontId="29" fillId="4" borderId="36" xfId="0" applyFont="1" applyFill="1" applyBorder="1" applyAlignment="1" applyProtection="1">
      <alignment horizontal="center" vertical="center" wrapText="1"/>
    </xf>
    <xf numFmtId="0" fontId="29" fillId="4" borderId="37" xfId="0" applyFont="1" applyFill="1" applyBorder="1" applyAlignment="1" applyProtection="1">
      <alignment horizontal="center" vertical="center" wrapText="1"/>
    </xf>
    <xf numFmtId="0" fontId="28" fillId="3" borderId="5" xfId="0" applyFont="1" applyFill="1" applyBorder="1" applyAlignment="1" applyProtection="1">
      <alignment horizontal="centerContinuous" vertical="center" wrapText="1"/>
    </xf>
    <xf numFmtId="0" fontId="25" fillId="6" borderId="27" xfId="0" applyFont="1" applyFill="1" applyBorder="1" applyAlignment="1" applyProtection="1">
      <alignment horizontal="center" vertical="center"/>
      <protection hidden="1"/>
    </xf>
    <xf numFmtId="0" fontId="25" fillId="6" borderId="28" xfId="0" applyFont="1" applyFill="1" applyBorder="1" applyAlignment="1" applyProtection="1">
      <alignment horizontal="center" vertical="center"/>
      <protection hidden="1"/>
    </xf>
    <xf numFmtId="0" fontId="25" fillId="6" borderId="29" xfId="0" applyFont="1" applyFill="1" applyBorder="1" applyAlignment="1" applyProtection="1">
      <alignment horizontal="center" vertical="center"/>
      <protection hidden="1"/>
    </xf>
    <xf numFmtId="0" fontId="25" fillId="6" borderId="30" xfId="0" applyFont="1" applyFill="1" applyBorder="1" applyAlignment="1" applyProtection="1">
      <alignment horizontal="center" vertical="center"/>
      <protection hidden="1"/>
    </xf>
    <xf numFmtId="0" fontId="25" fillId="6" borderId="4" xfId="0" applyFont="1" applyFill="1" applyBorder="1" applyAlignment="1" applyProtection="1">
      <alignment horizontal="center" vertical="center"/>
      <protection hidden="1"/>
    </xf>
    <xf numFmtId="0" fontId="25" fillId="6" borderId="31" xfId="0" applyFont="1" applyFill="1" applyBorder="1" applyAlignment="1" applyProtection="1">
      <alignment horizontal="center" vertical="center"/>
      <protection hidden="1"/>
    </xf>
    <xf numFmtId="0" fontId="25" fillId="6" borderId="32" xfId="0" applyFont="1" applyFill="1" applyBorder="1" applyAlignment="1" applyProtection="1">
      <alignment horizontal="center" vertical="center"/>
      <protection hidden="1"/>
    </xf>
    <xf numFmtId="0" fontId="25" fillId="6" borderId="33" xfId="0" applyFont="1" applyFill="1" applyBorder="1" applyAlignment="1" applyProtection="1">
      <alignment horizontal="center" vertical="center"/>
      <protection hidden="1"/>
    </xf>
    <xf numFmtId="0" fontId="25" fillId="6" borderId="34" xfId="0" applyFont="1" applyFill="1" applyBorder="1" applyAlignment="1" applyProtection="1">
      <alignment horizontal="center" vertical="center"/>
      <protection hidden="1"/>
    </xf>
    <xf numFmtId="0" fontId="79" fillId="8" borderId="8" xfId="0" applyFont="1" applyFill="1" applyBorder="1" applyAlignment="1">
      <alignment horizontal="center" vertical="center" wrapText="1"/>
    </xf>
    <xf numFmtId="0" fontId="19" fillId="0" borderId="35"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79" fillId="8" borderId="38" xfId="0" applyFont="1" applyFill="1" applyBorder="1" applyAlignment="1">
      <alignment horizontal="center" vertical="center" wrapText="1"/>
    </xf>
    <xf numFmtId="0" fontId="79" fillId="8" borderId="39" xfId="0" applyFont="1" applyFill="1" applyBorder="1" applyAlignment="1">
      <alignment horizontal="center" vertical="center" wrapText="1"/>
    </xf>
    <xf numFmtId="0" fontId="79" fillId="8" borderId="40" xfId="0" applyFont="1" applyFill="1" applyBorder="1" applyAlignment="1">
      <alignment horizontal="center" vertical="center" wrapText="1"/>
    </xf>
    <xf numFmtId="0" fontId="19" fillId="0" borderId="41"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29" fillId="0" borderId="0" xfId="0" applyFont="1" applyAlignment="1" applyProtection="1">
      <alignment horizontal="center"/>
      <protection locked="0"/>
    </xf>
    <xf numFmtId="0" fontId="19" fillId="2" borderId="0" xfId="0" applyFont="1" applyFill="1" applyProtection="1"/>
    <xf numFmtId="0" fontId="13" fillId="2" borderId="0" xfId="0" applyFont="1" applyFill="1" applyProtection="1"/>
    <xf numFmtId="0" fontId="26" fillId="6" borderId="4" xfId="0" applyFont="1" applyFill="1" applyBorder="1" applyAlignment="1" applyProtection="1">
      <alignment horizontal="center"/>
      <protection hidden="1"/>
    </xf>
    <xf numFmtId="0" fontId="29" fillId="6" borderId="35" xfId="0" applyFont="1" applyFill="1" applyBorder="1" applyAlignment="1" applyProtection="1">
      <alignment horizontal="center" vertical="center" wrapText="1"/>
    </xf>
    <xf numFmtId="0" fontId="29" fillId="6" borderId="3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9" fillId="7" borderId="27" xfId="0" applyFont="1" applyFill="1" applyBorder="1" applyAlignment="1" applyProtection="1">
      <alignment horizontal="center" vertical="center"/>
    </xf>
    <xf numFmtId="0" fontId="29" fillId="7" borderId="30" xfId="0" applyFont="1" applyFill="1" applyBorder="1" applyAlignment="1" applyProtection="1">
      <alignment horizontal="center" vertical="center"/>
    </xf>
    <xf numFmtId="0" fontId="29" fillId="7" borderId="32" xfId="0" applyFont="1" applyFill="1" applyBorder="1" applyAlignment="1" applyProtection="1">
      <alignment horizontal="center" vertical="center"/>
    </xf>
    <xf numFmtId="0" fontId="79" fillId="8" borderId="45" xfId="0" applyFont="1" applyFill="1" applyBorder="1" applyAlignment="1">
      <alignment horizontal="center" vertical="center" wrapText="1"/>
    </xf>
    <xf numFmtId="0" fontId="79" fillId="8" borderId="9" xfId="0" applyFont="1" applyFill="1" applyBorder="1" applyAlignment="1">
      <alignment horizontal="center" vertical="center" wrapText="1"/>
    </xf>
    <xf numFmtId="0" fontId="17" fillId="4" borderId="2" xfId="0" applyFont="1" applyFill="1" applyBorder="1" applyAlignment="1">
      <alignment vertical="center" wrapText="1"/>
    </xf>
    <xf numFmtId="0" fontId="8" fillId="4" borderId="46"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73" fillId="4" borderId="47" xfId="0" applyFont="1" applyFill="1" applyBorder="1" applyAlignment="1" applyProtection="1">
      <alignment horizontal="center" vertical="center" wrapText="1"/>
    </xf>
    <xf numFmtId="14" fontId="6" fillId="4" borderId="47" xfId="0" applyNumberFormat="1"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xf>
    <xf numFmtId="14" fontId="6" fillId="4" borderId="2" xfId="0" applyNumberFormat="1" applyFont="1" applyFill="1" applyBorder="1" applyAlignment="1" applyProtection="1">
      <alignment horizontal="center" vertical="center" wrapText="1"/>
    </xf>
    <xf numFmtId="0" fontId="4" fillId="2" borderId="0" xfId="1" applyFont="1" applyFill="1" applyAlignment="1" applyProtection="1">
      <alignment horizontal="right" vertical="center"/>
      <protection locked="0"/>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40" fillId="5" borderId="4" xfId="0" applyFont="1" applyFill="1" applyBorder="1" applyAlignment="1" applyProtection="1">
      <alignment horizontal="center" vertical="center"/>
      <protection hidden="1"/>
    </xf>
    <xf numFmtId="0" fontId="19" fillId="3" borderId="35" xfId="0" applyFont="1" applyFill="1" applyBorder="1" applyAlignment="1" applyProtection="1">
      <alignment horizontal="center" vertical="center"/>
      <protection hidden="1"/>
    </xf>
    <xf numFmtId="0" fontId="19" fillId="3" borderId="36" xfId="0" applyFont="1" applyFill="1" applyBorder="1" applyAlignment="1" applyProtection="1">
      <alignment horizontal="center" vertical="center"/>
      <protection hidden="1"/>
    </xf>
    <xf numFmtId="0" fontId="19" fillId="3" borderId="37" xfId="0" applyFont="1" applyFill="1" applyBorder="1" applyAlignment="1" applyProtection="1">
      <alignment horizontal="center" vertical="center"/>
      <protection hidden="1"/>
    </xf>
    <xf numFmtId="0" fontId="19" fillId="3" borderId="41" xfId="0" applyFont="1" applyFill="1" applyBorder="1" applyAlignment="1" applyProtection="1">
      <alignment horizontal="center" vertical="center"/>
      <protection hidden="1"/>
    </xf>
    <xf numFmtId="0" fontId="19" fillId="5" borderId="37" xfId="0" applyFont="1" applyFill="1" applyBorder="1" applyAlignment="1" applyProtection="1">
      <alignment horizontal="center" vertical="center"/>
      <protection hidden="1"/>
    </xf>
    <xf numFmtId="0" fontId="17" fillId="2" borderId="0" xfId="0" applyFont="1" applyFill="1" applyAlignment="1" applyProtection="1">
      <alignment vertical="center"/>
      <protection locked="0" hidden="1"/>
    </xf>
    <xf numFmtId="0" fontId="76" fillId="2" borderId="0" xfId="0" applyFont="1" applyFill="1" applyAlignment="1" applyProtection="1">
      <alignment vertical="center"/>
      <protection locked="0" hidden="1"/>
    </xf>
    <xf numFmtId="0" fontId="17" fillId="2" borderId="0" xfId="0" applyFont="1" applyFill="1" applyAlignment="1" applyProtection="1">
      <alignment vertical="center"/>
      <protection hidden="1"/>
    </xf>
    <xf numFmtId="0" fontId="0" fillId="2" borderId="0" xfId="0" applyFill="1" applyBorder="1" applyProtection="1"/>
    <xf numFmtId="0" fontId="0" fillId="2" borderId="0" xfId="0" applyFill="1" applyAlignment="1" applyProtection="1">
      <alignment vertical="center"/>
    </xf>
    <xf numFmtId="0" fontId="21" fillId="2" borderId="0" xfId="0" applyFont="1" applyFill="1" applyAlignment="1" applyProtection="1">
      <alignment horizontal="left"/>
    </xf>
    <xf numFmtId="166" fontId="37" fillId="2" borderId="0" xfId="0" applyNumberFormat="1" applyFont="1" applyFill="1" applyBorder="1" applyAlignment="1" applyProtection="1">
      <alignment horizontal="justify" vertical="top" wrapText="1"/>
    </xf>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xf>
    <xf numFmtId="0" fontId="28" fillId="3" borderId="4" xfId="0" applyFont="1" applyFill="1" applyBorder="1" applyAlignment="1" applyProtection="1">
      <alignment horizontal="centerContinuous" vertical="center" wrapText="1"/>
    </xf>
    <xf numFmtId="0" fontId="12" fillId="2" borderId="0" xfId="0" applyFont="1" applyFill="1" applyProtection="1"/>
    <xf numFmtId="166" fontId="37" fillId="2" borderId="0" xfId="0" applyNumberFormat="1" applyFont="1" applyFill="1" applyBorder="1" applyAlignment="1" applyProtection="1">
      <alignment vertical="top" wrapText="1"/>
    </xf>
    <xf numFmtId="0" fontId="34" fillId="2" borderId="0" xfId="0" applyFont="1" applyFill="1" applyAlignment="1" applyProtection="1">
      <alignment vertical="center"/>
      <protection locked="0"/>
    </xf>
    <xf numFmtId="0" fontId="0" fillId="2" borderId="0" xfId="0" applyFill="1" applyProtection="1">
      <protection locked="0"/>
    </xf>
    <xf numFmtId="0" fontId="19" fillId="2" borderId="0" xfId="0" applyFont="1" applyFill="1" applyProtection="1">
      <protection locked="0"/>
    </xf>
    <xf numFmtId="0" fontId="62" fillId="2" borderId="0" xfId="0" applyFont="1" applyFill="1" applyBorder="1" applyAlignment="1" applyProtection="1">
      <alignment horizontal="left" vertical="center" wrapText="1"/>
    </xf>
    <xf numFmtId="49" fontId="7" fillId="0" borderId="2" xfId="0" applyNumberFormat="1" applyFont="1" applyBorder="1" applyAlignment="1" applyProtection="1">
      <alignment vertical="center" shrinkToFit="1"/>
      <protection locked="0" hidden="1"/>
    </xf>
    <xf numFmtId="0" fontId="7" fillId="5" borderId="2" xfId="0" applyNumberFormat="1" applyFont="1" applyFill="1" applyBorder="1" applyAlignment="1" applyProtection="1">
      <alignment vertical="center"/>
      <protection hidden="1"/>
    </xf>
    <xf numFmtId="0" fontId="29" fillId="2" borderId="55" xfId="0" applyFont="1" applyFill="1" applyBorder="1" applyAlignment="1" applyProtection="1">
      <alignment horizontal="center" vertical="center" wrapText="1"/>
    </xf>
    <xf numFmtId="0" fontId="25" fillId="2" borderId="55"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protection hidden="1"/>
    </xf>
    <xf numFmtId="0" fontId="25" fillId="4" borderId="35" xfId="0" applyFont="1" applyFill="1" applyBorder="1" applyAlignment="1" applyProtection="1">
      <alignment horizontal="center" vertical="center"/>
      <protection hidden="1"/>
    </xf>
    <xf numFmtId="0" fontId="25" fillId="5" borderId="36" xfId="0" applyFont="1" applyFill="1" applyBorder="1" applyAlignment="1" applyProtection="1">
      <alignment horizontal="center" vertical="center"/>
      <protection hidden="1"/>
    </xf>
    <xf numFmtId="0" fontId="25" fillId="4" borderId="8" xfId="0" applyFont="1" applyFill="1" applyBorder="1" applyAlignment="1" applyProtection="1">
      <alignment horizontal="center" vertical="center" wrapText="1"/>
    </xf>
    <xf numFmtId="0" fontId="62" fillId="2" borderId="0" xfId="0" applyFont="1" applyFill="1" applyBorder="1" applyAlignment="1" applyProtection="1">
      <alignment horizontal="left" vertical="top" wrapText="1"/>
    </xf>
    <xf numFmtId="0" fontId="25" fillId="6" borderId="35" xfId="0" applyFont="1" applyFill="1" applyBorder="1" applyAlignment="1" applyProtection="1">
      <alignment horizontal="center" vertical="center"/>
      <protection hidden="1"/>
    </xf>
    <xf numFmtId="0" fontId="25" fillId="6" borderId="56" xfId="0" applyFont="1" applyFill="1" applyBorder="1" applyAlignment="1" applyProtection="1">
      <alignment horizontal="center" vertical="center"/>
      <protection hidden="1"/>
    </xf>
    <xf numFmtId="0" fontId="25" fillId="7" borderId="35" xfId="0" applyFont="1" applyFill="1" applyBorder="1" applyAlignment="1" applyProtection="1">
      <alignment horizontal="center" vertical="center"/>
      <protection hidden="1"/>
    </xf>
    <xf numFmtId="0" fontId="25" fillId="5" borderId="56" xfId="0" applyFont="1" applyFill="1" applyBorder="1" applyAlignment="1" applyProtection="1">
      <alignment horizontal="center" vertical="center"/>
      <protection hidden="1"/>
    </xf>
    <xf numFmtId="0" fontId="79" fillId="2" borderId="58" xfId="0" applyFont="1" applyFill="1" applyBorder="1" applyAlignment="1">
      <alignment horizontal="center" vertical="center" wrapText="1"/>
    </xf>
    <xf numFmtId="0" fontId="19" fillId="2" borderId="58" xfId="0" applyFont="1" applyFill="1" applyBorder="1" applyAlignment="1" applyProtection="1">
      <alignment horizontal="center" vertical="center"/>
    </xf>
    <xf numFmtId="0" fontId="80" fillId="2" borderId="0" xfId="0" applyFont="1" applyFill="1" applyBorder="1" applyAlignment="1" applyProtection="1"/>
    <xf numFmtId="0" fontId="81" fillId="2" borderId="0" xfId="0" applyFont="1" applyFill="1" applyProtection="1"/>
    <xf numFmtId="0" fontId="81" fillId="0" borderId="0" xfId="0" applyFont="1" applyProtection="1"/>
    <xf numFmtId="0" fontId="82" fillId="2" borderId="0" xfId="0" applyFont="1" applyFill="1" applyBorder="1" applyAlignment="1" applyProtection="1">
      <alignment horizontal="left"/>
    </xf>
    <xf numFmtId="0" fontId="80" fillId="2" borderId="0" xfId="0" applyFont="1" applyFill="1" applyBorder="1" applyAlignment="1" applyProtection="1">
      <alignment horizontal="left"/>
    </xf>
    <xf numFmtId="0" fontId="81" fillId="0" borderId="0" xfId="0" applyFont="1" applyFill="1" applyProtection="1"/>
    <xf numFmtId="0" fontId="17" fillId="0" borderId="0" xfId="0" applyFont="1" applyProtection="1"/>
    <xf numFmtId="0" fontId="0" fillId="0" borderId="0" xfId="0" applyAlignment="1" applyProtection="1">
      <alignment horizontal="centerContinuous"/>
    </xf>
    <xf numFmtId="1" fontId="0" fillId="0" borderId="0" xfId="0" applyNumberFormat="1" applyProtection="1"/>
    <xf numFmtId="14" fontId="7" fillId="0" borderId="2" xfId="0" applyNumberFormat="1" applyFont="1" applyBorder="1" applyAlignment="1" applyProtection="1">
      <alignment horizontal="center" vertical="center" wrapText="1"/>
      <protection locked="0" hidden="1"/>
    </xf>
    <xf numFmtId="0" fontId="7" fillId="0" borderId="14" xfId="0" applyFont="1" applyBorder="1" applyAlignment="1" applyProtection="1">
      <alignment horizontal="center" vertical="center" wrapText="1"/>
      <protection locked="0" hidden="1"/>
    </xf>
    <xf numFmtId="0" fontId="7" fillId="0" borderId="15" xfId="0" applyFont="1" applyBorder="1" applyAlignment="1" applyProtection="1">
      <alignment horizontal="center" vertical="center" wrapText="1"/>
      <protection locked="0" hidden="1"/>
    </xf>
    <xf numFmtId="0" fontId="7" fillId="0" borderId="14" xfId="0" applyNumberFormat="1" applyFont="1" applyBorder="1" applyAlignment="1" applyProtection="1">
      <alignment horizontal="center" vertical="center" wrapText="1"/>
      <protection locked="0" hidden="1"/>
    </xf>
    <xf numFmtId="0" fontId="7" fillId="0" borderId="15" xfId="0" applyNumberFormat="1" applyFont="1" applyBorder="1" applyAlignment="1" applyProtection="1">
      <alignment horizontal="center" vertical="center" wrapText="1"/>
      <protection locked="0" hidden="1"/>
    </xf>
    <xf numFmtId="0" fontId="7" fillId="0" borderId="59" xfId="0" applyNumberFormat="1" applyFont="1" applyBorder="1" applyAlignment="1" applyProtection="1">
      <alignment horizontal="center" vertical="center" wrapText="1"/>
      <protection locked="0" hidden="1"/>
    </xf>
    <xf numFmtId="0" fontId="7" fillId="0" borderId="60" xfId="0" applyNumberFormat="1" applyFont="1" applyBorder="1" applyAlignment="1" applyProtection="1">
      <alignment horizontal="center" vertical="center" wrapText="1"/>
      <protection locked="0" hidden="1"/>
    </xf>
    <xf numFmtId="164" fontId="7" fillId="0" borderId="2" xfId="0" applyNumberFormat="1" applyFont="1" applyBorder="1" applyAlignment="1" applyProtection="1">
      <alignment horizontal="center" vertical="center"/>
      <protection locked="0" hidden="1"/>
    </xf>
    <xf numFmtId="0" fontId="7" fillId="0" borderId="6" xfId="0" applyFont="1" applyBorder="1" applyAlignment="1" applyProtection="1">
      <alignment horizontal="center" vertical="center"/>
      <protection locked="0"/>
    </xf>
    <xf numFmtId="164" fontId="7" fillId="0" borderId="2" xfId="0" applyNumberFormat="1" applyFont="1" applyBorder="1" applyAlignment="1" applyProtection="1">
      <alignment horizontal="center" vertical="center"/>
      <protection locked="0"/>
    </xf>
    <xf numFmtId="2" fontId="7" fillId="0" borderId="16" xfId="0" applyNumberFormat="1" applyFont="1" applyBorder="1" applyAlignment="1" applyProtection="1">
      <alignment horizontal="center" vertical="center"/>
      <protection locked="0"/>
    </xf>
    <xf numFmtId="2" fontId="7" fillId="0" borderId="17" xfId="0" applyNumberFormat="1" applyFont="1" applyBorder="1" applyAlignment="1" applyProtection="1">
      <alignment horizontal="center" vertical="center"/>
      <protection locked="0"/>
    </xf>
    <xf numFmtId="2" fontId="7" fillId="0" borderId="15" xfId="0" applyNumberFormat="1" applyFont="1" applyBorder="1" applyAlignment="1" applyProtection="1">
      <alignment horizontal="center" vertical="center"/>
      <protection locked="0"/>
    </xf>
    <xf numFmtId="2" fontId="7" fillId="0" borderId="61" xfId="0" applyNumberFormat="1" applyFont="1" applyBorder="1" applyAlignment="1" applyProtection="1">
      <alignment horizontal="center" vertical="center"/>
      <protection locked="0"/>
    </xf>
    <xf numFmtId="2" fontId="7" fillId="0" borderId="62" xfId="0" applyNumberFormat="1" applyFont="1" applyBorder="1" applyAlignment="1" applyProtection="1">
      <alignment horizontal="center" vertical="center"/>
      <protection locked="0"/>
    </xf>
    <xf numFmtId="2" fontId="7" fillId="0" borderId="63" xfId="0" applyNumberFormat="1" applyFont="1" applyBorder="1" applyAlignment="1" applyProtection="1">
      <alignment horizontal="center" vertical="center"/>
      <protection locked="0"/>
    </xf>
    <xf numFmtId="0" fontId="25" fillId="2" borderId="58" xfId="0" applyFont="1" applyFill="1" applyBorder="1" applyAlignment="1" applyProtection="1">
      <alignment vertical="center"/>
      <protection hidden="1"/>
    </xf>
    <xf numFmtId="0" fontId="25" fillId="2" borderId="0" xfId="0" applyFont="1" applyFill="1" applyBorder="1" applyAlignment="1" applyProtection="1">
      <alignment vertical="center"/>
      <protection hidden="1"/>
    </xf>
    <xf numFmtId="0" fontId="66" fillId="2" borderId="58" xfId="0" applyFont="1" applyFill="1" applyBorder="1" applyAlignment="1" applyProtection="1">
      <alignment vertical="center" wrapText="1"/>
      <protection locked="0" hidden="1"/>
    </xf>
    <xf numFmtId="0" fontId="66" fillId="2" borderId="0" xfId="0" applyFont="1" applyFill="1" applyBorder="1" applyAlignment="1" applyProtection="1">
      <alignment vertical="center" wrapText="1"/>
      <protection locked="0" hidden="1"/>
    </xf>
    <xf numFmtId="0" fontId="0" fillId="0" borderId="0" xfId="0" applyFill="1" applyProtection="1">
      <protection hidden="1"/>
    </xf>
    <xf numFmtId="0" fontId="0" fillId="2" borderId="0" xfId="0" applyFill="1" applyProtection="1">
      <protection hidden="1"/>
    </xf>
    <xf numFmtId="0" fontId="0" fillId="2" borderId="0" xfId="0" applyFill="1" applyAlignment="1" applyProtection="1">
      <protection hidden="1"/>
    </xf>
    <xf numFmtId="0" fontId="17" fillId="2" borderId="0" xfId="0" applyFont="1" applyFill="1" applyProtection="1">
      <protection hidden="1"/>
    </xf>
    <xf numFmtId="0" fontId="17" fillId="0" borderId="0" xfId="0" applyFont="1" applyAlignment="1" applyProtection="1">
      <alignment horizontal="centerContinuous"/>
      <protection hidden="1"/>
    </xf>
    <xf numFmtId="0" fontId="17" fillId="0" borderId="0" xfId="0" applyFont="1" applyAlignment="1" applyProtection="1">
      <alignment horizontal="center"/>
      <protection hidden="1"/>
    </xf>
    <xf numFmtId="1" fontId="0" fillId="2" borderId="4" xfId="0" applyNumberFormat="1" applyFill="1" applyBorder="1" applyProtection="1">
      <protection hidden="1"/>
    </xf>
    <xf numFmtId="0" fontId="0" fillId="2" borderId="4" xfId="0" applyFill="1" applyBorder="1" applyProtection="1">
      <protection hidden="1"/>
    </xf>
    <xf numFmtId="0" fontId="0" fillId="0" borderId="4" xfId="0" applyBorder="1" applyAlignment="1" applyProtection="1">
      <alignment horizontal="center"/>
      <protection hidden="1"/>
    </xf>
    <xf numFmtId="0" fontId="63" fillId="2" borderId="0" xfId="0" applyFont="1" applyFill="1" applyBorder="1" applyAlignment="1" applyProtection="1">
      <alignment horizontal="left"/>
      <protection hidden="1"/>
    </xf>
    <xf numFmtId="0" fontId="63" fillId="2" borderId="0" xfId="0" applyFont="1" applyFill="1" applyBorder="1" applyAlignment="1" applyProtection="1">
      <alignment horizontal="centerContinuous" vertical="center"/>
      <protection locked="0"/>
    </xf>
    <xf numFmtId="0" fontId="0" fillId="0" borderId="0" xfId="0" applyFill="1" applyProtection="1">
      <protection locked="0"/>
    </xf>
    <xf numFmtId="0" fontId="71" fillId="5" borderId="19" xfId="0" applyFont="1" applyFill="1" applyBorder="1" applyAlignment="1" applyProtection="1">
      <alignment vertical="center" wrapText="1"/>
      <protection hidden="1"/>
    </xf>
    <xf numFmtId="0" fontId="71" fillId="5" borderId="4" xfId="0" applyFont="1" applyFill="1" applyBorder="1" applyAlignment="1" applyProtection="1">
      <alignment vertical="center" wrapText="1"/>
      <protection hidden="1"/>
    </xf>
    <xf numFmtId="0" fontId="29" fillId="0" borderId="4" xfId="0" applyFont="1" applyBorder="1" applyAlignment="1" applyProtection="1">
      <alignment horizontal="center"/>
      <protection locked="0"/>
    </xf>
    <xf numFmtId="0" fontId="29" fillId="3" borderId="4" xfId="0" applyFont="1" applyFill="1" applyBorder="1" applyAlignment="1" applyProtection="1">
      <alignment horizontal="center" vertical="center" wrapText="1"/>
      <protection hidden="1"/>
    </xf>
    <xf numFmtId="0" fontId="5" fillId="3" borderId="4" xfId="0" applyFont="1" applyFill="1" applyBorder="1" applyAlignment="1" applyProtection="1">
      <alignment vertical="center" wrapText="1"/>
      <protection hidden="1"/>
    </xf>
    <xf numFmtId="0" fontId="19" fillId="3" borderId="4"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wrapText="1"/>
      <protection hidden="1"/>
    </xf>
    <xf numFmtId="0" fontId="83" fillId="2" borderId="0" xfId="0" applyFont="1" applyFill="1" applyAlignment="1" applyProtection="1">
      <alignment horizontal="centerContinuous" vertical="center"/>
      <protection locked="0"/>
    </xf>
    <xf numFmtId="0" fontId="26" fillId="6" borderId="21" xfId="0" applyFont="1" applyFill="1" applyBorder="1" applyAlignment="1" applyProtection="1">
      <alignment horizontal="center"/>
      <protection hidden="1"/>
    </xf>
    <xf numFmtId="14" fontId="26" fillId="0" borderId="21" xfId="0" applyNumberFormat="1" applyFont="1" applyBorder="1" applyAlignment="1" applyProtection="1">
      <alignment horizontal="center" vertical="center"/>
      <protection locked="0" hidden="1"/>
    </xf>
    <xf numFmtId="14" fontId="26" fillId="0" borderId="26" xfId="0" applyNumberFormat="1" applyFont="1" applyFill="1" applyBorder="1" applyAlignment="1" applyProtection="1">
      <alignment horizontal="center" vertical="center" wrapText="1"/>
      <protection locked="0" hidden="1"/>
    </xf>
    <xf numFmtId="0" fontId="19" fillId="3" borderId="65" xfId="0" applyFont="1" applyFill="1" applyBorder="1" applyAlignment="1">
      <alignment vertical="center"/>
    </xf>
    <xf numFmtId="0" fontId="26" fillId="0" borderId="66" xfId="0" applyNumberFormat="1" applyFont="1" applyBorder="1" applyAlignment="1" applyProtection="1">
      <alignment horizontal="center" vertical="center" wrapText="1"/>
      <protection locked="0" hidden="1"/>
    </xf>
    <xf numFmtId="0" fontId="26" fillId="0" borderId="67" xfId="0" applyNumberFormat="1" applyFont="1" applyBorder="1" applyAlignment="1" applyProtection="1">
      <alignment horizontal="center" vertical="center" wrapText="1"/>
      <protection locked="0" hidden="1"/>
    </xf>
    <xf numFmtId="164" fontId="26" fillId="0" borderId="20" xfId="0" applyNumberFormat="1" applyFont="1" applyBorder="1" applyAlignment="1" applyProtection="1">
      <alignment horizontal="center" vertical="center"/>
      <protection locked="0" hidden="1"/>
    </xf>
    <xf numFmtId="2" fontId="26" fillId="0" borderId="21" xfId="0" applyNumberFormat="1" applyFont="1" applyBorder="1" applyAlignment="1" applyProtection="1">
      <alignment horizontal="center" vertical="center"/>
      <protection hidden="1"/>
    </xf>
    <xf numFmtId="0" fontId="26" fillId="0" borderId="64" xfId="0" applyFont="1" applyBorder="1" applyAlignment="1" applyProtection="1">
      <alignment horizontal="center" vertical="center" wrapText="1"/>
      <protection hidden="1"/>
    </xf>
    <xf numFmtId="0" fontId="26" fillId="0" borderId="68" xfId="0" applyFont="1" applyBorder="1" applyAlignment="1" applyProtection="1">
      <alignment horizontal="center" vertical="center"/>
      <protection locked="0"/>
    </xf>
    <xf numFmtId="164" fontId="26" fillId="0" borderId="20" xfId="0" applyNumberFormat="1" applyFont="1" applyBorder="1" applyAlignment="1" applyProtection="1">
      <alignment horizontal="center" vertical="center"/>
      <protection locked="0"/>
    </xf>
    <xf numFmtId="2" fontId="26" fillId="0" borderId="69" xfId="0" applyNumberFormat="1" applyFont="1" applyBorder="1" applyAlignment="1" applyProtection="1">
      <alignment horizontal="center" vertical="center"/>
      <protection locked="0"/>
    </xf>
    <xf numFmtId="2" fontId="26" fillId="0" borderId="70" xfId="0" applyNumberFormat="1" applyFont="1" applyBorder="1" applyAlignment="1" applyProtection="1">
      <alignment horizontal="center" vertical="center"/>
      <protection locked="0"/>
    </xf>
    <xf numFmtId="2" fontId="26" fillId="0" borderId="67" xfId="0" applyNumberFormat="1" applyFont="1" applyBorder="1" applyAlignment="1" applyProtection="1">
      <alignment horizontal="center" vertical="center"/>
      <protection locked="0"/>
    </xf>
    <xf numFmtId="2" fontId="5" fillId="6" borderId="20" xfId="0" applyNumberFormat="1" applyFont="1" applyFill="1" applyBorder="1" applyAlignment="1" applyProtection="1">
      <alignment horizontal="center" vertical="center"/>
      <protection hidden="1"/>
    </xf>
    <xf numFmtId="0" fontId="5" fillId="6" borderId="71" xfId="0" applyFont="1" applyFill="1" applyBorder="1" applyAlignment="1" applyProtection="1">
      <alignment horizontal="center" vertical="center"/>
      <protection hidden="1"/>
    </xf>
    <xf numFmtId="0" fontId="27" fillId="6" borderId="72" xfId="0" applyFont="1" applyFill="1" applyBorder="1" applyAlignment="1" applyProtection="1">
      <alignment horizontal="center" vertical="center"/>
      <protection hidden="1"/>
    </xf>
    <xf numFmtId="165" fontId="27" fillId="6" borderId="68" xfId="0" applyNumberFormat="1" applyFont="1" applyFill="1" applyBorder="1" applyAlignment="1" applyProtection="1">
      <alignment horizontal="center" vertical="center"/>
      <protection hidden="1"/>
    </xf>
    <xf numFmtId="0" fontId="26" fillId="5" borderId="50" xfId="0" applyFont="1" applyFill="1" applyBorder="1" applyAlignment="1" applyProtection="1">
      <alignment horizontal="center" vertical="center"/>
      <protection hidden="1"/>
    </xf>
    <xf numFmtId="0" fontId="40" fillId="5" borderId="19" xfId="0" applyFont="1" applyFill="1" applyBorder="1" applyAlignment="1" applyProtection="1">
      <alignment horizontal="center" vertical="center"/>
      <protection hidden="1"/>
    </xf>
    <xf numFmtId="0" fontId="27" fillId="5" borderId="19" xfId="0" applyFont="1" applyFill="1" applyBorder="1" applyAlignment="1" applyProtection="1">
      <alignment horizontal="center" vertical="center"/>
      <protection hidden="1"/>
    </xf>
    <xf numFmtId="0" fontId="19" fillId="5" borderId="19" xfId="0" applyFont="1" applyFill="1" applyBorder="1" applyAlignment="1" applyProtection="1">
      <alignment horizontal="center" vertical="center"/>
      <protection hidden="1"/>
    </xf>
    <xf numFmtId="0" fontId="50" fillId="5" borderId="73" xfId="0" applyFont="1" applyFill="1" applyBorder="1" applyAlignment="1" applyProtection="1">
      <alignment horizontal="center" vertical="center"/>
      <protection hidden="1"/>
    </xf>
    <xf numFmtId="0" fontId="26" fillId="5" borderId="24" xfId="0" applyFont="1" applyFill="1" applyBorder="1" applyAlignment="1" applyProtection="1">
      <alignment horizontal="center" vertical="center"/>
      <protection hidden="1"/>
    </xf>
    <xf numFmtId="0" fontId="50" fillId="5" borderId="13" xfId="0" applyFont="1" applyFill="1" applyBorder="1" applyAlignment="1" applyProtection="1">
      <alignment horizontal="center" vertical="center"/>
      <protection hidden="1"/>
    </xf>
    <xf numFmtId="0" fontId="26" fillId="5" borderId="25" xfId="0" applyFont="1" applyFill="1" applyBorder="1" applyAlignment="1" applyProtection="1">
      <alignment horizontal="center" vertical="center"/>
      <protection hidden="1"/>
    </xf>
    <xf numFmtId="0" fontId="26" fillId="5" borderId="21" xfId="0" applyFont="1" applyFill="1" applyBorder="1" applyAlignment="1" applyProtection="1">
      <alignment vertical="center"/>
      <protection hidden="1"/>
    </xf>
    <xf numFmtId="14" fontId="26" fillId="5" borderId="21" xfId="0" applyNumberFormat="1" applyFont="1" applyFill="1" applyBorder="1" applyAlignment="1" applyProtection="1">
      <alignment horizontal="center" vertical="center"/>
      <protection hidden="1"/>
    </xf>
    <xf numFmtId="0" fontId="71" fillId="5" borderId="21" xfId="0" applyFont="1" applyFill="1" applyBorder="1" applyAlignment="1" applyProtection="1">
      <alignment vertical="center" wrapText="1"/>
      <protection hidden="1"/>
    </xf>
    <xf numFmtId="0" fontId="26" fillId="5" borderId="21" xfId="0" applyFont="1" applyFill="1" applyBorder="1" applyAlignment="1" applyProtection="1">
      <alignment horizontal="center" vertical="center"/>
      <protection hidden="1"/>
    </xf>
    <xf numFmtId="2" fontId="9" fillId="5" borderId="21" xfId="0" applyNumberFormat="1" applyFont="1" applyFill="1" applyBorder="1" applyAlignment="1" applyProtection="1">
      <alignment horizontal="center" vertical="center"/>
      <protection hidden="1"/>
    </xf>
    <xf numFmtId="2" fontId="26" fillId="5" borderId="21" xfId="0" applyNumberFormat="1" applyFont="1" applyFill="1" applyBorder="1" applyAlignment="1" applyProtection="1">
      <alignment horizontal="center" vertical="center"/>
      <protection hidden="1"/>
    </xf>
    <xf numFmtId="1" fontId="26" fillId="5" borderId="21" xfId="0" applyNumberFormat="1" applyFont="1" applyFill="1" applyBorder="1" applyAlignment="1" applyProtection="1">
      <alignment horizontal="center" vertical="center"/>
      <protection hidden="1"/>
    </xf>
    <xf numFmtId="1" fontId="26" fillId="5" borderId="21" xfId="0" applyNumberFormat="1" applyFont="1" applyFill="1" applyBorder="1" applyAlignment="1" applyProtection="1">
      <alignment vertical="center"/>
      <protection hidden="1"/>
    </xf>
    <xf numFmtId="0" fontId="40" fillId="5" borderId="21" xfId="0" applyFont="1" applyFill="1" applyBorder="1" applyAlignment="1" applyProtection="1">
      <alignment horizontal="center" vertical="center"/>
      <protection hidden="1"/>
    </xf>
    <xf numFmtId="0" fontId="27" fillId="5" borderId="21" xfId="0" applyFont="1" applyFill="1" applyBorder="1" applyAlignment="1" applyProtection="1">
      <alignment horizontal="center" vertical="center"/>
      <protection hidden="1"/>
    </xf>
    <xf numFmtId="0" fontId="50" fillId="5" borderId="26" xfId="0" applyFont="1" applyFill="1" applyBorder="1" applyAlignment="1" applyProtection="1">
      <alignment horizontal="center" vertical="center"/>
      <protection hidden="1"/>
    </xf>
    <xf numFmtId="0" fontId="19" fillId="0" borderId="4" xfId="0" applyFont="1" applyBorder="1" applyAlignment="1" applyProtection="1">
      <alignment horizontal="center"/>
      <protection locked="0"/>
    </xf>
    <xf numFmtId="0" fontId="19" fillId="0" borderId="0"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0" fontId="0" fillId="0" borderId="4" xfId="0" applyBorder="1" applyProtection="1">
      <protection locked="0"/>
    </xf>
    <xf numFmtId="0" fontId="20" fillId="0" borderId="0" xfId="0" applyFont="1" applyFill="1" applyBorder="1" applyAlignment="1" applyProtection="1">
      <alignment vertical="center"/>
      <protection locked="0"/>
    </xf>
    <xf numFmtId="0" fontId="26" fillId="0" borderId="4" xfId="0" applyFont="1" applyBorder="1" applyAlignment="1" applyProtection="1">
      <alignment vertical="center" wrapText="1"/>
      <protection locked="0" hidden="1"/>
    </xf>
    <xf numFmtId="0" fontId="26" fillId="0" borderId="21" xfId="0" applyFont="1" applyBorder="1" applyAlignment="1" applyProtection="1">
      <alignment vertical="center" wrapText="1"/>
      <protection locked="0" hidden="1"/>
    </xf>
    <xf numFmtId="49" fontId="7" fillId="0" borderId="2" xfId="0" applyNumberFormat="1" applyFont="1" applyFill="1" applyBorder="1" applyAlignment="1" applyProtection="1">
      <alignment vertical="center"/>
      <protection locked="0"/>
    </xf>
    <xf numFmtId="49" fontId="7" fillId="0" borderId="2" xfId="0" applyNumberFormat="1" applyFont="1" applyBorder="1" applyAlignment="1" applyProtection="1">
      <alignment vertical="center" wrapText="1" shrinkToFit="1"/>
      <protection locked="0"/>
    </xf>
    <xf numFmtId="49" fontId="7" fillId="0" borderId="2" xfId="0" applyNumberFormat="1" applyFont="1" applyBorder="1" applyAlignment="1" applyProtection="1">
      <alignment vertical="center" shrinkToFit="1"/>
      <protection locked="0"/>
    </xf>
    <xf numFmtId="49" fontId="7" fillId="0" borderId="4" xfId="0" applyNumberFormat="1" applyFont="1" applyBorder="1" applyAlignment="1" applyProtection="1">
      <alignment vertical="center"/>
      <protection locked="0"/>
    </xf>
    <xf numFmtId="49" fontId="7" fillId="0" borderId="4" xfId="0" applyNumberFormat="1" applyFont="1" applyBorder="1" applyAlignment="1" applyProtection="1">
      <alignment vertical="center" wrapText="1" shrinkToFit="1"/>
      <protection locked="0"/>
    </xf>
    <xf numFmtId="49" fontId="7" fillId="0" borderId="4" xfId="0" applyNumberFormat="1" applyFont="1" applyBorder="1" applyAlignment="1" applyProtection="1">
      <alignment vertical="center" shrinkToFit="1"/>
      <protection locked="0"/>
    </xf>
    <xf numFmtId="0" fontId="7" fillId="0" borderId="2" xfId="0" applyFont="1"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4" xfId="0" applyFont="1" applyBorder="1" applyAlignment="1" applyProtection="1">
      <alignment vertical="center"/>
      <protection locked="0"/>
    </xf>
    <xf numFmtId="0" fontId="26" fillId="0" borderId="2" xfId="0" applyFont="1" applyBorder="1" applyAlignment="1" applyProtection="1">
      <alignment vertical="center"/>
      <protection locked="0"/>
    </xf>
    <xf numFmtId="0" fontId="26" fillId="0" borderId="4" xfId="0" applyFont="1" applyBorder="1" applyAlignment="1" applyProtection="1">
      <alignment vertical="center" wrapText="1"/>
      <protection locked="0"/>
    </xf>
    <xf numFmtId="0" fontId="26" fillId="0" borderId="4" xfId="0" applyFont="1" applyBorder="1" applyAlignment="1" applyProtection="1">
      <alignment vertical="center"/>
      <protection locked="0"/>
    </xf>
    <xf numFmtId="0" fontId="26" fillId="0" borderId="20" xfId="0" applyFont="1" applyBorder="1" applyAlignment="1" applyProtection="1">
      <alignment vertical="center"/>
      <protection locked="0"/>
    </xf>
    <xf numFmtId="0" fontId="26" fillId="0" borderId="21" xfId="0" applyFont="1" applyBorder="1" applyAlignment="1" applyProtection="1">
      <alignment vertical="center" wrapText="1"/>
      <protection locked="0"/>
    </xf>
    <xf numFmtId="0" fontId="26" fillId="0" borderId="21" xfId="0" applyFont="1" applyBorder="1" applyAlignment="1" applyProtection="1">
      <alignment vertical="center"/>
      <protection locked="0"/>
    </xf>
    <xf numFmtId="49" fontId="26" fillId="0" borderId="4" xfId="0" applyNumberFormat="1" applyFont="1" applyBorder="1" applyAlignment="1" applyProtection="1">
      <alignment vertical="center" shrinkToFit="1"/>
      <protection locked="0"/>
    </xf>
    <xf numFmtId="165" fontId="5" fillId="6" borderId="3" xfId="0" applyNumberFormat="1" applyFont="1" applyFill="1" applyBorder="1" applyAlignment="1" applyProtection="1">
      <alignment horizontal="center" vertical="center"/>
      <protection hidden="1"/>
    </xf>
    <xf numFmtId="0" fontId="25" fillId="5" borderId="74" xfId="0" applyFont="1" applyFill="1" applyBorder="1" applyAlignment="1" applyProtection="1">
      <alignment horizontal="center" vertical="center"/>
      <protection hidden="1"/>
    </xf>
    <xf numFmtId="0" fontId="29" fillId="2" borderId="55" xfId="0" applyFont="1" applyFill="1" applyBorder="1" applyAlignment="1" applyProtection="1">
      <alignment vertical="center" wrapText="1"/>
    </xf>
    <xf numFmtId="0" fontId="19" fillId="3" borderId="74" xfId="0" applyFont="1" applyFill="1" applyBorder="1" applyAlignment="1" applyProtection="1">
      <alignment horizontal="center" vertical="center"/>
      <protection hidden="1"/>
    </xf>
    <xf numFmtId="0" fontId="25" fillId="0" borderId="0" xfId="0" applyNumberFormat="1"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9" xfId="0" applyNumberFormat="1" applyBorder="1" applyAlignment="1">
      <alignment vertical="top" wrapText="1"/>
    </xf>
    <xf numFmtId="0" fontId="0" fillId="0" borderId="130" xfId="0" applyBorder="1" applyAlignment="1">
      <alignment vertical="top" wrapText="1"/>
    </xf>
    <xf numFmtId="0" fontId="0" fillId="0" borderId="131" xfId="0" applyBorder="1" applyAlignment="1">
      <alignment vertical="top" wrapText="1"/>
    </xf>
    <xf numFmtId="0" fontId="0" fillId="0" borderId="132" xfId="0" applyBorder="1" applyAlignment="1">
      <alignment vertical="top" wrapText="1"/>
    </xf>
    <xf numFmtId="0" fontId="0" fillId="0" borderId="1" xfId="0" applyBorder="1" applyAlignment="1">
      <alignment vertical="top" wrapText="1"/>
    </xf>
    <xf numFmtId="0" fontId="0" fillId="0" borderId="129" xfId="0" applyBorder="1" applyAlignment="1">
      <alignment vertical="top" wrapText="1"/>
    </xf>
    <xf numFmtId="0" fontId="25" fillId="0" borderId="0" xfId="0" applyFont="1" applyAlignment="1">
      <alignment horizontal="center" vertical="top" wrapText="1"/>
    </xf>
    <xf numFmtId="0" fontId="0" fillId="0" borderId="0" xfId="0" applyAlignment="1">
      <alignment horizontal="center" vertical="top" wrapText="1"/>
    </xf>
    <xf numFmtId="0" fontId="25" fillId="0" borderId="0" xfId="0" applyNumberFormat="1" applyFont="1" applyAlignment="1">
      <alignment horizontal="center" vertical="top" wrapText="1"/>
    </xf>
    <xf numFmtId="0" fontId="0" fillId="0" borderId="130" xfId="0" applyBorder="1" applyAlignment="1">
      <alignment horizontal="center" vertical="top" wrapText="1"/>
    </xf>
    <xf numFmtId="0" fontId="0" fillId="0" borderId="133" xfId="0" applyBorder="1" applyAlignment="1">
      <alignment horizontal="center" vertical="top" wrapText="1"/>
    </xf>
    <xf numFmtId="0" fontId="4" fillId="0" borderId="134" xfId="1" applyNumberFormat="1" applyBorder="1" applyAlignment="1" applyProtection="1">
      <alignment horizontal="center" vertical="top" wrapText="1"/>
    </xf>
    <xf numFmtId="0" fontId="0" fillId="0" borderId="1" xfId="0" applyBorder="1" applyAlignment="1">
      <alignment horizontal="center" vertical="top" wrapText="1"/>
    </xf>
    <xf numFmtId="0" fontId="4" fillId="0" borderId="135" xfId="1" applyNumberFormat="1" applyBorder="1" applyAlignment="1" applyProtection="1">
      <alignment horizontal="center" vertical="top" wrapText="1"/>
    </xf>
    <xf numFmtId="0" fontId="4" fillId="0" borderId="135" xfId="1" applyBorder="1" applyAlignment="1" applyProtection="1">
      <alignment horizontal="center" vertical="top" wrapText="1"/>
    </xf>
    <xf numFmtId="0" fontId="29" fillId="3" borderId="4" xfId="0" applyFont="1" applyFill="1" applyBorder="1" applyAlignment="1" applyProtection="1">
      <alignment horizontal="center" vertical="center" wrapText="1"/>
      <protection hidden="1"/>
    </xf>
    <xf numFmtId="0" fontId="20" fillId="11" borderId="43" xfId="0" applyFont="1" applyFill="1" applyBorder="1" applyAlignment="1">
      <alignment horizontal="centerContinuous"/>
    </xf>
    <xf numFmtId="0" fontId="20" fillId="11" borderId="18" xfId="0" applyFont="1" applyFill="1" applyBorder="1" applyAlignment="1">
      <alignment horizontal="centerContinuous"/>
    </xf>
    <xf numFmtId="14" fontId="29" fillId="11" borderId="9" xfId="0" applyNumberFormat="1" applyFont="1" applyFill="1" applyBorder="1" applyAlignment="1">
      <alignment horizontal="center" vertical="center" wrapText="1"/>
    </xf>
    <xf numFmtId="0" fontId="5" fillId="11" borderId="20" xfId="0" applyFont="1" applyFill="1" applyBorder="1" applyAlignment="1">
      <alignment horizontal="center" vertical="center" wrapText="1"/>
    </xf>
    <xf numFmtId="0" fontId="21" fillId="11" borderId="5" xfId="0" applyFont="1" applyFill="1" applyBorder="1" applyAlignment="1">
      <alignment horizontal="centerContinuous" vertical="center"/>
    </xf>
    <xf numFmtId="0" fontId="21" fillId="11" borderId="20" xfId="0" applyFont="1" applyFill="1" applyBorder="1" applyAlignment="1" applyProtection="1">
      <alignment vertical="center" wrapText="1"/>
    </xf>
    <xf numFmtId="0" fontId="20" fillId="11" borderId="20" xfId="0" applyFont="1" applyFill="1" applyBorder="1" applyAlignment="1" applyProtection="1">
      <alignment vertical="center" wrapText="1"/>
    </xf>
    <xf numFmtId="0" fontId="7" fillId="0" borderId="2" xfId="0" applyFont="1" applyBorder="1" applyAlignment="1" applyProtection="1">
      <alignment vertical="center" wrapText="1"/>
      <protection locked="0" hidden="1"/>
    </xf>
    <xf numFmtId="0" fontId="19" fillId="2" borderId="0" xfId="0" applyFont="1" applyFill="1" applyAlignment="1">
      <alignment vertical="center"/>
    </xf>
    <xf numFmtId="0" fontId="19" fillId="8" borderId="109" xfId="0" applyFont="1" applyFill="1" applyBorder="1" applyAlignment="1" applyProtection="1">
      <alignment horizontal="right" vertical="center"/>
    </xf>
    <xf numFmtId="0" fontId="19" fillId="8" borderId="56" xfId="0" applyFont="1" applyFill="1" applyBorder="1" applyAlignment="1" applyProtection="1">
      <alignment horizontal="right" vertical="center"/>
    </xf>
    <xf numFmtId="0" fontId="20" fillId="8" borderId="56" xfId="0" applyFont="1" applyFill="1" applyBorder="1" applyAlignment="1" applyProtection="1">
      <alignment horizontal="right" vertical="center"/>
    </xf>
    <xf numFmtId="0" fontId="19" fillId="8" borderId="112" xfId="0" applyFont="1" applyFill="1" applyBorder="1" applyAlignment="1" applyProtection="1">
      <alignment horizontal="right" vertical="center"/>
    </xf>
    <xf numFmtId="0" fontId="19" fillId="8" borderId="106" xfId="0" applyFont="1" applyFill="1" applyBorder="1" applyAlignment="1" applyProtection="1">
      <alignment horizontal="right" vertical="center"/>
    </xf>
    <xf numFmtId="0" fontId="87" fillId="8" borderId="56" xfId="0" applyFont="1" applyFill="1" applyBorder="1" applyAlignment="1" applyProtection="1">
      <alignment horizontal="right" vertical="center"/>
    </xf>
    <xf numFmtId="0" fontId="22" fillId="2" borderId="0" xfId="2" applyFont="1" applyFill="1" applyAlignment="1">
      <alignment horizontal="center" vertical="center"/>
    </xf>
    <xf numFmtId="0" fontId="19" fillId="2" borderId="0" xfId="2" applyFont="1" applyFill="1"/>
    <xf numFmtId="0" fontId="21" fillId="3" borderId="54" xfId="2" applyFont="1" applyFill="1" applyBorder="1"/>
    <xf numFmtId="0" fontId="22" fillId="3" borderId="54" xfId="2" applyFont="1" applyFill="1" applyBorder="1" applyAlignment="1">
      <alignment wrapText="1"/>
    </xf>
    <xf numFmtId="0" fontId="19" fillId="3" borderId="54" xfId="2" applyFont="1" applyFill="1" applyBorder="1"/>
    <xf numFmtId="0" fontId="22" fillId="2" borderId="52" xfId="2" applyFont="1" applyFill="1" applyBorder="1" applyAlignment="1">
      <alignment wrapText="1"/>
    </xf>
    <xf numFmtId="0" fontId="19" fillId="2" borderId="52" xfId="2" applyFont="1" applyFill="1" applyBorder="1"/>
    <xf numFmtId="0" fontId="22" fillId="3" borderId="54" xfId="2" applyFont="1" applyFill="1" applyBorder="1" applyAlignment="1">
      <alignment horizontal="left" wrapText="1"/>
    </xf>
    <xf numFmtId="0" fontId="1" fillId="3" borderId="54" xfId="2" applyFill="1" applyBorder="1" applyAlignment="1">
      <alignment wrapText="1"/>
    </xf>
    <xf numFmtId="0" fontId="19" fillId="2" borderId="0" xfId="2" applyFont="1" applyFill="1" applyAlignment="1">
      <alignment horizontal="left"/>
    </xf>
    <xf numFmtId="0" fontId="19" fillId="2" borderId="52" xfId="2" applyFont="1" applyFill="1" applyBorder="1" applyAlignment="1">
      <alignment horizontal="left"/>
    </xf>
    <xf numFmtId="0" fontId="21" fillId="3" borderId="43" xfId="2" applyFont="1" applyFill="1" applyBorder="1"/>
    <xf numFmtId="0" fontId="19" fillId="3" borderId="43" xfId="2" applyFont="1" applyFill="1" applyBorder="1"/>
    <xf numFmtId="0" fontId="0" fillId="12" borderId="0" xfId="0" applyFill="1" applyAlignment="1">
      <alignment horizontal="left"/>
    </xf>
    <xf numFmtId="0" fontId="29" fillId="12" borderId="27" xfId="0" applyFont="1" applyFill="1" applyBorder="1" applyAlignment="1" applyProtection="1">
      <alignment horizontal="left" vertical="center" wrapText="1"/>
    </xf>
    <xf numFmtId="0" fontId="29" fillId="12" borderId="30" xfId="0" applyFont="1" applyFill="1" applyBorder="1" applyAlignment="1" applyProtection="1">
      <alignment horizontal="left" vertical="center"/>
    </xf>
    <xf numFmtId="0" fontId="29" fillId="12" borderId="118" xfId="0" applyFont="1" applyFill="1" applyBorder="1" applyAlignment="1" applyProtection="1">
      <alignment horizontal="left" vertical="center"/>
    </xf>
    <xf numFmtId="0" fontId="7" fillId="3" borderId="4" xfId="0" applyNumberFormat="1" applyFont="1" applyFill="1" applyBorder="1" applyAlignment="1" applyProtection="1">
      <alignment horizontal="center" vertical="center" wrapText="1"/>
      <protection locked="0" hidden="1"/>
    </xf>
    <xf numFmtId="0" fontId="1" fillId="14" borderId="0" xfId="0" applyFont="1" applyFill="1" applyAlignment="1">
      <alignment horizontal="center"/>
    </xf>
    <xf numFmtId="0" fontId="1" fillId="0" borderId="0" xfId="0" applyFont="1"/>
    <xf numFmtId="0" fontId="1" fillId="15" borderId="0" xfId="0" applyFont="1" applyFill="1"/>
    <xf numFmtId="0" fontId="19" fillId="12" borderId="36" xfId="0" applyFont="1" applyFill="1" applyBorder="1" applyAlignment="1" applyProtection="1">
      <alignment vertical="center"/>
    </xf>
    <xf numFmtId="0" fontId="19" fillId="12" borderId="0" xfId="0" applyFont="1" applyFill="1" applyBorder="1" applyAlignment="1" applyProtection="1">
      <alignment vertical="center"/>
    </xf>
    <xf numFmtId="0" fontId="19" fillId="12" borderId="56" xfId="0" applyFont="1" applyFill="1" applyBorder="1" applyAlignment="1" applyProtection="1">
      <alignment vertical="center"/>
    </xf>
    <xf numFmtId="0" fontId="1" fillId="16" borderId="0" xfId="0" applyFont="1" applyFill="1"/>
    <xf numFmtId="0" fontId="0" fillId="14" borderId="0" xfId="0" applyFill="1"/>
    <xf numFmtId="0" fontId="29" fillId="18" borderId="44" xfId="0" applyFont="1" applyFill="1" applyBorder="1" applyAlignment="1">
      <alignment vertical="center"/>
    </xf>
    <xf numFmtId="0" fontId="19" fillId="18" borderId="7" xfId="0" applyFont="1" applyFill="1" applyBorder="1" applyAlignment="1">
      <alignment vertical="center"/>
    </xf>
    <xf numFmtId="0" fontId="5" fillId="18" borderId="4" xfId="0" applyFont="1" applyFill="1" applyBorder="1" applyAlignment="1">
      <alignment horizontal="center" vertical="center" wrapText="1"/>
    </xf>
    <xf numFmtId="0" fontId="5" fillId="18" borderId="4" xfId="0" applyFont="1" applyFill="1" applyBorder="1" applyAlignment="1" applyProtection="1">
      <alignment horizontal="center" vertical="center" wrapText="1"/>
    </xf>
    <xf numFmtId="0" fontId="29" fillId="18" borderId="18" xfId="0" applyFont="1" applyFill="1" applyBorder="1" applyAlignment="1" applyProtection="1">
      <alignment horizontal="center" vertical="center" wrapText="1"/>
      <protection hidden="1"/>
    </xf>
    <xf numFmtId="0" fontId="39" fillId="18" borderId="20" xfId="0" applyFont="1" applyFill="1" applyBorder="1" applyAlignment="1">
      <alignment vertical="center" wrapText="1"/>
    </xf>
    <xf numFmtId="0" fontId="39" fillId="18" borderId="53" xfId="0" applyFont="1" applyFill="1" applyBorder="1" applyAlignment="1">
      <alignment vertical="center" wrapText="1"/>
    </xf>
    <xf numFmtId="0" fontId="5" fillId="18" borderId="21" xfId="0" applyFont="1" applyFill="1" applyBorder="1" applyAlignment="1" applyProtection="1">
      <alignment horizontal="center" vertical="center" wrapText="1"/>
    </xf>
    <xf numFmtId="0" fontId="29" fillId="18" borderId="49" xfId="0" applyFont="1" applyFill="1" applyBorder="1" applyAlignment="1" applyProtection="1">
      <alignment horizontal="center" vertical="center" wrapText="1"/>
      <protection hidden="1"/>
    </xf>
    <xf numFmtId="0" fontId="4" fillId="18" borderId="2" xfId="1" applyFill="1" applyBorder="1" applyAlignment="1" applyProtection="1">
      <alignment horizontal="center" vertical="center" wrapText="1"/>
      <protection locked="0"/>
    </xf>
    <xf numFmtId="0" fontId="29" fillId="18" borderId="4" xfId="0" applyFont="1" applyFill="1" applyBorder="1" applyAlignment="1" applyProtection="1">
      <alignment horizontal="center" vertical="center" wrapText="1"/>
      <protection hidden="1"/>
    </xf>
    <xf numFmtId="2" fontId="5" fillId="18" borderId="2" xfId="0" applyNumberFormat="1" applyFont="1" applyFill="1" applyBorder="1" applyAlignment="1" applyProtection="1">
      <alignment horizontal="center" vertical="center"/>
      <protection hidden="1"/>
    </xf>
    <xf numFmtId="2" fontId="5" fillId="18" borderId="20" xfId="0" applyNumberFormat="1" applyFont="1" applyFill="1" applyBorder="1" applyAlignment="1" applyProtection="1">
      <alignment horizontal="center" vertical="center"/>
      <protection hidden="1"/>
    </xf>
    <xf numFmtId="14" fontId="26" fillId="18" borderId="2" xfId="0" applyNumberFormat="1" applyFont="1" applyFill="1" applyBorder="1" applyAlignment="1" applyProtection="1">
      <alignment horizontal="center" vertical="center" wrapText="1"/>
      <protection locked="0" hidden="1"/>
    </xf>
    <xf numFmtId="14" fontId="26" fillId="18" borderId="20" xfId="0" applyNumberFormat="1" applyFont="1" applyFill="1" applyBorder="1" applyAlignment="1" applyProtection="1">
      <alignment horizontal="center" vertical="center" wrapText="1"/>
      <protection locked="0" hidden="1"/>
    </xf>
    <xf numFmtId="0" fontId="26" fillId="0" borderId="2" xfId="0" applyNumberFormat="1" applyFont="1" applyBorder="1" applyAlignment="1" applyProtection="1">
      <alignment horizontal="center" vertical="center" wrapText="1"/>
      <protection locked="0" hidden="1"/>
    </xf>
    <xf numFmtId="0" fontId="26" fillId="0" borderId="20" xfId="0" applyNumberFormat="1" applyFont="1" applyBorder="1" applyAlignment="1" applyProtection="1">
      <alignment horizontal="center" vertical="center" wrapText="1"/>
      <protection locked="0" hidden="1"/>
    </xf>
    <xf numFmtId="0" fontId="5" fillId="4" borderId="4" xfId="0" applyFont="1" applyFill="1" applyBorder="1" applyAlignment="1" applyProtection="1">
      <alignment horizontal="center" vertical="center" wrapText="1"/>
    </xf>
    <xf numFmtId="0" fontId="5" fillId="4" borderId="48" xfId="0" applyFont="1" applyFill="1" applyBorder="1" applyAlignment="1" applyProtection="1">
      <alignment horizontal="center" vertical="center" wrapText="1"/>
    </xf>
    <xf numFmtId="0" fontId="30" fillId="4" borderId="0" xfId="0" applyFont="1" applyFill="1" applyBorder="1" applyAlignment="1">
      <alignment horizontal="center" vertical="center"/>
    </xf>
    <xf numFmtId="0" fontId="33" fillId="5" borderId="0" xfId="0" applyFont="1" applyFill="1" applyBorder="1" applyAlignment="1">
      <alignment horizontal="center" vertical="center"/>
    </xf>
    <xf numFmtId="0" fontId="29" fillId="4" borderId="54" xfId="0" applyFont="1" applyFill="1" applyBorder="1" applyAlignment="1" applyProtection="1">
      <alignment horizontal="center" vertical="center"/>
    </xf>
    <xf numFmtId="0" fontId="29" fillId="4" borderId="6"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5" fillId="4" borderId="5" xfId="0" applyFont="1" applyFill="1" applyBorder="1" applyAlignment="1" applyProtection="1">
      <alignment horizontal="right" vertical="center" wrapText="1"/>
    </xf>
    <xf numFmtId="0" fontId="5" fillId="4" borderId="43" xfId="0" applyFont="1" applyFill="1" applyBorder="1" applyAlignment="1" applyProtection="1">
      <alignment horizontal="right" vertical="center" wrapText="1"/>
    </xf>
    <xf numFmtId="0" fontId="5" fillId="4" borderId="4" xfId="1" applyFont="1" applyFill="1" applyBorder="1" applyAlignment="1" applyProtection="1">
      <alignment horizontal="center" vertical="center" wrapText="1"/>
      <protection locked="0"/>
    </xf>
    <xf numFmtId="0" fontId="19" fillId="4" borderId="4" xfId="1"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xf>
    <xf numFmtId="0" fontId="6"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0" fillId="4" borderId="18" xfId="0" applyFill="1" applyBorder="1" applyAlignment="1">
      <alignment horizontal="center" vertical="center" wrapText="1"/>
    </xf>
    <xf numFmtId="0" fontId="11" fillId="4" borderId="5" xfId="0" applyFont="1" applyFill="1" applyBorder="1" applyAlignment="1" applyProtection="1">
      <alignment horizontal="center" vertical="center"/>
    </xf>
    <xf numFmtId="0" fontId="0" fillId="4" borderId="43" xfId="0" applyFill="1" applyBorder="1" applyAlignment="1">
      <alignment horizontal="center" vertical="center"/>
    </xf>
    <xf numFmtId="0" fontId="0" fillId="4" borderId="18" xfId="0" applyFill="1" applyBorder="1" applyAlignment="1">
      <alignment horizontal="center" vertical="center"/>
    </xf>
    <xf numFmtId="0" fontId="32" fillId="4" borderId="5" xfId="0" applyFont="1" applyFill="1" applyBorder="1" applyAlignment="1" applyProtection="1">
      <alignment horizontal="left" vertical="center"/>
    </xf>
    <xf numFmtId="0" fontId="17" fillId="4" borderId="43" xfId="0" applyFont="1" applyFill="1" applyBorder="1" applyAlignment="1">
      <alignment horizontal="left" vertical="center"/>
    </xf>
    <xf numFmtId="0" fontId="17" fillId="4" borderId="18" xfId="0" applyFont="1" applyFill="1" applyBorder="1" applyAlignment="1">
      <alignment horizontal="left" vertical="center"/>
    </xf>
    <xf numFmtId="0" fontId="12" fillId="2" borderId="0" xfId="0" applyFont="1" applyFill="1" applyAlignment="1" applyProtection="1">
      <alignment vertical="top" wrapText="1"/>
    </xf>
    <xf numFmtId="0" fontId="0" fillId="0" borderId="0" xfId="0" applyAlignment="1">
      <alignment wrapText="1"/>
    </xf>
    <xf numFmtId="0" fontId="12" fillId="2" borderId="0" xfId="0" applyFont="1" applyFill="1" applyAlignment="1" applyProtection="1">
      <alignment vertical="center" wrapText="1"/>
    </xf>
    <xf numFmtId="0" fontId="0" fillId="0" borderId="0" xfId="0" applyAlignment="1">
      <alignment vertical="center" wrapText="1"/>
    </xf>
    <xf numFmtId="0" fontId="28" fillId="0" borderId="0" xfId="2" applyFont="1" applyFill="1" applyAlignment="1">
      <alignment horizontal="center" vertical="center" wrapText="1"/>
    </xf>
    <xf numFmtId="0" fontId="19" fillId="2" borderId="0" xfId="2" applyFont="1" applyFill="1" applyAlignment="1">
      <alignment horizontal="justify" vertical="center" wrapText="1"/>
    </xf>
    <xf numFmtId="0" fontId="1" fillId="0" borderId="0" xfId="2" applyFont="1" applyAlignment="1">
      <alignment horizontal="justify" wrapText="1"/>
    </xf>
    <xf numFmtId="0" fontId="1" fillId="0" borderId="0" xfId="2" applyFont="1" applyAlignment="1">
      <alignment horizontal="justify" vertical="center" wrapText="1"/>
    </xf>
    <xf numFmtId="0" fontId="29" fillId="10" borderId="43" xfId="2" applyFont="1" applyFill="1" applyBorder="1" applyAlignment="1">
      <alignment vertical="center" wrapText="1"/>
    </xf>
    <xf numFmtId="0" fontId="19" fillId="10" borderId="43" xfId="2" applyFont="1" applyFill="1" applyBorder="1" applyAlignment="1">
      <alignment wrapText="1"/>
    </xf>
    <xf numFmtId="0" fontId="1" fillId="10" borderId="43" xfId="2" applyFont="1" applyFill="1" applyBorder="1" applyAlignment="1">
      <alignment wrapText="1"/>
    </xf>
    <xf numFmtId="0" fontId="29" fillId="13" borderId="43" xfId="2" applyFont="1" applyFill="1" applyBorder="1" applyAlignment="1">
      <alignment vertical="center" wrapText="1"/>
    </xf>
    <xf numFmtId="0" fontId="19" fillId="13" borderId="43" xfId="2" applyFont="1" applyFill="1" applyBorder="1" applyAlignment="1">
      <alignment wrapText="1"/>
    </xf>
    <xf numFmtId="0" fontId="1" fillId="13" borderId="43" xfId="2" applyFont="1" applyFill="1" applyBorder="1" applyAlignment="1">
      <alignment wrapText="1"/>
    </xf>
    <xf numFmtId="0" fontId="19" fillId="2" borderId="0" xfId="2" applyFont="1" applyFill="1" applyAlignment="1">
      <alignment horizontal="justify" wrapText="1"/>
    </xf>
    <xf numFmtId="0" fontId="29" fillId="9" borderId="43" xfId="2" applyFont="1" applyFill="1" applyBorder="1" applyAlignment="1">
      <alignment vertical="center" wrapText="1"/>
    </xf>
    <xf numFmtId="0" fontId="19" fillId="9" borderId="43" xfId="2" applyFont="1" applyFill="1" applyBorder="1" applyAlignment="1">
      <alignment wrapText="1"/>
    </xf>
    <xf numFmtId="0" fontId="1" fillId="9" borderId="43" xfId="2" applyFont="1" applyFill="1" applyBorder="1" applyAlignment="1">
      <alignment wrapText="1"/>
    </xf>
    <xf numFmtId="0" fontId="28" fillId="8" borderId="4" xfId="2" applyFont="1" applyFill="1" applyBorder="1" applyAlignment="1">
      <alignment horizontal="center" vertical="center" wrapText="1"/>
    </xf>
    <xf numFmtId="0" fontId="38" fillId="18" borderId="48" xfId="0" applyFont="1" applyFill="1" applyBorder="1" applyAlignment="1">
      <alignment horizontal="center" vertical="center" wrapText="1"/>
    </xf>
    <xf numFmtId="0" fontId="38" fillId="18" borderId="9" xfId="0" applyFont="1" applyFill="1" applyBorder="1" applyAlignment="1">
      <alignment horizontal="center" vertical="center" wrapText="1"/>
    </xf>
    <xf numFmtId="0" fontId="5" fillId="18" borderId="94" xfId="0" applyFont="1" applyFill="1" applyBorder="1" applyAlignment="1">
      <alignment horizontal="center" vertical="center" wrapText="1"/>
    </xf>
    <xf numFmtId="0" fontId="5" fillId="18" borderId="69" xfId="0" applyFont="1" applyFill="1" applyBorder="1" applyAlignment="1">
      <alignment horizontal="center" vertical="center" wrapText="1"/>
    </xf>
    <xf numFmtId="0" fontId="29" fillId="18" borderId="4" xfId="0" applyFont="1" applyFill="1" applyBorder="1" applyAlignment="1">
      <alignment horizontal="center" vertical="center"/>
    </xf>
    <xf numFmtId="0" fontId="29" fillId="18" borderId="13" xfId="0" applyFont="1" applyFill="1" applyBorder="1" applyAlignment="1">
      <alignment horizontal="center" vertical="center"/>
    </xf>
    <xf numFmtId="0" fontId="38" fillId="18" borderId="92" xfId="0" applyFont="1" applyFill="1" applyBorder="1" applyAlignment="1">
      <alignment horizontal="center" vertical="center" wrapText="1"/>
    </xf>
    <xf numFmtId="0" fontId="38" fillId="18" borderId="95" xfId="0" applyFont="1" applyFill="1" applyBorder="1" applyAlignment="1">
      <alignment horizontal="center" vertical="center" wrapText="1"/>
    </xf>
    <xf numFmtId="0" fontId="38" fillId="18" borderId="48" xfId="0" applyFont="1" applyFill="1" applyBorder="1" applyAlignment="1" applyProtection="1">
      <alignment horizontal="center" vertical="center" wrapText="1"/>
    </xf>
    <xf numFmtId="0" fontId="38" fillId="18" borderId="9" xfId="0" applyFont="1" applyFill="1" applyBorder="1" applyAlignment="1" applyProtection="1">
      <alignment horizontal="center" vertical="center" wrapText="1"/>
    </xf>
    <xf numFmtId="0" fontId="5" fillId="18" borderId="48"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5" fillId="18" borderId="20" xfId="0" applyFont="1" applyFill="1" applyBorder="1" applyAlignment="1">
      <alignment horizontal="center" vertical="center" wrapText="1"/>
    </xf>
    <xf numFmtId="0" fontId="5" fillId="18" borderId="92" xfId="0" applyFont="1" applyFill="1" applyBorder="1" applyAlignment="1">
      <alignment horizontal="center" vertical="center" wrapText="1"/>
    </xf>
    <xf numFmtId="0" fontId="5" fillId="18" borderId="95"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20" fillId="18" borderId="47" xfId="1" applyFont="1" applyFill="1" applyBorder="1" applyAlignment="1" applyProtection="1">
      <alignment horizontal="center" vertical="top" wrapText="1"/>
      <protection locked="0"/>
    </xf>
    <xf numFmtId="0" fontId="20" fillId="18" borderId="0" xfId="1" applyFont="1" applyFill="1" applyBorder="1" applyAlignment="1" applyProtection="1">
      <alignment horizontal="center" vertical="top" wrapText="1"/>
      <protection locked="0"/>
    </xf>
    <xf numFmtId="0" fontId="20" fillId="18" borderId="84" xfId="1" applyFont="1" applyFill="1" applyBorder="1" applyAlignment="1" applyProtection="1">
      <alignment horizontal="center" vertical="top" wrapText="1"/>
      <protection locked="0"/>
    </xf>
    <xf numFmtId="0" fontId="29" fillId="18" borderId="93" xfId="0" applyFont="1" applyFill="1" applyBorder="1" applyAlignment="1">
      <alignment horizontal="center" vertical="center"/>
    </xf>
    <xf numFmtId="0" fontId="29" fillId="18" borderId="43" xfId="0" applyFont="1" applyFill="1" applyBorder="1" applyAlignment="1">
      <alignment horizontal="center" vertical="center"/>
    </xf>
    <xf numFmtId="0" fontId="29" fillId="18" borderId="23" xfId="0" applyFont="1" applyFill="1" applyBorder="1" applyAlignment="1">
      <alignment horizontal="center" vertical="center"/>
    </xf>
    <xf numFmtId="0" fontId="5" fillId="6" borderId="83"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65" xfId="0" applyFill="1" applyBorder="1" applyAlignment="1">
      <alignment horizontal="center" vertical="center" wrapText="1"/>
    </xf>
    <xf numFmtId="0" fontId="5" fillId="18" borderId="13" xfId="0" applyFont="1" applyFill="1" applyBorder="1" applyAlignment="1">
      <alignment horizontal="center" vertical="center" wrapText="1"/>
    </xf>
    <xf numFmtId="0" fontId="19" fillId="18" borderId="92" xfId="0" applyFont="1" applyFill="1" applyBorder="1" applyAlignment="1"/>
    <xf numFmtId="0" fontId="5" fillId="18" borderId="4" xfId="0" applyFont="1" applyFill="1" applyBorder="1" applyAlignment="1">
      <alignment horizontal="center" vertical="center" wrapText="1"/>
    </xf>
    <xf numFmtId="0" fontId="17" fillId="18" borderId="4" xfId="0" applyFont="1" applyFill="1" applyBorder="1" applyAlignment="1"/>
    <xf numFmtId="0" fontId="17" fillId="18" borderId="5" xfId="0" applyFont="1" applyFill="1" applyBorder="1" applyAlignment="1"/>
    <xf numFmtId="0" fontId="17" fillId="18" borderId="64" xfId="0" applyFont="1" applyFill="1" applyBorder="1" applyAlignment="1"/>
    <xf numFmtId="0" fontId="5" fillId="6" borderId="7"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29" fillId="18" borderId="24" xfId="0" applyFont="1" applyFill="1" applyBorder="1" applyAlignment="1">
      <alignment horizontal="center" vertical="center"/>
    </xf>
    <xf numFmtId="0" fontId="29" fillId="18" borderId="4" xfId="0" applyFont="1" applyFill="1" applyBorder="1" applyAlignment="1"/>
    <xf numFmtId="0" fontId="29" fillId="18" borderId="13" xfId="0" applyFont="1" applyFill="1" applyBorder="1" applyAlignment="1"/>
    <xf numFmtId="0" fontId="5" fillId="18" borderId="46" xfId="0" applyFont="1" applyFill="1" applyBorder="1" applyAlignment="1">
      <alignment horizontal="center" wrapText="1"/>
    </xf>
    <xf numFmtId="0" fontId="5" fillId="18" borderId="89" xfId="0" applyFont="1" applyFill="1" applyBorder="1" applyAlignment="1">
      <alignment horizontal="center" wrapText="1"/>
    </xf>
    <xf numFmtId="0" fontId="5" fillId="18" borderId="90" xfId="0" applyFont="1" applyFill="1" applyBorder="1" applyAlignment="1">
      <alignment horizontal="center" wrapText="1"/>
    </xf>
    <xf numFmtId="0" fontId="5" fillId="18" borderId="87" xfId="0" applyFont="1" applyFill="1" applyBorder="1" applyAlignment="1">
      <alignment horizontal="center" vertical="center" wrapText="1"/>
    </xf>
    <xf numFmtId="0" fontId="5" fillId="18" borderId="70" xfId="0" applyFont="1" applyFill="1" applyBorder="1" applyAlignment="1">
      <alignment horizontal="center" vertical="center" wrapText="1"/>
    </xf>
    <xf numFmtId="0" fontId="5" fillId="18" borderId="64" xfId="0" applyFont="1" applyFill="1" applyBorder="1" applyAlignment="1" applyProtection="1">
      <alignment horizontal="right" vertical="center" wrapText="1"/>
    </xf>
    <xf numFmtId="0" fontId="5" fillId="18" borderId="49" xfId="0" applyFont="1" applyFill="1" applyBorder="1" applyAlignment="1" applyProtection="1">
      <alignment horizontal="right" vertical="center" wrapText="1"/>
    </xf>
    <xf numFmtId="0" fontId="5" fillId="18" borderId="96" xfId="0" applyFont="1" applyFill="1" applyBorder="1" applyAlignment="1">
      <alignment horizontal="center" vertical="center" wrapText="1"/>
    </xf>
    <xf numFmtId="0" fontId="5" fillId="18" borderId="97" xfId="0" applyFont="1" applyFill="1" applyBorder="1" applyAlignment="1">
      <alignment horizontal="center" vertical="center" wrapText="1"/>
    </xf>
    <xf numFmtId="0" fontId="88" fillId="18" borderId="9" xfId="0" applyFont="1" applyFill="1" applyBorder="1" applyAlignment="1">
      <alignment horizontal="center" wrapText="1"/>
    </xf>
    <xf numFmtId="0" fontId="88" fillId="18" borderId="20" xfId="0" applyFont="1" applyFill="1" applyBorder="1" applyAlignment="1">
      <alignment horizontal="center" wrapText="1"/>
    </xf>
    <xf numFmtId="0" fontId="88" fillId="18" borderId="97" xfId="0" applyFont="1" applyFill="1" applyBorder="1" applyAlignment="1">
      <alignment horizontal="center" wrapText="1"/>
    </xf>
    <xf numFmtId="0" fontId="88" fillId="18" borderId="71" xfId="0" applyFont="1" applyFill="1" applyBorder="1" applyAlignment="1">
      <alignment horizontal="center" wrapText="1"/>
    </xf>
    <xf numFmtId="0" fontId="17" fillId="18" borderId="21" xfId="0" applyFont="1" applyFill="1" applyBorder="1" applyAlignment="1"/>
    <xf numFmtId="0" fontId="31" fillId="18" borderId="91" xfId="0" applyFont="1" applyFill="1" applyBorder="1" applyAlignment="1" applyProtection="1">
      <alignment horizontal="center" vertical="center"/>
      <protection locked="0"/>
    </xf>
    <xf numFmtId="0" fontId="31" fillId="18" borderId="10" xfId="0" applyFont="1" applyFill="1" applyBorder="1" applyAlignment="1" applyProtection="1">
      <alignment horizontal="center" vertical="center"/>
      <protection locked="0"/>
    </xf>
    <xf numFmtId="0" fontId="31" fillId="18" borderId="11" xfId="0" applyFont="1" applyFill="1" applyBorder="1" applyAlignment="1" applyProtection="1">
      <alignment horizontal="center" vertical="center"/>
      <protection locked="0"/>
    </xf>
    <xf numFmtId="0" fontId="35" fillId="2" borderId="0" xfId="0" applyFont="1" applyFill="1" applyAlignment="1">
      <alignment horizontal="center"/>
    </xf>
    <xf numFmtId="0" fontId="36" fillId="0" borderId="0" xfId="0" applyFont="1" applyAlignment="1">
      <alignment horizont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center" vertical="center"/>
    </xf>
    <xf numFmtId="0" fontId="21" fillId="2" borderId="0" xfId="0" applyFont="1" applyFill="1" applyAlignment="1">
      <alignment horizontal="center" vertical="center"/>
    </xf>
    <xf numFmtId="0" fontId="20" fillId="2" borderId="0" xfId="0" applyFont="1" applyFill="1" applyAlignment="1">
      <alignment horizontal="center" vertical="center"/>
    </xf>
    <xf numFmtId="0" fontId="21" fillId="2" borderId="0" xfId="0" applyFont="1" applyFill="1" applyAlignment="1">
      <alignment horizontal="right" vertical="center"/>
    </xf>
    <xf numFmtId="0" fontId="20" fillId="2" borderId="0" xfId="1" applyFont="1" applyFill="1" applyBorder="1" applyAlignment="1" applyProtection="1">
      <alignment horizontal="center" vertical="top" wrapText="1"/>
      <protection locked="0"/>
    </xf>
    <xf numFmtId="0" fontId="5" fillId="6" borderId="77" xfId="0" applyFont="1" applyFill="1" applyBorder="1" applyAlignment="1">
      <alignment horizontal="center" vertical="center" wrapText="1"/>
    </xf>
    <xf numFmtId="0" fontId="19" fillId="6" borderId="78" xfId="0" applyFont="1" applyFill="1" applyBorder="1" applyAlignment="1">
      <alignment horizontal="center" vertical="center" wrapText="1"/>
    </xf>
    <xf numFmtId="0" fontId="19" fillId="6" borderId="79" xfId="0" applyFont="1" applyFill="1" applyBorder="1" applyAlignment="1">
      <alignment horizontal="center" vertical="center" wrapText="1"/>
    </xf>
    <xf numFmtId="0" fontId="19" fillId="6" borderId="80" xfId="0" applyFont="1"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0" fillId="6" borderId="81" xfId="0" applyFill="1" applyBorder="1" applyAlignment="1">
      <alignment horizontal="center" vertical="center" wrapText="1"/>
    </xf>
    <xf numFmtId="0" fontId="0" fillId="6" borderId="82" xfId="0" applyFill="1" applyBorder="1" applyAlignment="1">
      <alignment horizontal="center" vertical="center" wrapText="1"/>
    </xf>
    <xf numFmtId="0" fontId="29" fillId="18" borderId="48" xfId="0" applyFont="1" applyFill="1" applyBorder="1" applyAlignment="1">
      <alignment horizontal="center" vertical="center" wrapText="1"/>
    </xf>
    <xf numFmtId="0" fontId="29" fillId="18" borderId="9"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80" xfId="0" applyFont="1" applyFill="1" applyBorder="1" applyAlignment="1">
      <alignment horizontal="center" vertical="center" wrapText="1"/>
    </xf>
    <xf numFmtId="0" fontId="5" fillId="6" borderId="82" xfId="0" applyFont="1" applyFill="1" applyBorder="1" applyAlignment="1">
      <alignment horizontal="center" vertical="center" wrapText="1"/>
    </xf>
    <xf numFmtId="0" fontId="88" fillId="18" borderId="79" xfId="0" applyFont="1" applyFill="1" applyBorder="1" applyAlignment="1">
      <alignment horizontal="center" wrapText="1"/>
    </xf>
    <xf numFmtId="0" fontId="88" fillId="18" borderId="84" xfId="0" applyFont="1" applyFill="1" applyBorder="1" applyAlignment="1">
      <alignment horizontal="center" wrapText="1"/>
    </xf>
    <xf numFmtId="0" fontId="88" fillId="18" borderId="81" xfId="0" applyFont="1" applyFill="1" applyBorder="1" applyAlignment="1">
      <alignment horizontal="center" wrapText="1"/>
    </xf>
    <xf numFmtId="0" fontId="88" fillId="18" borderId="68" xfId="0" applyFont="1" applyFill="1" applyBorder="1" applyAlignment="1">
      <alignment horizontal="center" wrapText="1"/>
    </xf>
    <xf numFmtId="0" fontId="5" fillId="18" borderId="59" xfId="0" applyFont="1" applyFill="1" applyBorder="1" applyAlignment="1">
      <alignment horizontal="center" vertical="center" wrapText="1"/>
    </xf>
    <xf numFmtId="0" fontId="5" fillId="18" borderId="85" xfId="0" applyFont="1" applyFill="1" applyBorder="1" applyAlignment="1">
      <alignment horizontal="center" vertical="center" wrapText="1"/>
    </xf>
    <xf numFmtId="0" fontId="5" fillId="18" borderId="60" xfId="0" applyFont="1" applyFill="1" applyBorder="1" applyAlignment="1">
      <alignment horizontal="center" vertical="center" wrapText="1"/>
    </xf>
    <xf numFmtId="0" fontId="5" fillId="18" borderId="86" xfId="0" applyFont="1" applyFill="1" applyBorder="1" applyAlignment="1">
      <alignment horizontal="center" vertical="center" wrapText="1"/>
    </xf>
    <xf numFmtId="0" fontId="29" fillId="18" borderId="24" xfId="0" applyFont="1" applyFill="1" applyBorder="1" applyAlignment="1">
      <alignment horizontal="center" vertical="center" wrapText="1"/>
    </xf>
    <xf numFmtId="0" fontId="19" fillId="18" borderId="24" xfId="0" applyFont="1" applyFill="1" applyBorder="1" applyAlignment="1"/>
    <xf numFmtId="0" fontId="5" fillId="18" borderId="5" xfId="0" applyFont="1" applyFill="1" applyBorder="1" applyAlignment="1" applyProtection="1">
      <alignment horizontal="right" vertical="center" wrapText="1"/>
    </xf>
    <xf numFmtId="0" fontId="5" fillId="18" borderId="18" xfId="0" applyFont="1" applyFill="1" applyBorder="1" applyAlignment="1" applyProtection="1">
      <alignment horizontal="right" vertical="center" wrapText="1"/>
    </xf>
    <xf numFmtId="0" fontId="5" fillId="18" borderId="88" xfId="0" applyFont="1" applyFill="1" applyBorder="1" applyAlignment="1">
      <alignment horizontal="center" vertical="center" wrapText="1"/>
    </xf>
    <xf numFmtId="0" fontId="5" fillId="18" borderId="67" xfId="0" applyFont="1" applyFill="1" applyBorder="1" applyAlignment="1">
      <alignment horizontal="center" vertical="center" wrapText="1"/>
    </xf>
    <xf numFmtId="0" fontId="5" fillId="11" borderId="48" xfId="0" applyFont="1" applyFill="1" applyBorder="1" applyAlignment="1">
      <alignment horizontal="center" vertical="center"/>
    </xf>
    <xf numFmtId="0" fontId="5" fillId="11" borderId="9" xfId="0" applyFont="1" applyFill="1" applyBorder="1" applyAlignment="1">
      <alignment horizontal="center" vertical="center"/>
    </xf>
    <xf numFmtId="0" fontId="5" fillId="11" borderId="20" xfId="0" applyFont="1" applyFill="1" applyBorder="1" applyAlignment="1">
      <alignment horizontal="center" vertical="center"/>
    </xf>
    <xf numFmtId="0" fontId="21" fillId="11" borderId="48" xfId="0" applyFont="1" applyFill="1" applyBorder="1" applyAlignment="1">
      <alignment horizontal="center" vertical="center" wrapText="1"/>
    </xf>
    <xf numFmtId="0" fontId="20" fillId="11" borderId="9" xfId="0" applyFont="1" applyFill="1" applyBorder="1" applyAlignment="1">
      <alignment wrapText="1"/>
    </xf>
    <xf numFmtId="0" fontId="5" fillId="11" borderId="48" xfId="0" applyFont="1" applyFill="1" applyBorder="1" applyAlignment="1">
      <alignment horizontal="center" vertical="center" wrapText="1"/>
    </xf>
    <xf numFmtId="0" fontId="19" fillId="11" borderId="48" xfId="0" applyFont="1" applyFill="1" applyBorder="1" applyAlignment="1"/>
    <xf numFmtId="0" fontId="19" fillId="11" borderId="9" xfId="0" applyFont="1" applyFill="1" applyBorder="1" applyAlignment="1"/>
    <xf numFmtId="0" fontId="19" fillId="11" borderId="20" xfId="0" applyFont="1" applyFill="1" applyBorder="1" applyAlignment="1"/>
    <xf numFmtId="0" fontId="21" fillId="11" borderId="9"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20" xfId="0" applyFont="1" applyFill="1" applyBorder="1" applyAlignment="1">
      <alignment horizontal="center" vertical="center" wrapText="1"/>
    </xf>
    <xf numFmtId="0" fontId="31" fillId="11" borderId="91" xfId="0" applyFont="1" applyFill="1" applyBorder="1" applyAlignment="1">
      <alignment horizontal="center" vertical="center"/>
    </xf>
    <xf numFmtId="0" fontId="19" fillId="11" borderId="10" xfId="0" applyFont="1" applyFill="1" applyBorder="1" applyAlignment="1">
      <alignment vertical="center"/>
    </xf>
    <xf numFmtId="0" fontId="19" fillId="11" borderId="11" xfId="0" applyFont="1" applyFill="1" applyBorder="1" applyAlignment="1">
      <alignment vertical="center"/>
    </xf>
    <xf numFmtId="0" fontId="19" fillId="11" borderId="9" xfId="0" applyFont="1" applyFill="1" applyBorder="1" applyAlignment="1">
      <alignment wrapText="1"/>
    </xf>
    <xf numFmtId="0" fontId="29" fillId="2" borderId="0" xfId="0" applyFont="1" applyFill="1" applyAlignment="1">
      <alignment horizontal="center" vertical="center"/>
    </xf>
    <xf numFmtId="0" fontId="19" fillId="2" borderId="0" xfId="0" applyFont="1" applyFill="1" applyAlignment="1">
      <alignment vertical="center"/>
    </xf>
    <xf numFmtId="0" fontId="21" fillId="11" borderId="9" xfId="0" applyFont="1" applyFill="1" applyBorder="1" applyAlignment="1">
      <alignment horizontal="center" vertical="center"/>
    </xf>
    <xf numFmtId="0" fontId="20" fillId="11" borderId="9" xfId="0" applyFont="1" applyFill="1" applyBorder="1" applyAlignment="1">
      <alignment horizontal="center" vertical="center"/>
    </xf>
    <xf numFmtId="0" fontId="20" fillId="11" borderId="20" xfId="0" applyFont="1" applyFill="1" applyBorder="1" applyAlignment="1">
      <alignment horizontal="center" vertical="center"/>
    </xf>
    <xf numFmtId="0" fontId="5" fillId="11" borderId="9"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31" fillId="2" borderId="91" xfId="0" applyFont="1" applyFill="1" applyBorder="1" applyAlignment="1" applyProtection="1">
      <alignment horizontal="center" vertical="center" wrapText="1"/>
    </xf>
    <xf numFmtId="0" fontId="31" fillId="2" borderId="10" xfId="0" applyFont="1" applyFill="1" applyBorder="1" applyAlignment="1" applyProtection="1">
      <alignment horizontal="center" vertical="center"/>
    </xf>
    <xf numFmtId="0" fontId="31" fillId="2" borderId="11" xfId="0" applyFont="1" applyFill="1" applyBorder="1" applyAlignment="1" applyProtection="1">
      <alignment horizontal="center" vertical="center"/>
    </xf>
    <xf numFmtId="0" fontId="19" fillId="2" borderId="91" xfId="0" applyFont="1" applyFill="1" applyBorder="1" applyAlignment="1" applyProtection="1">
      <alignment horizontal="center" vertical="center"/>
      <protection locked="0" hidden="1"/>
    </xf>
    <xf numFmtId="0" fontId="19" fillId="2" borderId="10" xfId="0" applyFont="1" applyFill="1" applyBorder="1" applyAlignment="1" applyProtection="1">
      <alignment horizontal="center" vertical="center"/>
      <protection locked="0" hidden="1"/>
    </xf>
    <xf numFmtId="0" fontId="19" fillId="2" borderId="0" xfId="0" applyFont="1" applyFill="1" applyAlignment="1" applyProtection="1">
      <alignment horizontal="left" vertical="center"/>
      <protection locked="0"/>
    </xf>
    <xf numFmtId="0" fontId="42" fillId="17" borderId="0" xfId="0" applyFont="1" applyFill="1" applyAlignment="1" applyProtection="1">
      <alignment horizontal="right"/>
    </xf>
    <xf numFmtId="0" fontId="25" fillId="4" borderId="115" xfId="0" applyFont="1" applyFill="1" applyBorder="1" applyAlignment="1" applyProtection="1">
      <alignment horizontal="center" vertical="center" wrapText="1"/>
    </xf>
    <xf numFmtId="0" fontId="17" fillId="4" borderId="116" xfId="0" applyFont="1" applyFill="1" applyBorder="1" applyAlignment="1" applyProtection="1"/>
    <xf numFmtId="0" fontId="17" fillId="4" borderId="117" xfId="0" applyFont="1" applyFill="1" applyBorder="1" applyAlignment="1" applyProtection="1"/>
    <xf numFmtId="0" fontId="25" fillId="3" borderId="115" xfId="0" applyFont="1" applyFill="1" applyBorder="1" applyAlignment="1" applyProtection="1">
      <alignment horizontal="center" vertical="center" wrapText="1"/>
    </xf>
    <xf numFmtId="0" fontId="17" fillId="3" borderId="116" xfId="0" applyFont="1" applyFill="1" applyBorder="1" applyAlignment="1" applyProtection="1"/>
    <xf numFmtId="0" fontId="17" fillId="3" borderId="117" xfId="0" applyFont="1" applyFill="1" applyBorder="1" applyAlignment="1" applyProtection="1"/>
    <xf numFmtId="0" fontId="25" fillId="4" borderId="27" xfId="0" applyFont="1" applyFill="1" applyBorder="1" applyAlignment="1" applyProtection="1">
      <alignment horizontal="center" vertical="center"/>
      <protection hidden="1"/>
    </xf>
    <xf numFmtId="0" fontId="25" fillId="4" borderId="28" xfId="0" applyFont="1" applyFill="1" applyBorder="1" applyAlignment="1" applyProtection="1">
      <alignment horizontal="center" vertical="center"/>
      <protection hidden="1"/>
    </xf>
    <xf numFmtId="0" fontId="25" fillId="4" borderId="29" xfId="0" applyFont="1" applyFill="1" applyBorder="1" applyAlignment="1" applyProtection="1">
      <alignment horizontal="center" vertical="center"/>
      <protection hidden="1"/>
    </xf>
    <xf numFmtId="0" fontId="66" fillId="2" borderId="56" xfId="0" applyFont="1" applyFill="1" applyBorder="1" applyAlignment="1" applyProtection="1">
      <alignment horizontal="center" vertical="center" wrapText="1"/>
      <protection locked="0" hidden="1"/>
    </xf>
    <xf numFmtId="0" fontId="66" fillId="2" borderId="43" xfId="0" applyFont="1" applyFill="1" applyBorder="1" applyAlignment="1" applyProtection="1">
      <alignment horizontal="center" vertical="center" wrapText="1"/>
      <protection locked="0" hidden="1"/>
    </xf>
    <xf numFmtId="0" fontId="66" fillId="2" borderId="57" xfId="0" applyFont="1" applyFill="1" applyBorder="1" applyAlignment="1" applyProtection="1">
      <alignment horizontal="center" vertical="center" wrapText="1"/>
      <protection locked="0" hidden="1"/>
    </xf>
    <xf numFmtId="0" fontId="29" fillId="4" borderId="30" xfId="0" applyFont="1" applyFill="1" applyBorder="1" applyAlignment="1" applyProtection="1">
      <alignment horizontal="center" vertical="center"/>
    </xf>
    <xf numFmtId="0" fontId="29" fillId="4" borderId="31" xfId="0" applyFont="1" applyFill="1" applyBorder="1" applyAlignment="1" applyProtection="1">
      <alignment horizontal="center" vertical="center"/>
    </xf>
    <xf numFmtId="0" fontId="66" fillId="2" borderId="75" xfId="0" applyFont="1" applyFill="1" applyBorder="1" applyAlignment="1" applyProtection="1">
      <alignment horizontal="center" vertical="center" wrapText="1"/>
      <protection locked="0" hidden="1"/>
    </xf>
    <xf numFmtId="0" fontId="66" fillId="2" borderId="89" xfId="0" applyFont="1" applyFill="1" applyBorder="1" applyAlignment="1" applyProtection="1">
      <alignment horizontal="center" vertical="center" wrapText="1"/>
      <protection locked="0" hidden="1"/>
    </xf>
    <xf numFmtId="0" fontId="66" fillId="2" borderId="76" xfId="0" applyFont="1" applyFill="1" applyBorder="1" applyAlignment="1" applyProtection="1">
      <alignment horizontal="center" vertical="center" wrapText="1"/>
      <protection locked="0" hidden="1"/>
    </xf>
    <xf numFmtId="0" fontId="28" fillId="2" borderId="0" xfId="0" applyFont="1" applyFill="1" applyBorder="1" applyAlignment="1" applyProtection="1">
      <alignment horizontal="left" vertical="center" wrapText="1"/>
    </xf>
    <xf numFmtId="0" fontId="29" fillId="4" borderId="118" xfId="0" applyFont="1" applyFill="1" applyBorder="1" applyAlignment="1" applyProtection="1">
      <alignment horizontal="center" vertical="center"/>
    </xf>
    <xf numFmtId="0" fontId="29" fillId="4" borderId="119" xfId="0" applyFont="1" applyFill="1" applyBorder="1" applyAlignment="1" applyProtection="1">
      <alignment horizontal="center" vertical="center"/>
    </xf>
    <xf numFmtId="0" fontId="29" fillId="4" borderId="27" xfId="0" applyFont="1" applyFill="1" applyBorder="1" applyAlignment="1" applyProtection="1">
      <alignment horizontal="center" vertical="center" wrapText="1"/>
    </xf>
    <xf numFmtId="0" fontId="29" fillId="4" borderId="29" xfId="0" applyFont="1" applyFill="1" applyBorder="1" applyAlignment="1" applyProtection="1">
      <alignment horizontal="center" vertical="center" wrapText="1"/>
    </xf>
    <xf numFmtId="0" fontId="29" fillId="2" borderId="55" xfId="0" applyFont="1" applyFill="1" applyBorder="1" applyAlignment="1" applyProtection="1">
      <alignment horizontal="center" vertical="center"/>
    </xf>
    <xf numFmtId="0" fontId="17" fillId="2" borderId="91" xfId="0" applyFont="1" applyFill="1" applyBorder="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49" fontId="46" fillId="2" borderId="91" xfId="1"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0" fontId="19" fillId="0" borderId="91"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62" fillId="2" borderId="0" xfId="0" applyFont="1" applyFill="1" applyBorder="1" applyAlignment="1" applyProtection="1">
      <alignment horizontal="left" vertical="center" wrapText="1"/>
    </xf>
    <xf numFmtId="166" fontId="92" fillId="2" borderId="0" xfId="0" applyNumberFormat="1" applyFont="1" applyFill="1" applyBorder="1" applyAlignment="1" applyProtection="1">
      <alignment horizontal="justify" vertical="top" wrapText="1"/>
    </xf>
    <xf numFmtId="0" fontId="66" fillId="2" borderId="55" xfId="0" applyFont="1" applyFill="1" applyBorder="1" applyAlignment="1" applyProtection="1">
      <alignment horizontal="center" vertical="center" wrapText="1"/>
      <protection locked="0" hidden="1"/>
    </xf>
    <xf numFmtId="0" fontId="29" fillId="6" borderId="27" xfId="0" applyFont="1" applyFill="1" applyBorder="1" applyAlignment="1" applyProtection="1">
      <alignment horizontal="center" vertical="center" wrapText="1"/>
    </xf>
    <xf numFmtId="0" fontId="29" fillId="6" borderId="29" xfId="0" applyFont="1" applyFill="1" applyBorder="1" applyAlignment="1" applyProtection="1">
      <alignment horizontal="center" vertical="center" wrapText="1"/>
    </xf>
    <xf numFmtId="0" fontId="29" fillId="6" borderId="30" xfId="0" applyFont="1" applyFill="1" applyBorder="1" applyAlignment="1" applyProtection="1">
      <alignment horizontal="center" vertical="center"/>
    </xf>
    <xf numFmtId="0" fontId="29" fillId="6" borderId="31" xfId="0" applyFont="1" applyFill="1" applyBorder="1" applyAlignment="1" applyProtection="1">
      <alignment horizontal="center" vertical="center"/>
    </xf>
    <xf numFmtId="0" fontId="25" fillId="5" borderId="120" xfId="0" applyFont="1" applyFill="1" applyBorder="1" applyAlignment="1" applyProtection="1">
      <alignment horizontal="center" vertical="center"/>
      <protection hidden="1"/>
    </xf>
    <xf numFmtId="0" fontId="25" fillId="5" borderId="121" xfId="0" applyFont="1" applyFill="1" applyBorder="1" applyAlignment="1" applyProtection="1">
      <alignment horizontal="center" vertical="center"/>
      <protection hidden="1"/>
    </xf>
    <xf numFmtId="0" fontId="25" fillId="5" borderId="122" xfId="0" applyFont="1" applyFill="1" applyBorder="1" applyAlignment="1" applyProtection="1">
      <alignment horizontal="center" vertical="center"/>
      <protection hidden="1"/>
    </xf>
    <xf numFmtId="0" fontId="25" fillId="5" borderId="123" xfId="0" applyFont="1" applyFill="1" applyBorder="1" applyAlignment="1" applyProtection="1">
      <alignment horizontal="center" vertical="center"/>
      <protection hidden="1"/>
    </xf>
    <xf numFmtId="0" fontId="25" fillId="5" borderId="124" xfId="0" applyFont="1" applyFill="1" applyBorder="1" applyAlignment="1" applyProtection="1">
      <alignment horizontal="center" vertical="center"/>
      <protection hidden="1"/>
    </xf>
    <xf numFmtId="0" fontId="25" fillId="5" borderId="125" xfId="0" applyFont="1" applyFill="1" applyBorder="1" applyAlignment="1" applyProtection="1">
      <alignment horizontal="center" vertical="center"/>
      <protection hidden="1"/>
    </xf>
    <xf numFmtId="0" fontId="25" fillId="5" borderId="126" xfId="0" applyFont="1" applyFill="1" applyBorder="1" applyAlignment="1" applyProtection="1">
      <alignment horizontal="center" vertical="center"/>
      <protection hidden="1"/>
    </xf>
    <xf numFmtId="0" fontId="25" fillId="5" borderId="127" xfId="0" applyFont="1" applyFill="1" applyBorder="1" applyAlignment="1" applyProtection="1">
      <alignment horizontal="center" vertical="center"/>
      <protection hidden="1"/>
    </xf>
    <xf numFmtId="0" fontId="25" fillId="5" borderId="128" xfId="0" applyFont="1" applyFill="1" applyBorder="1" applyAlignment="1" applyProtection="1">
      <alignment horizontal="center" vertical="center"/>
      <protection hidden="1"/>
    </xf>
    <xf numFmtId="0" fontId="25" fillId="2" borderId="0" xfId="0" applyFont="1" applyFill="1" applyAlignment="1" applyProtection="1">
      <alignment vertical="center"/>
    </xf>
    <xf numFmtId="0" fontId="17" fillId="2" borderId="0" xfId="0" applyFont="1" applyFill="1" applyAlignment="1" applyProtection="1">
      <alignment vertical="center"/>
    </xf>
    <xf numFmtId="0" fontId="62" fillId="2" borderId="0" xfId="0" applyFont="1" applyFill="1" applyBorder="1" applyAlignment="1" applyProtection="1">
      <alignment horizontal="left" vertical="top" wrapText="1"/>
    </xf>
    <xf numFmtId="166" fontId="17" fillId="2" borderId="91" xfId="0" applyNumberFormat="1" applyFont="1" applyFill="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25" fillId="2" borderId="0" xfId="0" applyFont="1" applyFill="1" applyBorder="1" applyAlignment="1" applyProtection="1">
      <alignment horizontal="center" vertical="center" wrapText="1"/>
    </xf>
    <xf numFmtId="0" fontId="17" fillId="2" borderId="0" xfId="0" applyFont="1" applyFill="1" applyBorder="1" applyAlignment="1" applyProtection="1"/>
    <xf numFmtId="0" fontId="30" fillId="3" borderId="5" xfId="0" applyFont="1" applyFill="1" applyBorder="1" applyAlignment="1" applyProtection="1">
      <alignment horizontal="center" vertical="center" wrapText="1"/>
    </xf>
    <xf numFmtId="0" fontId="30" fillId="3" borderId="43" xfId="0" applyFont="1" applyFill="1" applyBorder="1" applyAlignment="1" applyProtection="1">
      <alignment horizontal="center" vertical="center"/>
    </xf>
    <xf numFmtId="0" fontId="30" fillId="3" borderId="18" xfId="0" applyFont="1" applyFill="1" applyBorder="1" applyAlignment="1" applyProtection="1">
      <alignment horizontal="center" vertical="center"/>
    </xf>
    <xf numFmtId="0" fontId="33" fillId="2" borderId="0" xfId="0" applyFont="1" applyFill="1" applyBorder="1" applyAlignment="1" applyProtection="1">
      <alignment horizontal="center" vertical="center" wrapText="1"/>
    </xf>
    <xf numFmtId="0" fontId="19" fillId="8" borderId="109" xfId="0" applyFont="1" applyFill="1" applyBorder="1" applyAlignment="1" applyProtection="1">
      <alignment horizontal="right" vertical="center"/>
    </xf>
    <xf numFmtId="0" fontId="19" fillId="8" borderId="110" xfId="0" applyFont="1" applyFill="1" applyBorder="1" applyAlignment="1" applyProtection="1">
      <alignment horizontal="right" vertical="center"/>
    </xf>
    <xf numFmtId="0" fontId="19" fillId="8" borderId="111" xfId="0" applyFont="1" applyFill="1" applyBorder="1" applyAlignment="1" applyProtection="1">
      <alignment horizontal="right" vertical="center"/>
    </xf>
    <xf numFmtId="0" fontId="29" fillId="4" borderId="98" xfId="0" applyFont="1" applyFill="1" applyBorder="1" applyAlignment="1" applyProtection="1">
      <alignment horizontal="center" vertical="center" wrapText="1"/>
    </xf>
    <xf numFmtId="0" fontId="29" fillId="4" borderId="55" xfId="0" applyFont="1" applyFill="1" applyBorder="1" applyAlignment="1" applyProtection="1">
      <alignment horizontal="center" vertical="center" wrapText="1"/>
    </xf>
    <xf numFmtId="0" fontId="29" fillId="4" borderId="99" xfId="0" applyFont="1" applyFill="1" applyBorder="1" applyAlignment="1" applyProtection="1">
      <alignment horizontal="center" vertical="center" wrapText="1"/>
    </xf>
    <xf numFmtId="0" fontId="29" fillId="4" borderId="58" xfId="0" applyFont="1" applyFill="1" applyBorder="1" applyAlignment="1" applyProtection="1">
      <alignment horizontal="center" vertical="center" wrapText="1"/>
    </xf>
    <xf numFmtId="0" fontId="29" fillId="4" borderId="0" xfId="0" applyFont="1" applyFill="1" applyBorder="1" applyAlignment="1" applyProtection="1">
      <alignment horizontal="center" vertical="center" wrapText="1"/>
    </xf>
    <xf numFmtId="0" fontId="29" fillId="4" borderId="100" xfId="0" applyFont="1" applyFill="1" applyBorder="1" applyAlignment="1" applyProtection="1">
      <alignment horizontal="center" vertical="center" wrapText="1"/>
    </xf>
    <xf numFmtId="0" fontId="29" fillId="4" borderId="101" xfId="0" applyFont="1" applyFill="1" applyBorder="1" applyAlignment="1" applyProtection="1">
      <alignment horizontal="center" vertical="center" wrapText="1"/>
    </xf>
    <xf numFmtId="0" fontId="29" fillId="4" borderId="114" xfId="0" applyFont="1" applyFill="1" applyBorder="1" applyAlignment="1" applyProtection="1">
      <alignment horizontal="center" vertical="center" wrapText="1"/>
    </xf>
    <xf numFmtId="0" fontId="29" fillId="4" borderId="102" xfId="0" applyFont="1" applyFill="1" applyBorder="1" applyAlignment="1" applyProtection="1">
      <alignment horizontal="center" vertical="center" wrapText="1"/>
    </xf>
    <xf numFmtId="0" fontId="29" fillId="6" borderId="98" xfId="0" applyFont="1" applyFill="1" applyBorder="1" applyAlignment="1" applyProtection="1">
      <alignment horizontal="center" vertical="center" wrapText="1"/>
    </xf>
    <xf numFmtId="0" fontId="29" fillId="6" borderId="55" xfId="0" applyFont="1" applyFill="1" applyBorder="1" applyAlignment="1" applyProtection="1">
      <alignment horizontal="center" vertical="center" wrapText="1"/>
    </xf>
    <xf numFmtId="0" fontId="29" fillId="6" borderId="99" xfId="0" applyFont="1" applyFill="1" applyBorder="1" applyAlignment="1" applyProtection="1">
      <alignment horizontal="center" vertical="center" wrapText="1"/>
    </xf>
    <xf numFmtId="0" fontId="29" fillId="6" borderId="58"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29" fillId="6" borderId="100" xfId="0" applyFont="1" applyFill="1" applyBorder="1" applyAlignment="1" applyProtection="1">
      <alignment horizontal="center" vertical="center" wrapText="1"/>
    </xf>
    <xf numFmtId="0" fontId="29" fillId="6" borderId="101" xfId="0" applyFont="1" applyFill="1" applyBorder="1" applyAlignment="1" applyProtection="1">
      <alignment horizontal="center" vertical="center" wrapText="1"/>
    </xf>
    <xf numFmtId="0" fontId="29" fillId="6" borderId="114" xfId="0" applyFont="1" applyFill="1" applyBorder="1" applyAlignment="1" applyProtection="1">
      <alignment horizontal="center" vertical="center" wrapText="1"/>
    </xf>
    <xf numFmtId="0" fontId="29" fillId="6" borderId="102" xfId="0" applyFont="1" applyFill="1" applyBorder="1" applyAlignment="1" applyProtection="1">
      <alignment horizontal="center" vertical="center" wrapText="1"/>
    </xf>
    <xf numFmtId="0" fontId="29" fillId="7" borderId="27" xfId="0" applyFont="1" applyFill="1" applyBorder="1" applyAlignment="1" applyProtection="1">
      <alignment horizontal="center" vertical="center" wrapText="1"/>
    </xf>
    <xf numFmtId="0" fontId="29" fillId="7" borderId="28" xfId="0" applyFont="1" applyFill="1" applyBorder="1" applyAlignment="1" applyProtection="1">
      <alignment horizontal="center" vertical="center" wrapText="1"/>
    </xf>
    <xf numFmtId="0" fontId="29" fillId="7" borderId="29" xfId="0" applyFont="1" applyFill="1" applyBorder="1" applyAlignment="1" applyProtection="1">
      <alignment horizontal="center" vertical="center" wrapText="1"/>
    </xf>
    <xf numFmtId="0" fontId="29" fillId="7" borderId="30" xfId="0" applyFont="1" applyFill="1" applyBorder="1" applyAlignment="1" applyProtection="1">
      <alignment horizontal="center" vertical="center" wrapText="1"/>
    </xf>
    <xf numFmtId="0" fontId="29" fillId="7" borderId="4" xfId="0" applyFont="1" applyFill="1" applyBorder="1" applyAlignment="1" applyProtection="1">
      <alignment horizontal="center" vertical="center" wrapText="1"/>
    </xf>
    <xf numFmtId="0" fontId="29" fillId="7" borderId="31" xfId="0" applyFont="1" applyFill="1" applyBorder="1" applyAlignment="1" applyProtection="1">
      <alignment horizontal="center" vertical="center" wrapText="1"/>
    </xf>
    <xf numFmtId="0" fontId="29" fillId="7" borderId="32" xfId="0" applyFont="1" applyFill="1" applyBorder="1" applyAlignment="1" applyProtection="1">
      <alignment horizontal="center" vertical="center" wrapText="1"/>
    </xf>
    <xf numFmtId="0" fontId="29" fillId="7" borderId="33" xfId="0" applyFont="1" applyFill="1" applyBorder="1" applyAlignment="1" applyProtection="1">
      <alignment horizontal="center" vertical="center" wrapText="1"/>
    </xf>
    <xf numFmtId="0" fontId="29" fillId="7" borderId="34"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wrapText="1"/>
    </xf>
    <xf numFmtId="0" fontId="30" fillId="3" borderId="4" xfId="0" applyFont="1" applyFill="1" applyBorder="1" applyAlignment="1" applyProtection="1">
      <alignment horizontal="center" vertical="center"/>
    </xf>
    <xf numFmtId="0" fontId="29" fillId="7" borderId="30" xfId="0" applyFont="1" applyFill="1" applyBorder="1" applyAlignment="1" applyProtection="1">
      <alignment horizontal="center" vertical="center"/>
    </xf>
    <xf numFmtId="0" fontId="29" fillId="7" borderId="31" xfId="0" applyFont="1" applyFill="1" applyBorder="1" applyAlignment="1" applyProtection="1">
      <alignment horizontal="center" vertical="center"/>
    </xf>
    <xf numFmtId="0" fontId="29" fillId="2" borderId="0" xfId="0" applyFont="1" applyFill="1" applyBorder="1" applyAlignment="1" applyProtection="1">
      <alignment horizontal="center" vertical="center" wrapText="1"/>
    </xf>
    <xf numFmtId="0" fontId="63" fillId="2" borderId="0" xfId="0" applyFont="1" applyFill="1" applyBorder="1" applyAlignment="1" applyProtection="1">
      <alignment horizontal="left" wrapText="1"/>
    </xf>
    <xf numFmtId="0" fontId="29" fillId="7" borderId="118" xfId="0" applyFont="1" applyFill="1" applyBorder="1" applyAlignment="1" applyProtection="1">
      <alignment horizontal="center" vertical="center"/>
    </xf>
    <xf numFmtId="0" fontId="29" fillId="7" borderId="119" xfId="0" applyFont="1" applyFill="1" applyBorder="1" applyAlignment="1" applyProtection="1">
      <alignment horizontal="center" vertical="center"/>
    </xf>
    <xf numFmtId="0" fontId="29" fillId="6" borderId="118" xfId="0" applyFont="1" applyFill="1" applyBorder="1" applyAlignment="1" applyProtection="1">
      <alignment horizontal="center" vertical="center"/>
    </xf>
    <xf numFmtId="0" fontId="29" fillId="6" borderId="119" xfId="0" applyFont="1" applyFill="1" applyBorder="1" applyAlignment="1" applyProtection="1">
      <alignment horizontal="center" vertical="center"/>
    </xf>
    <xf numFmtId="0" fontId="19" fillId="8" borderId="56" xfId="0" applyFont="1" applyFill="1" applyBorder="1" applyAlignment="1" applyProtection="1">
      <alignment horizontal="right" vertical="center"/>
    </xf>
    <xf numFmtId="0" fontId="19" fillId="8" borderId="43" xfId="0" applyFont="1" applyFill="1" applyBorder="1" applyAlignment="1" applyProtection="1">
      <alignment horizontal="right" vertical="center"/>
    </xf>
    <xf numFmtId="0" fontId="19" fillId="8" borderId="57" xfId="0" applyFont="1" applyFill="1" applyBorder="1" applyAlignment="1" applyProtection="1">
      <alignment horizontal="right" vertical="center"/>
    </xf>
    <xf numFmtId="0" fontId="19" fillId="8" borderId="56" xfId="0" applyFont="1" applyFill="1" applyBorder="1" applyAlignment="1" applyProtection="1">
      <alignment horizontal="left" vertical="center"/>
    </xf>
    <xf numFmtId="0" fontId="19" fillId="8" borderId="43" xfId="0" applyFont="1" applyFill="1" applyBorder="1" applyAlignment="1" applyProtection="1">
      <alignment horizontal="left" vertical="center"/>
    </xf>
    <xf numFmtId="0" fontId="19" fillId="8" borderId="57" xfId="0" applyFont="1" applyFill="1" applyBorder="1" applyAlignment="1" applyProtection="1">
      <alignment horizontal="left" vertical="center"/>
    </xf>
    <xf numFmtId="0" fontId="19" fillId="8" borderId="112" xfId="0" applyFont="1" applyFill="1" applyBorder="1" applyAlignment="1" applyProtection="1">
      <alignment horizontal="right" vertical="center"/>
    </xf>
    <xf numFmtId="0" fontId="19" fillId="8" borderId="54" xfId="0" applyFont="1" applyFill="1" applyBorder="1" applyAlignment="1" applyProtection="1">
      <alignment horizontal="right" vertical="center"/>
    </xf>
    <xf numFmtId="0" fontId="19" fillId="8" borderId="113" xfId="0" applyFont="1" applyFill="1" applyBorder="1" applyAlignment="1" applyProtection="1">
      <alignment horizontal="right" vertical="center"/>
    </xf>
    <xf numFmtId="0" fontId="19" fillId="8" borderId="106" xfId="0" applyFont="1" applyFill="1" applyBorder="1" applyAlignment="1" applyProtection="1">
      <alignment horizontal="right" vertical="center"/>
    </xf>
    <xf numFmtId="0" fontId="19" fillId="8" borderId="107" xfId="0" applyFont="1" applyFill="1" applyBorder="1" applyAlignment="1" applyProtection="1">
      <alignment horizontal="right" vertical="center"/>
    </xf>
    <xf numFmtId="0" fontId="19" fillId="8" borderId="108" xfId="0" applyFont="1" applyFill="1" applyBorder="1" applyAlignment="1" applyProtection="1">
      <alignment horizontal="right" vertical="center"/>
    </xf>
    <xf numFmtId="0" fontId="19" fillId="0" borderId="0" xfId="0" applyFont="1" applyFill="1" applyBorder="1" applyAlignment="1" applyProtection="1">
      <alignment horizontal="center" vertical="center"/>
    </xf>
    <xf numFmtId="0" fontId="19" fillId="0" borderId="100" xfId="0" applyFont="1" applyFill="1" applyBorder="1" applyAlignment="1" applyProtection="1">
      <alignment horizontal="center" vertical="center"/>
    </xf>
    <xf numFmtId="0" fontId="19" fillId="8" borderId="106" xfId="0" applyFont="1" applyFill="1" applyBorder="1" applyAlignment="1" applyProtection="1">
      <alignment horizontal="left" vertical="center"/>
    </xf>
    <xf numFmtId="0" fontId="19" fillId="8" borderId="107" xfId="0" applyFont="1" applyFill="1" applyBorder="1" applyAlignment="1" applyProtection="1">
      <alignment horizontal="left" vertical="center"/>
    </xf>
    <xf numFmtId="0" fontId="19" fillId="8" borderId="108" xfId="0" applyFont="1" applyFill="1" applyBorder="1" applyAlignment="1" applyProtection="1">
      <alignment horizontal="left" vertical="center"/>
    </xf>
    <xf numFmtId="0" fontId="20" fillId="8" borderId="56" xfId="0" applyFont="1" applyFill="1" applyBorder="1" applyAlignment="1" applyProtection="1">
      <alignment horizontal="left" vertical="center"/>
    </xf>
    <xf numFmtId="0" fontId="20" fillId="8" borderId="43" xfId="0" applyFont="1" applyFill="1" applyBorder="1" applyAlignment="1" applyProtection="1">
      <alignment horizontal="left" vertical="center"/>
    </xf>
    <xf numFmtId="0" fontId="20" fillId="8" borderId="57" xfId="0" applyFont="1" applyFill="1" applyBorder="1" applyAlignment="1" applyProtection="1">
      <alignment horizontal="left" vertical="center"/>
    </xf>
    <xf numFmtId="0" fontId="84" fillId="2" borderId="115" xfId="0" applyFont="1" applyFill="1" applyBorder="1" applyAlignment="1" applyProtection="1">
      <alignment horizontal="center" vertical="center" wrapText="1"/>
    </xf>
    <xf numFmtId="0" fontId="84" fillId="2" borderId="116" xfId="0" applyFont="1" applyFill="1" applyBorder="1" applyAlignment="1" applyProtection="1">
      <alignment horizontal="center" vertical="center" wrapText="1"/>
    </xf>
    <xf numFmtId="0" fontId="84" fillId="2" borderId="117" xfId="0" applyFont="1" applyFill="1" applyBorder="1" applyAlignment="1" applyProtection="1">
      <alignment horizontal="center" vertical="center" wrapText="1"/>
    </xf>
    <xf numFmtId="0" fontId="35" fillId="2" borderId="103" xfId="0" applyFont="1" applyFill="1" applyBorder="1" applyAlignment="1" applyProtection="1">
      <alignment horizontal="justify" vertical="center" wrapText="1"/>
      <protection locked="0"/>
    </xf>
    <xf numFmtId="0" fontId="35" fillId="2" borderId="104" xfId="0" applyFont="1" applyFill="1" applyBorder="1" applyAlignment="1" applyProtection="1">
      <alignment horizontal="justify" vertical="center" wrapText="1"/>
      <protection locked="0"/>
    </xf>
    <xf numFmtId="0" fontId="35" fillId="2" borderId="105" xfId="0" applyFont="1" applyFill="1" applyBorder="1" applyAlignment="1" applyProtection="1">
      <alignment horizontal="justify" vertical="center" wrapText="1"/>
      <protection locked="0"/>
    </xf>
    <xf numFmtId="0" fontId="63" fillId="2" borderId="0" xfId="0" applyFont="1" applyFill="1" applyBorder="1" applyAlignment="1" applyProtection="1">
      <alignment horizontal="left"/>
    </xf>
    <xf numFmtId="0" fontId="84" fillId="2" borderId="106" xfId="0" applyFont="1" applyFill="1" applyBorder="1" applyAlignment="1" applyProtection="1">
      <alignment horizontal="center" vertical="center" wrapText="1"/>
    </xf>
    <xf numFmtId="0" fontId="84" fillId="2" borderId="107" xfId="0" applyFont="1" applyFill="1" applyBorder="1" applyAlignment="1" applyProtection="1">
      <alignment horizontal="center" vertical="center" wrapText="1"/>
    </xf>
    <xf numFmtId="0" fontId="84" fillId="2" borderId="108" xfId="0" applyFont="1" applyFill="1" applyBorder="1" applyAlignment="1" applyProtection="1">
      <alignment horizontal="center" vertical="center" wrapText="1"/>
    </xf>
    <xf numFmtId="0" fontId="29" fillId="3" borderId="4" xfId="0" applyFont="1" applyFill="1" applyBorder="1" applyAlignment="1" applyProtection="1">
      <alignment horizontal="center" vertical="center" wrapText="1"/>
      <protection hidden="1"/>
    </xf>
    <xf numFmtId="0" fontId="23" fillId="0" borderId="4" xfId="0" applyFont="1" applyBorder="1" applyAlignment="1" applyProtection="1">
      <alignment horizontal="center" vertical="center"/>
      <protection locked="0" hidden="1"/>
    </xf>
    <xf numFmtId="0" fontId="20" fillId="8" borderId="56" xfId="0" applyFont="1" applyFill="1" applyBorder="1" applyAlignment="1" applyProtection="1">
      <alignment horizontal="right"/>
    </xf>
    <xf numFmtId="0" fontId="20" fillId="8" borderId="43" xfId="0" applyFont="1" applyFill="1" applyBorder="1" applyAlignment="1" applyProtection="1">
      <alignment horizontal="right"/>
    </xf>
    <xf numFmtId="0" fontId="20" fillId="8" borderId="57" xfId="0" applyFont="1" applyFill="1" applyBorder="1" applyAlignment="1" applyProtection="1">
      <alignment horizontal="right"/>
    </xf>
    <xf numFmtId="0" fontId="63" fillId="2" borderId="0" xfId="0" applyFont="1" applyFill="1" applyBorder="1" applyAlignment="1" applyProtection="1">
      <alignment horizontal="left"/>
      <protection hidden="1"/>
    </xf>
    <xf numFmtId="0" fontId="80" fillId="2" borderId="0" xfId="0" applyFont="1" applyFill="1" applyBorder="1" applyAlignment="1" applyProtection="1">
      <alignment horizontal="left"/>
    </xf>
    <xf numFmtId="0" fontId="7" fillId="3" borderId="4" xfId="0" applyFont="1" applyFill="1" applyBorder="1" applyAlignment="1" applyProtection="1">
      <alignment horizontal="center" vertical="center" wrapText="1"/>
      <protection locked="0" hidden="1"/>
    </xf>
    <xf numFmtId="0" fontId="35" fillId="2" borderId="103" xfId="0" applyFont="1" applyFill="1" applyBorder="1" applyAlignment="1" applyProtection="1">
      <alignment horizontal="left" vertical="center" wrapText="1"/>
      <protection locked="0"/>
    </xf>
    <xf numFmtId="0" fontId="35" fillId="2" borderId="104" xfId="0" applyFont="1" applyFill="1" applyBorder="1" applyAlignment="1" applyProtection="1">
      <alignment horizontal="left" vertical="center" wrapText="1"/>
      <protection locked="0"/>
    </xf>
    <xf numFmtId="0" fontId="35" fillId="2" borderId="105"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19" fillId="17" borderId="0" xfId="0" applyFont="1" applyFill="1" applyBorder="1" applyAlignment="1" applyProtection="1">
      <alignment horizontal="center" vertical="center"/>
      <protection hidden="1"/>
    </xf>
    <xf numFmtId="0" fontId="85" fillId="2" borderId="98" xfId="0" applyFont="1" applyFill="1" applyBorder="1" applyAlignment="1" applyProtection="1">
      <alignment horizontal="center" vertical="center" wrapText="1"/>
    </xf>
    <xf numFmtId="0" fontId="85" fillId="2" borderId="55" xfId="0" applyFont="1" applyFill="1" applyBorder="1" applyAlignment="1" applyProtection="1">
      <alignment horizontal="center" vertical="center" wrapText="1"/>
    </xf>
    <xf numFmtId="0" fontId="29" fillId="7" borderId="98" xfId="0" applyFont="1" applyFill="1" applyBorder="1" applyAlignment="1" applyProtection="1">
      <alignment horizontal="center" vertical="center" wrapText="1"/>
    </xf>
    <xf numFmtId="0" fontId="29" fillId="7" borderId="99" xfId="0" applyFont="1" applyFill="1" applyBorder="1" applyAlignment="1" applyProtection="1">
      <alignment horizontal="center" vertical="center" wrapText="1"/>
    </xf>
    <xf numFmtId="0" fontId="29" fillId="7" borderId="58" xfId="0" applyFont="1" applyFill="1" applyBorder="1" applyAlignment="1" applyProtection="1">
      <alignment horizontal="center" vertical="center" wrapText="1"/>
    </xf>
    <xf numFmtId="0" fontId="29" fillId="7" borderId="100" xfId="0" applyFont="1" applyFill="1" applyBorder="1" applyAlignment="1" applyProtection="1">
      <alignment horizontal="center" vertical="center" wrapText="1"/>
    </xf>
    <xf numFmtId="0" fontId="0" fillId="0" borderId="116" xfId="0" applyBorder="1" applyAlignment="1">
      <alignment horizontal="center" vertical="center" wrapText="1"/>
    </xf>
    <xf numFmtId="0" fontId="0" fillId="0" borderId="117" xfId="0" applyBorder="1" applyAlignment="1">
      <alignment horizontal="center" vertical="center" wrapText="1"/>
    </xf>
  </cellXfs>
  <cellStyles count="3">
    <cellStyle name="Lien hypertexte" xfId="1" builtinId="8"/>
    <cellStyle name="Normal" xfId="0" builtinId="0"/>
    <cellStyle name="Normal 2" xfId="2"/>
  </cellStyles>
  <dxfs count="35">
    <dxf>
      <font>
        <color theme="0"/>
      </font>
    </dxf>
    <dxf>
      <font>
        <condense val="0"/>
        <extend val="0"/>
        <color rgb="FF9C0006"/>
      </font>
      <fill>
        <patternFill>
          <bgColor rgb="FFFFC7CE"/>
        </patternFill>
      </fill>
    </dxf>
    <dxf>
      <font>
        <color rgb="FFFF0000"/>
      </font>
      <fill>
        <patternFill>
          <bgColor theme="0"/>
        </patternFill>
      </fill>
    </dxf>
    <dxf>
      <font>
        <color rgb="FF00B050"/>
      </font>
      <fill>
        <patternFill>
          <bgColor theme="6" tint="0.39994506668294322"/>
        </patternFill>
      </fill>
    </dxf>
    <dxf>
      <font>
        <condense val="0"/>
        <extend val="0"/>
        <color rgb="FF9C0006"/>
      </font>
      <fill>
        <patternFill>
          <bgColor rgb="FFFFC7CE"/>
        </patternFill>
      </fill>
    </dxf>
    <dxf>
      <font>
        <color rgb="FF00B050"/>
      </font>
      <fill>
        <patternFill>
          <bgColor theme="6" tint="0.39994506668294322"/>
        </patternFill>
      </fill>
    </dxf>
    <dxf>
      <font>
        <condense val="0"/>
        <extend val="0"/>
        <color rgb="FF9C0006"/>
      </font>
      <fill>
        <patternFill>
          <bgColor rgb="FFFFC7CE"/>
        </patternFill>
      </fill>
    </dxf>
    <dxf>
      <font>
        <b/>
        <i val="0"/>
        <u/>
      </font>
    </dxf>
    <dxf>
      <font>
        <b/>
        <i val="0"/>
        <color rgb="FFC0000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color rgb="FFFF0000"/>
      </font>
      <border>
        <left style="dashed">
          <color rgb="FFFF0000"/>
        </left>
        <right style="dashed">
          <color rgb="FFFF0000"/>
        </right>
        <top style="dashed">
          <color rgb="FFFF0000"/>
        </top>
        <bottom style="dashed">
          <color rgb="FFFF0000"/>
        </bottom>
      </border>
    </dxf>
    <dxf>
      <font>
        <color rgb="FFFF0000"/>
      </font>
      <border>
        <left style="dashed">
          <color rgb="FFFF0000"/>
        </left>
        <right style="dashed">
          <color rgb="FFFF0000"/>
        </right>
        <top style="dashed">
          <color rgb="FFFF0000"/>
        </top>
        <bottom style="dashed">
          <color rgb="FFFF0000"/>
        </bottom>
      </border>
    </dxf>
    <dxf>
      <font>
        <color rgb="FFFF0000"/>
      </font>
      <border>
        <left style="dashed">
          <color rgb="FFFF0000"/>
        </left>
        <right style="dashed">
          <color rgb="FFFF0000"/>
        </right>
        <top style="dashed">
          <color rgb="FFFF0000"/>
        </top>
        <bottom style="dashed">
          <color rgb="FFFF0000"/>
        </bottom>
      </border>
    </dxf>
    <dxf>
      <fill>
        <patternFill patternType="solid">
          <bgColor theme="0"/>
        </patternFill>
      </fill>
      <border>
        <left style="thin">
          <color indexed="64"/>
        </left>
        <right/>
        <top/>
        <bottom/>
      </border>
    </dxf>
    <dxf>
      <font>
        <b/>
        <i val="0"/>
        <condense val="0"/>
        <extend val="0"/>
        <color indexed="17"/>
      </font>
      <fill>
        <patternFill patternType="solid">
          <bgColor indexed="63"/>
        </patternFill>
      </fill>
    </dxf>
    <dxf>
      <font>
        <color rgb="FF00B050"/>
      </font>
    </dxf>
    <dxf>
      <font>
        <color rgb="FF00B050"/>
      </font>
    </dxf>
    <dxf>
      <font>
        <b/>
        <i val="0"/>
        <condense val="0"/>
        <extend val="0"/>
        <color indexed="12"/>
      </font>
    </dxf>
    <dxf>
      <font>
        <b/>
        <i val="0"/>
        <condense val="0"/>
        <extend val="0"/>
        <color indexed="10"/>
      </font>
    </dxf>
    <dxf>
      <font>
        <b/>
        <i val="0"/>
        <condense val="0"/>
        <extend val="0"/>
        <color indexed="17"/>
      </font>
      <fill>
        <patternFill>
          <bgColor indexed="26"/>
        </patternFill>
      </fill>
    </dxf>
    <dxf>
      <font>
        <b/>
        <i val="0"/>
        <condense val="0"/>
        <extend val="0"/>
        <color indexed="10"/>
      </font>
    </dxf>
    <dxf>
      <font>
        <b/>
        <i val="0"/>
        <condense val="0"/>
        <extend val="0"/>
        <color indexed="10"/>
      </font>
    </dxf>
    <dxf>
      <font>
        <b/>
        <i val="0"/>
        <condense val="0"/>
        <extend val="0"/>
        <color indexed="12"/>
      </font>
    </dxf>
    <dxf>
      <fill>
        <patternFill>
          <bgColor theme="5" tint="0.79998168889431442"/>
        </patternFill>
      </fill>
    </dxf>
    <dxf>
      <fill>
        <patternFill>
          <bgColor theme="5" tint="0.79998168889431442"/>
        </patternFill>
      </fill>
    </dxf>
    <dxf>
      <font>
        <b/>
        <i val="0"/>
        <condense val="0"/>
        <extend val="0"/>
        <color indexed="10"/>
      </font>
    </dxf>
    <dxf>
      <font>
        <b/>
        <i val="0"/>
        <condense val="0"/>
        <extend val="0"/>
        <color indexed="12"/>
      </font>
    </dxf>
    <dxf>
      <font>
        <color rgb="FF00B05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F94B2"/>
      <rgbColor rgb="00FFFFFF"/>
      <rgbColor rgb="00FF0000"/>
      <rgbColor rgb="0000FF00"/>
      <rgbColor rgb="000000FF"/>
      <rgbColor rgb="00FFFF00"/>
      <rgbColor rgb="00FF00FF"/>
      <rgbColor rgb="0000FFFF"/>
      <rgbColor rgb="00800000"/>
      <rgbColor rgb="00008000"/>
      <rgbColor rgb="009BAEB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BE9A8E"/>
      <rgbColor rgb="00339966"/>
      <rgbColor rgb="00A6818B"/>
      <rgbColor rgb="00CFDB99"/>
      <rgbColor rgb="00B7ADB6"/>
      <rgbColor rgb="00993366"/>
      <rgbColor rgb="00F7E1BA"/>
      <rgbColor rgb="00D3D5DD"/>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60" b="1" i="0" u="none" strike="noStrike" baseline="0">
                <a:solidFill>
                  <a:srgbClr val="808080"/>
                </a:solidFill>
                <a:latin typeface="Calibri"/>
                <a:ea typeface="Calibri"/>
                <a:cs typeface="Calibri"/>
              </a:defRPr>
            </a:pPr>
            <a:r>
              <a:rPr lang="fr-FR"/>
              <a:t>Répartition des CDI par catégorie</a:t>
            </a:r>
          </a:p>
        </c:rich>
      </c:tx>
      <c:spPr>
        <a:noFill/>
        <a:ln w="25400">
          <a:noFill/>
        </a:ln>
      </c:spPr>
    </c:title>
    <c:plotArea>
      <c:layout/>
      <c:pieChart>
        <c:varyColors val="1"/>
        <c:ser>
          <c:idx val="0"/>
          <c:order val="0"/>
          <c:cat>
            <c:multiLvlStrRef>
              <c:f>Edition!$D$40:$D$42</c:f>
            </c:multiLvlStrRef>
          </c:cat>
          <c:val>
            <c:numRef>
              <c:f>Edition!$G$40:$G$42</c:f>
            </c:numRef>
          </c:val>
        </c:ser>
        <c:firstSliceAng val="0"/>
      </c:pieChart>
      <c:spPr>
        <a:noFill/>
        <a:ln w="25400">
          <a:noFill/>
        </a:ln>
      </c:spPr>
    </c:plotArea>
    <c:legend>
      <c:legendPos val="r"/>
      <c:layout>
        <c:manualLayout>
          <c:xMode val="edge"/>
          <c:yMode val="edge"/>
          <c:x val="0.84684936905409425"/>
          <c:y val="0.42792981958336324"/>
          <c:w val="0.12912944440503493"/>
          <c:h val="0.27027168901184684"/>
        </c:manualLayout>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zero"/>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60" b="1" i="0" u="none" strike="noStrike" baseline="0">
                <a:solidFill>
                  <a:srgbClr val="808080"/>
                </a:solidFill>
                <a:latin typeface="Calibri"/>
                <a:ea typeface="Calibri"/>
                <a:cs typeface="Calibri"/>
              </a:defRPr>
            </a:pPr>
            <a:r>
              <a:rPr lang="fr-FR"/>
              <a:t>Répartition des catégories de CDI par genre</a:t>
            </a:r>
          </a:p>
        </c:rich>
      </c:tx>
      <c:spPr>
        <a:noFill/>
        <a:ln w="25400">
          <a:noFill/>
        </a:ln>
      </c:spPr>
    </c:title>
    <c:view3D>
      <c:depthPercent val="100"/>
      <c:rAngAx val="1"/>
    </c:view3D>
    <c:plotArea>
      <c:layout/>
      <c:bar3DChart>
        <c:barDir val="bar"/>
        <c:grouping val="stacked"/>
        <c:ser>
          <c:idx val="0"/>
          <c:order val="0"/>
          <c:tx>
            <c:strRef>
              <c:f>Edition!$E$39</c:f>
              <c:strCache>
                <c:ptCount val="1"/>
                <c:pt idx="0">
                  <c:v>Hommes</c:v>
                </c:pt>
              </c:strCache>
            </c:strRef>
          </c:tx>
          <c:cat>
            <c:multiLvlStrRef>
              <c:f>Edition!$D$40:$D$42</c:f>
            </c:multiLvlStrRef>
          </c:cat>
          <c:val>
            <c:numRef>
              <c:f>Edition!$E$40:$E$42</c:f>
            </c:numRef>
          </c:val>
        </c:ser>
        <c:ser>
          <c:idx val="1"/>
          <c:order val="1"/>
          <c:tx>
            <c:strRef>
              <c:f>Edition!$F$39</c:f>
              <c:strCache>
                <c:ptCount val="1"/>
                <c:pt idx="0">
                  <c:v>Femmes</c:v>
                </c:pt>
              </c:strCache>
            </c:strRef>
          </c:tx>
          <c:cat>
            <c:multiLvlStrRef>
              <c:f>Edition!$D$40:$D$42</c:f>
            </c:multiLvlStrRef>
          </c:cat>
          <c:val>
            <c:numRef>
              <c:f>Edition!$F$40:$F$42</c:f>
            </c:numRef>
          </c:val>
        </c:ser>
        <c:shape val="cylinder"/>
        <c:axId val="131484288"/>
        <c:axId val="131498368"/>
        <c:axId val="0"/>
      </c:bar3DChart>
      <c:catAx>
        <c:axId val="131484288"/>
        <c:scaling>
          <c:orientation val="minMax"/>
        </c:scaling>
        <c:axPos val="l"/>
        <c:numFmt formatCode="General"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498368"/>
        <c:crosses val="autoZero"/>
        <c:auto val="1"/>
        <c:lblAlgn val="ctr"/>
        <c:lblOffset val="100"/>
      </c:catAx>
      <c:valAx>
        <c:axId val="131498368"/>
        <c:scaling>
          <c:orientation val="minMax"/>
        </c:scaling>
        <c:axPos val="b"/>
        <c:majorGridlines/>
        <c:numFmt formatCode="General"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484288"/>
        <c:crosses val="autoZero"/>
        <c:crossBetween val="between"/>
      </c:valAx>
      <c:spPr>
        <a:noFill/>
        <a:ln w="25400">
          <a:noFill/>
        </a:ln>
      </c:spPr>
    </c:plotArea>
    <c:legend>
      <c:legendPos val="r"/>
      <c:layout>
        <c:manualLayout>
          <c:xMode val="edge"/>
          <c:yMode val="edge"/>
          <c:x val="0.85382830626450257"/>
          <c:y val="0.46666866641669791"/>
          <c:w val="0.1276102088167054"/>
          <c:h val="0.19047719035120633"/>
        </c:manualLayout>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gap"/>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100" b="1" i="0" u="none" strike="noStrike" baseline="0">
                <a:solidFill>
                  <a:srgbClr val="808080"/>
                </a:solidFill>
                <a:latin typeface="Calibri"/>
                <a:ea typeface="Calibri"/>
                <a:cs typeface="Calibri"/>
              </a:defRPr>
            </a:pPr>
            <a:r>
              <a:rPr lang="fr-FR"/>
              <a:t>Répartition des CDI par catégories et filières</a:t>
            </a:r>
          </a:p>
        </c:rich>
      </c:tx>
      <c:layout>
        <c:manualLayout>
          <c:xMode val="edge"/>
          <c:yMode val="edge"/>
          <c:x val="0.18993383996935045"/>
          <c:y val="4.5548654244306423E-2"/>
        </c:manualLayout>
      </c:layout>
      <c:overlay val="1"/>
      <c:spPr>
        <a:noFill/>
        <a:ln w="25400">
          <a:noFill/>
        </a:ln>
      </c:spPr>
    </c:title>
    <c:view3D>
      <c:depthPercent val="100"/>
      <c:rAngAx val="1"/>
    </c:view3D>
    <c:plotArea>
      <c:layout/>
      <c:bar3DChart>
        <c:barDir val="col"/>
        <c:grouping val="percentStacked"/>
        <c:ser>
          <c:idx val="1"/>
          <c:order val="0"/>
          <c:tx>
            <c:strRef>
              <c:f>Edition!$E$44</c:f>
              <c:strCache>
                <c:ptCount val="1"/>
                <c:pt idx="0">
                  <c:v>Cat. A</c:v>
                </c:pt>
              </c:strCache>
            </c:strRef>
          </c:tx>
          <c:cat>
            <c:multiLvlStrRef>
              <c:f>Edition!$C$45:$C$53</c:f>
            </c:multiLvlStrRef>
          </c:cat>
          <c:val>
            <c:numRef>
              <c:f>Edition!$E$45:$E$53</c:f>
            </c:numRef>
          </c:val>
        </c:ser>
        <c:ser>
          <c:idx val="2"/>
          <c:order val="1"/>
          <c:tx>
            <c:strRef>
              <c:f>Edition!$F$44</c:f>
              <c:strCache>
                <c:ptCount val="1"/>
                <c:pt idx="0">
                  <c:v>Cat. B</c:v>
                </c:pt>
              </c:strCache>
            </c:strRef>
          </c:tx>
          <c:cat>
            <c:multiLvlStrRef>
              <c:f>Edition!$C$45:$C$53</c:f>
            </c:multiLvlStrRef>
          </c:cat>
          <c:val>
            <c:numRef>
              <c:f>Edition!$F$45:$F$54</c:f>
            </c:numRef>
          </c:val>
        </c:ser>
        <c:ser>
          <c:idx val="3"/>
          <c:order val="2"/>
          <c:tx>
            <c:strRef>
              <c:f>Edition!$G$44</c:f>
              <c:strCache>
                <c:ptCount val="1"/>
                <c:pt idx="0">
                  <c:v>Cat. C</c:v>
                </c:pt>
              </c:strCache>
            </c:strRef>
          </c:tx>
          <c:cat>
            <c:multiLvlStrRef>
              <c:f>Edition!$C$45:$C$53</c:f>
            </c:multiLvlStrRef>
          </c:cat>
          <c:val>
            <c:numRef>
              <c:f>Edition!$G$45:$G$54</c:f>
            </c:numRef>
          </c:val>
        </c:ser>
        <c:shape val="cylinder"/>
        <c:axId val="131681280"/>
        <c:axId val="131687168"/>
        <c:axId val="0"/>
      </c:bar3DChart>
      <c:catAx>
        <c:axId val="131681280"/>
        <c:scaling>
          <c:orientation val="minMax"/>
        </c:scaling>
        <c:axPos val="b"/>
        <c:numFmt formatCode="General" sourceLinked="1"/>
        <c:tickLblPos val="nextTo"/>
        <c:txPr>
          <a:bodyPr rot="-2700000" vert="horz"/>
          <a:lstStyle/>
          <a:p>
            <a:pPr>
              <a:defRPr sz="800" b="0" i="0" u="none" strike="noStrike" baseline="0">
                <a:solidFill>
                  <a:srgbClr val="808080"/>
                </a:solidFill>
                <a:latin typeface="Calibri"/>
                <a:ea typeface="Calibri"/>
                <a:cs typeface="Calibri"/>
              </a:defRPr>
            </a:pPr>
            <a:endParaRPr lang="fr-FR"/>
          </a:p>
        </c:txPr>
        <c:crossAx val="131687168"/>
        <c:crosses val="autoZero"/>
        <c:auto val="1"/>
        <c:lblAlgn val="ctr"/>
        <c:lblOffset val="100"/>
      </c:catAx>
      <c:valAx>
        <c:axId val="131687168"/>
        <c:scaling>
          <c:orientation val="minMax"/>
        </c:scaling>
        <c:axPos val="l"/>
        <c:majorGridlines/>
        <c:numFmt formatCode="0%"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681280"/>
        <c:crosses val="autoZero"/>
        <c:crossBetween val="between"/>
      </c:valAx>
      <c:spPr>
        <a:noFill/>
        <a:ln w="25400">
          <a:noFill/>
        </a:ln>
      </c:spPr>
    </c:plotArea>
    <c:legend>
      <c:legendPos val="r"/>
      <c:txPr>
        <a:bodyPr/>
        <a:lstStyle/>
        <a:p>
          <a:pPr>
            <a:defRPr sz="675" b="0" i="0" u="none" strike="noStrike" baseline="0">
              <a:solidFill>
                <a:srgbClr val="808080"/>
              </a:solidFill>
              <a:latin typeface="Calibri"/>
              <a:ea typeface="Calibri"/>
              <a:cs typeface="Calibri"/>
            </a:defRPr>
          </a:pPr>
          <a:endParaRPr lang="fr-FR"/>
        </a:p>
      </c:txPr>
    </c:legend>
    <c:plotVisOnly val="1"/>
    <c:dispBlanksAs val="gap"/>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60" b="1" i="0" u="none" strike="noStrike" baseline="0">
                <a:solidFill>
                  <a:srgbClr val="808080"/>
                </a:solidFill>
                <a:latin typeface="Calibri"/>
                <a:ea typeface="Calibri"/>
                <a:cs typeface="Calibri"/>
              </a:defRPr>
            </a:pPr>
            <a:r>
              <a:rPr lang="fr-FR"/>
              <a:t>Répartition des Titularisations par catégorie</a:t>
            </a:r>
          </a:p>
        </c:rich>
      </c:tx>
      <c:layout/>
      <c:spPr>
        <a:noFill/>
        <a:ln w="25400">
          <a:noFill/>
        </a:ln>
      </c:spPr>
    </c:title>
    <c:plotArea>
      <c:layout/>
      <c:pieChart>
        <c:varyColors val="1"/>
        <c:ser>
          <c:idx val="0"/>
          <c:order val="0"/>
          <c:tx>
            <c:strRef>
              <c:f>Edition!$D$80:$D$82</c:f>
              <c:strCache>
                <c:ptCount val="1"/>
                <c:pt idx="0">
                  <c:v>Cat. A Cat. B Cat. C</c:v>
                </c:pt>
              </c:strCache>
            </c:strRef>
          </c:tx>
          <c:cat>
            <c:multiLvlStrRef>
              <c:f>Edition!$D$40:$D$42</c:f>
            </c:multiLvlStrRef>
          </c:cat>
          <c:val>
            <c:numRef>
              <c:f>Edition!$G$80:$G$82</c:f>
              <c:numCache>
                <c:formatCode>General</c:formatCode>
                <c:ptCount val="3"/>
                <c:pt idx="0">
                  <c:v>0</c:v>
                </c:pt>
                <c:pt idx="1">
                  <c:v>0</c:v>
                </c:pt>
                <c:pt idx="2">
                  <c:v>0</c:v>
                </c:pt>
              </c:numCache>
            </c:numRef>
          </c:val>
        </c:ser>
        <c:firstSliceAng val="0"/>
      </c:pieChart>
      <c:spPr>
        <a:noFill/>
        <a:ln w="25400">
          <a:noFill/>
        </a:ln>
      </c:spPr>
    </c:plotArea>
    <c:legend>
      <c:legendPos val="r"/>
      <c:layout>
        <c:manualLayout>
          <c:xMode val="edge"/>
          <c:yMode val="edge"/>
          <c:x val="0.84684936905409425"/>
          <c:y val="0.41871921182266053"/>
          <c:w val="0.12912944440503493"/>
          <c:h val="0.29556650246305438"/>
        </c:manualLayout>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zero"/>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60" b="1" i="0" u="none" strike="noStrike" baseline="0">
                <a:solidFill>
                  <a:srgbClr val="808080"/>
                </a:solidFill>
                <a:latin typeface="Calibri"/>
                <a:ea typeface="Calibri"/>
                <a:cs typeface="Calibri"/>
              </a:defRPr>
            </a:pPr>
            <a:r>
              <a:rPr lang="fr-FR"/>
              <a:t>Répartition des catégories par genre pour la titularisation</a:t>
            </a:r>
          </a:p>
        </c:rich>
      </c:tx>
      <c:layout/>
      <c:overlay val="1"/>
      <c:spPr>
        <a:noFill/>
        <a:ln w="25400">
          <a:noFill/>
        </a:ln>
      </c:spPr>
    </c:title>
    <c:view3D>
      <c:depthPercent val="100"/>
      <c:rAngAx val="1"/>
    </c:view3D>
    <c:plotArea>
      <c:layout/>
      <c:bar3DChart>
        <c:barDir val="bar"/>
        <c:grouping val="stacked"/>
        <c:ser>
          <c:idx val="0"/>
          <c:order val="0"/>
          <c:tx>
            <c:strRef>
              <c:f>Edition!$E$79</c:f>
              <c:strCache>
                <c:ptCount val="1"/>
                <c:pt idx="0">
                  <c:v>Hommes</c:v>
                </c:pt>
              </c:strCache>
            </c:strRef>
          </c:tx>
          <c:cat>
            <c:strRef>
              <c:f>Edition!$D$80:$D$82</c:f>
              <c:strCache>
                <c:ptCount val="3"/>
                <c:pt idx="0">
                  <c:v>Cat. A</c:v>
                </c:pt>
                <c:pt idx="1">
                  <c:v>Cat. B</c:v>
                </c:pt>
                <c:pt idx="2">
                  <c:v>Cat. C</c:v>
                </c:pt>
              </c:strCache>
            </c:strRef>
          </c:cat>
          <c:val>
            <c:numRef>
              <c:f>Edition!$E$80:$E$82</c:f>
              <c:numCache>
                <c:formatCode>General</c:formatCode>
                <c:ptCount val="3"/>
                <c:pt idx="0">
                  <c:v>0</c:v>
                </c:pt>
                <c:pt idx="1">
                  <c:v>0</c:v>
                </c:pt>
                <c:pt idx="2">
                  <c:v>0</c:v>
                </c:pt>
              </c:numCache>
            </c:numRef>
          </c:val>
        </c:ser>
        <c:ser>
          <c:idx val="1"/>
          <c:order val="1"/>
          <c:tx>
            <c:strRef>
              <c:f>Edition!$F$79</c:f>
              <c:strCache>
                <c:ptCount val="1"/>
                <c:pt idx="0">
                  <c:v>Femmes</c:v>
                </c:pt>
              </c:strCache>
            </c:strRef>
          </c:tx>
          <c:cat>
            <c:strRef>
              <c:f>Edition!$D$80:$D$82</c:f>
              <c:strCache>
                <c:ptCount val="3"/>
                <c:pt idx="0">
                  <c:v>Cat. A</c:v>
                </c:pt>
                <c:pt idx="1">
                  <c:v>Cat. B</c:v>
                </c:pt>
                <c:pt idx="2">
                  <c:v>Cat. C</c:v>
                </c:pt>
              </c:strCache>
            </c:strRef>
          </c:cat>
          <c:val>
            <c:numRef>
              <c:f>Edition!$F$80:$F$82</c:f>
              <c:numCache>
                <c:formatCode>General</c:formatCode>
                <c:ptCount val="3"/>
                <c:pt idx="0">
                  <c:v>0</c:v>
                </c:pt>
                <c:pt idx="1">
                  <c:v>0</c:v>
                </c:pt>
                <c:pt idx="2">
                  <c:v>0</c:v>
                </c:pt>
              </c:numCache>
            </c:numRef>
          </c:val>
        </c:ser>
        <c:shape val="cylinder"/>
        <c:axId val="131768704"/>
        <c:axId val="131770240"/>
        <c:axId val="0"/>
      </c:bar3DChart>
      <c:catAx>
        <c:axId val="131768704"/>
        <c:scaling>
          <c:orientation val="minMax"/>
        </c:scaling>
        <c:axPos val="l"/>
        <c:numFmt formatCode="General"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770240"/>
        <c:crosses val="autoZero"/>
        <c:auto val="1"/>
        <c:lblAlgn val="ctr"/>
        <c:lblOffset val="100"/>
      </c:catAx>
      <c:valAx>
        <c:axId val="131770240"/>
        <c:scaling>
          <c:orientation val="minMax"/>
        </c:scaling>
        <c:axPos val="b"/>
        <c:majorGridlines/>
        <c:numFmt formatCode="General"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768704"/>
        <c:crosses val="autoZero"/>
        <c:crossBetween val="between"/>
      </c:valAx>
      <c:spPr>
        <a:noFill/>
        <a:ln w="25400">
          <a:noFill/>
        </a:ln>
      </c:spPr>
    </c:plotArea>
    <c:legend>
      <c:legendPos val="r"/>
      <c:layout>
        <c:manualLayout>
          <c:xMode val="edge"/>
          <c:yMode val="edge"/>
          <c:x val="0.85071090047393361"/>
          <c:y val="0.40723981900452483"/>
          <c:w val="0.13033175355450233"/>
          <c:h val="0.18099547511312253"/>
        </c:manualLayout>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gap"/>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100" b="1" i="0" u="none" strike="noStrike" baseline="0">
                <a:solidFill>
                  <a:srgbClr val="808080"/>
                </a:solidFill>
                <a:latin typeface="Calibri"/>
                <a:ea typeface="Calibri"/>
                <a:cs typeface="Calibri"/>
              </a:defRPr>
            </a:pPr>
            <a:r>
              <a:rPr lang="fr-FR"/>
              <a:t>Répartition des futures titularisations par catégories et filières</a:t>
            </a:r>
          </a:p>
        </c:rich>
      </c:tx>
      <c:layout>
        <c:manualLayout>
          <c:xMode val="edge"/>
          <c:yMode val="edge"/>
          <c:x val="0.12812362030905047"/>
          <c:y val="2.6543851829842046E-4"/>
        </c:manualLayout>
      </c:layout>
      <c:overlay val="1"/>
      <c:spPr>
        <a:noFill/>
        <a:ln w="25400">
          <a:noFill/>
        </a:ln>
      </c:spPr>
    </c:title>
    <c:view3D>
      <c:depthPercent val="100"/>
      <c:rAngAx val="1"/>
    </c:view3D>
    <c:plotArea>
      <c:layout/>
      <c:bar3DChart>
        <c:barDir val="col"/>
        <c:grouping val="percentStacked"/>
        <c:ser>
          <c:idx val="2"/>
          <c:order val="0"/>
          <c:tx>
            <c:strRef>
              <c:f>Edition!$E$87</c:f>
              <c:strCache>
                <c:ptCount val="1"/>
                <c:pt idx="0">
                  <c:v>Cat. A</c:v>
                </c:pt>
              </c:strCache>
            </c:strRef>
          </c:tx>
          <c:cat>
            <c:strRef>
              <c:f>Edition!$C$88:$C$96</c:f>
              <c:strCache>
                <c:ptCount val="9"/>
                <c:pt idx="0">
                  <c:v>Administrative</c:v>
                </c:pt>
                <c:pt idx="1">
                  <c:v>Technique</c:v>
                </c:pt>
                <c:pt idx="2">
                  <c:v>Animation</c:v>
                </c:pt>
                <c:pt idx="3">
                  <c:v>Culturelle</c:v>
                </c:pt>
                <c:pt idx="4">
                  <c:v>Sportive</c:v>
                </c:pt>
                <c:pt idx="5">
                  <c:v>Sociale</c:v>
                </c:pt>
                <c:pt idx="6">
                  <c:v>Médico-sociale</c:v>
                </c:pt>
                <c:pt idx="7">
                  <c:v>Médico-technique</c:v>
                </c:pt>
                <c:pt idx="8">
                  <c:v>Sapeurs-pompiers</c:v>
                </c:pt>
              </c:strCache>
            </c:strRef>
          </c:cat>
          <c:val>
            <c:numRef>
              <c:f>Edition!$E$88:$E$97</c:f>
              <c:numCache>
                <c:formatCode>General</c:formatCode>
                <c:ptCount val="10"/>
                <c:pt idx="0">
                  <c:v>0</c:v>
                </c:pt>
                <c:pt idx="1">
                  <c:v>0</c:v>
                </c:pt>
                <c:pt idx="2">
                  <c:v>0</c:v>
                </c:pt>
                <c:pt idx="3">
                  <c:v>0</c:v>
                </c:pt>
                <c:pt idx="4">
                  <c:v>0</c:v>
                </c:pt>
                <c:pt idx="5">
                  <c:v>0</c:v>
                </c:pt>
                <c:pt idx="6">
                  <c:v>0</c:v>
                </c:pt>
                <c:pt idx="7">
                  <c:v>0</c:v>
                </c:pt>
                <c:pt idx="8">
                  <c:v>0</c:v>
                </c:pt>
              </c:numCache>
            </c:numRef>
          </c:val>
        </c:ser>
        <c:ser>
          <c:idx val="3"/>
          <c:order val="1"/>
          <c:tx>
            <c:strRef>
              <c:f>Edition!$F$87</c:f>
              <c:strCache>
                <c:ptCount val="1"/>
                <c:pt idx="0">
                  <c:v>Cat. B</c:v>
                </c:pt>
              </c:strCache>
            </c:strRef>
          </c:tx>
          <c:cat>
            <c:strRef>
              <c:f>Edition!$C$88:$C$96</c:f>
              <c:strCache>
                <c:ptCount val="9"/>
                <c:pt idx="0">
                  <c:v>Administrative</c:v>
                </c:pt>
                <c:pt idx="1">
                  <c:v>Technique</c:v>
                </c:pt>
                <c:pt idx="2">
                  <c:v>Animation</c:v>
                </c:pt>
                <c:pt idx="3">
                  <c:v>Culturelle</c:v>
                </c:pt>
                <c:pt idx="4">
                  <c:v>Sportive</c:v>
                </c:pt>
                <c:pt idx="5">
                  <c:v>Sociale</c:v>
                </c:pt>
                <c:pt idx="6">
                  <c:v>Médico-sociale</c:v>
                </c:pt>
                <c:pt idx="7">
                  <c:v>Médico-technique</c:v>
                </c:pt>
                <c:pt idx="8">
                  <c:v>Sapeurs-pompiers</c:v>
                </c:pt>
              </c:strCache>
            </c:strRef>
          </c:cat>
          <c:val>
            <c:numRef>
              <c:f>Edition!$F$88:$F$97</c:f>
              <c:numCache>
                <c:formatCode>General</c:formatCode>
                <c:ptCount val="10"/>
                <c:pt idx="0">
                  <c:v>0</c:v>
                </c:pt>
                <c:pt idx="1">
                  <c:v>0</c:v>
                </c:pt>
                <c:pt idx="2">
                  <c:v>0</c:v>
                </c:pt>
                <c:pt idx="3">
                  <c:v>0</c:v>
                </c:pt>
                <c:pt idx="4">
                  <c:v>0</c:v>
                </c:pt>
                <c:pt idx="5">
                  <c:v>0</c:v>
                </c:pt>
                <c:pt idx="6">
                  <c:v>0</c:v>
                </c:pt>
                <c:pt idx="7">
                  <c:v>0</c:v>
                </c:pt>
                <c:pt idx="8">
                  <c:v>0</c:v>
                </c:pt>
              </c:numCache>
            </c:numRef>
          </c:val>
        </c:ser>
        <c:ser>
          <c:idx val="0"/>
          <c:order val="2"/>
          <c:tx>
            <c:strRef>
              <c:f>Edition!$G$87</c:f>
              <c:strCache>
                <c:ptCount val="1"/>
                <c:pt idx="0">
                  <c:v>Cat. C</c:v>
                </c:pt>
              </c:strCache>
            </c:strRef>
          </c:tx>
          <c:cat>
            <c:strRef>
              <c:f>Edition!$C$88:$C$96</c:f>
              <c:strCache>
                <c:ptCount val="9"/>
                <c:pt idx="0">
                  <c:v>Administrative</c:v>
                </c:pt>
                <c:pt idx="1">
                  <c:v>Technique</c:v>
                </c:pt>
                <c:pt idx="2">
                  <c:v>Animation</c:v>
                </c:pt>
                <c:pt idx="3">
                  <c:v>Culturelle</c:v>
                </c:pt>
                <c:pt idx="4">
                  <c:v>Sportive</c:v>
                </c:pt>
                <c:pt idx="5">
                  <c:v>Sociale</c:v>
                </c:pt>
                <c:pt idx="6">
                  <c:v>Médico-sociale</c:v>
                </c:pt>
                <c:pt idx="7">
                  <c:v>Médico-technique</c:v>
                </c:pt>
                <c:pt idx="8">
                  <c:v>Sapeurs-pompiers</c:v>
                </c:pt>
              </c:strCache>
            </c:strRef>
          </c:cat>
          <c:val>
            <c:numRef>
              <c:f>Edition!$G$88:$G$97</c:f>
              <c:numCache>
                <c:formatCode>General</c:formatCode>
                <c:ptCount val="10"/>
                <c:pt idx="0">
                  <c:v>0</c:v>
                </c:pt>
                <c:pt idx="1">
                  <c:v>0</c:v>
                </c:pt>
                <c:pt idx="2">
                  <c:v>0</c:v>
                </c:pt>
                <c:pt idx="3">
                  <c:v>0</c:v>
                </c:pt>
                <c:pt idx="4">
                  <c:v>0</c:v>
                </c:pt>
                <c:pt idx="5">
                  <c:v>0</c:v>
                </c:pt>
                <c:pt idx="6">
                  <c:v>0</c:v>
                </c:pt>
                <c:pt idx="7">
                  <c:v>0</c:v>
                </c:pt>
                <c:pt idx="8">
                  <c:v>0</c:v>
                </c:pt>
              </c:numCache>
            </c:numRef>
          </c:val>
        </c:ser>
        <c:shape val="cylinder"/>
        <c:axId val="131826432"/>
        <c:axId val="131827968"/>
        <c:axId val="0"/>
      </c:bar3DChart>
      <c:catAx>
        <c:axId val="131826432"/>
        <c:scaling>
          <c:orientation val="minMax"/>
        </c:scaling>
        <c:axPos val="b"/>
        <c:numFmt formatCode="General" sourceLinked="1"/>
        <c:tickLblPos val="nextTo"/>
        <c:txPr>
          <a:bodyPr rot="-2700000" vert="horz"/>
          <a:lstStyle/>
          <a:p>
            <a:pPr>
              <a:defRPr sz="700" b="0" i="0" u="none" strike="noStrike" baseline="0">
                <a:solidFill>
                  <a:srgbClr val="808080"/>
                </a:solidFill>
                <a:latin typeface="Calibri"/>
                <a:ea typeface="Calibri"/>
                <a:cs typeface="Calibri"/>
              </a:defRPr>
            </a:pPr>
            <a:endParaRPr lang="fr-FR"/>
          </a:p>
        </c:txPr>
        <c:crossAx val="131827968"/>
        <c:crosses val="autoZero"/>
        <c:auto val="1"/>
        <c:lblAlgn val="ctr"/>
        <c:lblOffset val="100"/>
      </c:catAx>
      <c:valAx>
        <c:axId val="131827968"/>
        <c:scaling>
          <c:orientation val="minMax"/>
        </c:scaling>
        <c:axPos val="l"/>
        <c:majorGridlines/>
        <c:numFmt formatCode="0%"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826432"/>
        <c:crosses val="autoZero"/>
        <c:crossBetween val="between"/>
      </c:valAx>
      <c:spPr>
        <a:noFill/>
        <a:ln w="25400">
          <a:noFill/>
        </a:ln>
      </c:spPr>
    </c:plotArea>
    <c:legend>
      <c:legendPos val="r"/>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gap"/>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60" b="1" i="0" u="none" strike="noStrike" baseline="0">
                <a:solidFill>
                  <a:srgbClr val="808080"/>
                </a:solidFill>
                <a:latin typeface="Calibri"/>
                <a:ea typeface="Calibri"/>
                <a:cs typeface="Calibri"/>
              </a:defRPr>
            </a:pPr>
            <a:r>
              <a:rPr lang="fr-FR"/>
              <a:t>Répartition des Titularisations ultérieures par catégorie</a:t>
            </a:r>
          </a:p>
        </c:rich>
      </c:tx>
      <c:layout/>
      <c:spPr>
        <a:noFill/>
        <a:ln w="25400">
          <a:noFill/>
        </a:ln>
      </c:spPr>
    </c:title>
    <c:plotArea>
      <c:layout/>
      <c:pieChart>
        <c:varyColors val="1"/>
        <c:ser>
          <c:idx val="0"/>
          <c:order val="0"/>
          <c:tx>
            <c:strRef>
              <c:f>Edition!$D$83:$D$85</c:f>
              <c:strCache>
                <c:ptCount val="1"/>
                <c:pt idx="0">
                  <c:v>Cat. A Cat. B Cat. C</c:v>
                </c:pt>
              </c:strCache>
            </c:strRef>
          </c:tx>
          <c:cat>
            <c:multiLvlStrRef>
              <c:f>Edition!$D$40:$D$42</c:f>
            </c:multiLvlStrRef>
          </c:cat>
          <c:val>
            <c:numRef>
              <c:f>Edition!$G$83:$G$85</c:f>
              <c:numCache>
                <c:formatCode>General</c:formatCode>
                <c:ptCount val="3"/>
                <c:pt idx="0">
                  <c:v>0</c:v>
                </c:pt>
                <c:pt idx="1">
                  <c:v>0</c:v>
                </c:pt>
                <c:pt idx="2">
                  <c:v>0</c:v>
                </c:pt>
              </c:numCache>
            </c:numRef>
          </c:val>
        </c:ser>
        <c:firstSliceAng val="0"/>
      </c:pieChart>
      <c:spPr>
        <a:noFill/>
        <a:ln w="25400">
          <a:noFill/>
        </a:ln>
      </c:spPr>
    </c:plotArea>
    <c:legend>
      <c:legendPos val="r"/>
      <c:layout>
        <c:manualLayout>
          <c:xMode val="edge"/>
          <c:yMode val="edge"/>
          <c:x val="0.85000123513972603"/>
          <c:y val="0.45812807881773432"/>
          <c:w val="0.1264708970202254"/>
          <c:h val="0.29556650246305438"/>
        </c:manualLayout>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zero"/>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960" b="1" i="0" u="none" strike="noStrike" baseline="0">
                <a:solidFill>
                  <a:srgbClr val="808080"/>
                </a:solidFill>
                <a:latin typeface="Calibri"/>
                <a:ea typeface="Calibri"/>
                <a:cs typeface="Calibri"/>
              </a:defRPr>
            </a:pPr>
            <a:r>
              <a:rPr lang="fr-FR"/>
              <a:t>Répartition des catégories par genre pour la titularisation ultérieures</a:t>
            </a:r>
          </a:p>
        </c:rich>
      </c:tx>
      <c:layout/>
      <c:overlay val="1"/>
      <c:spPr>
        <a:noFill/>
        <a:ln w="25400">
          <a:noFill/>
        </a:ln>
      </c:spPr>
    </c:title>
    <c:view3D>
      <c:depthPercent val="100"/>
      <c:rAngAx val="1"/>
    </c:view3D>
    <c:plotArea>
      <c:layout/>
      <c:bar3DChart>
        <c:barDir val="bar"/>
        <c:grouping val="stacked"/>
        <c:ser>
          <c:idx val="0"/>
          <c:order val="0"/>
          <c:tx>
            <c:strRef>
              <c:f>Edition!$E$79</c:f>
              <c:strCache>
                <c:ptCount val="1"/>
                <c:pt idx="0">
                  <c:v>Hommes</c:v>
                </c:pt>
              </c:strCache>
            </c:strRef>
          </c:tx>
          <c:cat>
            <c:strRef>
              <c:f>Edition!$D$83:$D$85</c:f>
              <c:strCache>
                <c:ptCount val="3"/>
                <c:pt idx="0">
                  <c:v>Cat. A</c:v>
                </c:pt>
                <c:pt idx="1">
                  <c:v>Cat. B</c:v>
                </c:pt>
                <c:pt idx="2">
                  <c:v>Cat. C</c:v>
                </c:pt>
              </c:strCache>
            </c:strRef>
          </c:cat>
          <c:val>
            <c:numRef>
              <c:f>Edition!$E$83:$E$85</c:f>
              <c:numCache>
                <c:formatCode>General</c:formatCode>
                <c:ptCount val="3"/>
                <c:pt idx="0">
                  <c:v>0</c:v>
                </c:pt>
                <c:pt idx="1">
                  <c:v>0</c:v>
                </c:pt>
                <c:pt idx="2">
                  <c:v>0</c:v>
                </c:pt>
              </c:numCache>
            </c:numRef>
          </c:val>
        </c:ser>
        <c:ser>
          <c:idx val="1"/>
          <c:order val="1"/>
          <c:tx>
            <c:strRef>
              <c:f>Edition!$F$79</c:f>
              <c:strCache>
                <c:ptCount val="1"/>
                <c:pt idx="0">
                  <c:v>Femmes</c:v>
                </c:pt>
              </c:strCache>
            </c:strRef>
          </c:tx>
          <c:cat>
            <c:strRef>
              <c:f>Edition!$D$83:$D$85</c:f>
              <c:strCache>
                <c:ptCount val="3"/>
                <c:pt idx="0">
                  <c:v>Cat. A</c:v>
                </c:pt>
                <c:pt idx="1">
                  <c:v>Cat. B</c:v>
                </c:pt>
                <c:pt idx="2">
                  <c:v>Cat. C</c:v>
                </c:pt>
              </c:strCache>
            </c:strRef>
          </c:cat>
          <c:val>
            <c:numRef>
              <c:f>Edition!$F$83:$F$85</c:f>
              <c:numCache>
                <c:formatCode>General</c:formatCode>
                <c:ptCount val="3"/>
                <c:pt idx="0">
                  <c:v>0</c:v>
                </c:pt>
                <c:pt idx="1">
                  <c:v>0</c:v>
                </c:pt>
                <c:pt idx="2">
                  <c:v>0</c:v>
                </c:pt>
              </c:numCache>
            </c:numRef>
          </c:val>
        </c:ser>
        <c:shape val="cylinder"/>
        <c:axId val="131970560"/>
        <c:axId val="131972096"/>
        <c:axId val="0"/>
      </c:bar3DChart>
      <c:catAx>
        <c:axId val="131970560"/>
        <c:scaling>
          <c:orientation val="minMax"/>
        </c:scaling>
        <c:axPos val="l"/>
        <c:numFmt formatCode="General"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972096"/>
        <c:crosses val="autoZero"/>
        <c:auto val="1"/>
        <c:lblAlgn val="ctr"/>
        <c:lblOffset val="100"/>
      </c:catAx>
      <c:valAx>
        <c:axId val="131972096"/>
        <c:scaling>
          <c:orientation val="minMax"/>
        </c:scaling>
        <c:axPos val="b"/>
        <c:majorGridlines/>
        <c:numFmt formatCode="General"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1970560"/>
        <c:crosses val="autoZero"/>
        <c:crossBetween val="between"/>
      </c:valAx>
      <c:spPr>
        <a:noFill/>
        <a:ln w="25400">
          <a:noFill/>
        </a:ln>
      </c:spPr>
    </c:plotArea>
    <c:legend>
      <c:legendPos val="r"/>
      <c:layout>
        <c:manualLayout>
          <c:xMode val="edge"/>
          <c:yMode val="edge"/>
          <c:x val="0.8531488109440879"/>
          <c:y val="0.40723981900452483"/>
          <c:w val="0.12820537292978237"/>
          <c:h val="0.18099547511312253"/>
        </c:manualLayout>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gap"/>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100" b="1" i="0" u="none" strike="noStrike" baseline="0">
                <a:solidFill>
                  <a:srgbClr val="808080"/>
                </a:solidFill>
                <a:latin typeface="Calibri"/>
                <a:ea typeface="Calibri"/>
                <a:cs typeface="Calibri"/>
              </a:defRPr>
            </a:pPr>
            <a:r>
              <a:rPr lang="fr-FR"/>
              <a:t>Répartition des possibilités de titularisation ultérieures par catégories et filières</a:t>
            </a:r>
          </a:p>
        </c:rich>
      </c:tx>
      <c:layout>
        <c:manualLayout>
          <c:xMode val="edge"/>
          <c:yMode val="edge"/>
          <c:x val="0.12066968901614572"/>
          <c:y val="2.6543851829842046E-4"/>
        </c:manualLayout>
      </c:layout>
      <c:overlay val="1"/>
      <c:spPr>
        <a:noFill/>
        <a:ln w="25400">
          <a:noFill/>
        </a:ln>
      </c:spPr>
    </c:title>
    <c:view3D>
      <c:depthPercent val="100"/>
      <c:rAngAx val="1"/>
    </c:view3D>
    <c:plotArea>
      <c:layout/>
      <c:bar3DChart>
        <c:barDir val="col"/>
        <c:grouping val="percentStacked"/>
        <c:ser>
          <c:idx val="2"/>
          <c:order val="0"/>
          <c:tx>
            <c:strRef>
              <c:f>Edition!$E$101</c:f>
              <c:strCache>
                <c:ptCount val="1"/>
                <c:pt idx="0">
                  <c:v>Cat. A</c:v>
                </c:pt>
              </c:strCache>
            </c:strRef>
          </c:tx>
          <c:cat>
            <c:strRef>
              <c:f>Edition!$C$102:$C$110</c:f>
              <c:strCache>
                <c:ptCount val="9"/>
                <c:pt idx="0">
                  <c:v>Administrative</c:v>
                </c:pt>
                <c:pt idx="1">
                  <c:v>Technique</c:v>
                </c:pt>
                <c:pt idx="2">
                  <c:v>Animation</c:v>
                </c:pt>
                <c:pt idx="3">
                  <c:v>Culturelle</c:v>
                </c:pt>
                <c:pt idx="4">
                  <c:v>Sportive</c:v>
                </c:pt>
                <c:pt idx="5">
                  <c:v>Sociale</c:v>
                </c:pt>
                <c:pt idx="6">
                  <c:v>Médico-sociale</c:v>
                </c:pt>
                <c:pt idx="7">
                  <c:v>Médico-technique</c:v>
                </c:pt>
                <c:pt idx="8">
                  <c:v>Sapeurs-pompiers</c:v>
                </c:pt>
              </c:strCache>
            </c:strRef>
          </c:cat>
          <c:val>
            <c:numRef>
              <c:f>Edition!$E$102:$E$111</c:f>
              <c:numCache>
                <c:formatCode>General</c:formatCode>
                <c:ptCount val="10"/>
                <c:pt idx="0">
                  <c:v>0</c:v>
                </c:pt>
                <c:pt idx="1">
                  <c:v>0</c:v>
                </c:pt>
                <c:pt idx="2">
                  <c:v>0</c:v>
                </c:pt>
                <c:pt idx="3">
                  <c:v>0</c:v>
                </c:pt>
                <c:pt idx="4">
                  <c:v>0</c:v>
                </c:pt>
                <c:pt idx="5">
                  <c:v>0</c:v>
                </c:pt>
                <c:pt idx="6">
                  <c:v>0</c:v>
                </c:pt>
                <c:pt idx="7">
                  <c:v>0</c:v>
                </c:pt>
                <c:pt idx="8">
                  <c:v>0</c:v>
                </c:pt>
              </c:numCache>
            </c:numRef>
          </c:val>
        </c:ser>
        <c:ser>
          <c:idx val="3"/>
          <c:order val="1"/>
          <c:tx>
            <c:strRef>
              <c:f>Edition!$F$101</c:f>
              <c:strCache>
                <c:ptCount val="1"/>
                <c:pt idx="0">
                  <c:v>Cat. B</c:v>
                </c:pt>
              </c:strCache>
            </c:strRef>
          </c:tx>
          <c:cat>
            <c:strRef>
              <c:f>Edition!$C$102:$C$110</c:f>
              <c:strCache>
                <c:ptCount val="9"/>
                <c:pt idx="0">
                  <c:v>Administrative</c:v>
                </c:pt>
                <c:pt idx="1">
                  <c:v>Technique</c:v>
                </c:pt>
                <c:pt idx="2">
                  <c:v>Animation</c:v>
                </c:pt>
                <c:pt idx="3">
                  <c:v>Culturelle</c:v>
                </c:pt>
                <c:pt idx="4">
                  <c:v>Sportive</c:v>
                </c:pt>
                <c:pt idx="5">
                  <c:v>Sociale</c:v>
                </c:pt>
                <c:pt idx="6">
                  <c:v>Médico-sociale</c:v>
                </c:pt>
                <c:pt idx="7">
                  <c:v>Médico-technique</c:v>
                </c:pt>
                <c:pt idx="8">
                  <c:v>Sapeurs-pompiers</c:v>
                </c:pt>
              </c:strCache>
            </c:strRef>
          </c:cat>
          <c:val>
            <c:numRef>
              <c:f>Edition!$F$102:$F$111</c:f>
              <c:numCache>
                <c:formatCode>General</c:formatCode>
                <c:ptCount val="10"/>
                <c:pt idx="0">
                  <c:v>0</c:v>
                </c:pt>
                <c:pt idx="1">
                  <c:v>0</c:v>
                </c:pt>
                <c:pt idx="2">
                  <c:v>0</c:v>
                </c:pt>
                <c:pt idx="3">
                  <c:v>0</c:v>
                </c:pt>
                <c:pt idx="4">
                  <c:v>0</c:v>
                </c:pt>
                <c:pt idx="5">
                  <c:v>0</c:v>
                </c:pt>
                <c:pt idx="6">
                  <c:v>0</c:v>
                </c:pt>
                <c:pt idx="7">
                  <c:v>0</c:v>
                </c:pt>
                <c:pt idx="8">
                  <c:v>0</c:v>
                </c:pt>
              </c:numCache>
            </c:numRef>
          </c:val>
        </c:ser>
        <c:ser>
          <c:idx val="0"/>
          <c:order val="2"/>
          <c:tx>
            <c:strRef>
              <c:f>Edition!$G$101</c:f>
              <c:strCache>
                <c:ptCount val="1"/>
                <c:pt idx="0">
                  <c:v>Cat. C</c:v>
                </c:pt>
              </c:strCache>
            </c:strRef>
          </c:tx>
          <c:cat>
            <c:strRef>
              <c:f>Edition!$C$102:$C$110</c:f>
              <c:strCache>
                <c:ptCount val="9"/>
                <c:pt idx="0">
                  <c:v>Administrative</c:v>
                </c:pt>
                <c:pt idx="1">
                  <c:v>Technique</c:v>
                </c:pt>
                <c:pt idx="2">
                  <c:v>Animation</c:v>
                </c:pt>
                <c:pt idx="3">
                  <c:v>Culturelle</c:v>
                </c:pt>
                <c:pt idx="4">
                  <c:v>Sportive</c:v>
                </c:pt>
                <c:pt idx="5">
                  <c:v>Sociale</c:v>
                </c:pt>
                <c:pt idx="6">
                  <c:v>Médico-sociale</c:v>
                </c:pt>
                <c:pt idx="7">
                  <c:v>Médico-technique</c:v>
                </c:pt>
                <c:pt idx="8">
                  <c:v>Sapeurs-pompiers</c:v>
                </c:pt>
              </c:strCache>
            </c:strRef>
          </c:cat>
          <c:val>
            <c:numRef>
              <c:f>Edition!$G$102:$G$111</c:f>
              <c:numCache>
                <c:formatCode>General</c:formatCode>
                <c:ptCount val="10"/>
                <c:pt idx="0">
                  <c:v>0</c:v>
                </c:pt>
                <c:pt idx="1">
                  <c:v>0</c:v>
                </c:pt>
                <c:pt idx="2">
                  <c:v>0</c:v>
                </c:pt>
                <c:pt idx="3">
                  <c:v>0</c:v>
                </c:pt>
                <c:pt idx="4">
                  <c:v>0</c:v>
                </c:pt>
                <c:pt idx="5">
                  <c:v>0</c:v>
                </c:pt>
                <c:pt idx="6">
                  <c:v>0</c:v>
                </c:pt>
                <c:pt idx="7">
                  <c:v>0</c:v>
                </c:pt>
                <c:pt idx="8">
                  <c:v>0</c:v>
                </c:pt>
              </c:numCache>
            </c:numRef>
          </c:val>
        </c:ser>
        <c:shape val="cylinder"/>
        <c:axId val="132016000"/>
        <c:axId val="132017536"/>
        <c:axId val="0"/>
      </c:bar3DChart>
      <c:catAx>
        <c:axId val="132016000"/>
        <c:scaling>
          <c:orientation val="minMax"/>
        </c:scaling>
        <c:axPos val="b"/>
        <c:numFmt formatCode="General" sourceLinked="1"/>
        <c:tickLblPos val="nextTo"/>
        <c:txPr>
          <a:bodyPr rot="-2700000" vert="horz"/>
          <a:lstStyle/>
          <a:p>
            <a:pPr>
              <a:defRPr sz="700" b="0" i="0" u="none" strike="noStrike" baseline="0">
                <a:solidFill>
                  <a:srgbClr val="808080"/>
                </a:solidFill>
                <a:latin typeface="Calibri"/>
                <a:ea typeface="Calibri"/>
                <a:cs typeface="Calibri"/>
              </a:defRPr>
            </a:pPr>
            <a:endParaRPr lang="fr-FR"/>
          </a:p>
        </c:txPr>
        <c:crossAx val="132017536"/>
        <c:crosses val="autoZero"/>
        <c:auto val="1"/>
        <c:lblAlgn val="ctr"/>
        <c:lblOffset val="100"/>
      </c:catAx>
      <c:valAx>
        <c:axId val="132017536"/>
        <c:scaling>
          <c:orientation val="minMax"/>
        </c:scaling>
        <c:axPos val="l"/>
        <c:majorGridlines/>
        <c:numFmt formatCode="0%" sourceLinked="1"/>
        <c:tickLblPos val="nextTo"/>
        <c:txPr>
          <a:bodyPr rot="0" vert="horz"/>
          <a:lstStyle/>
          <a:p>
            <a:pPr>
              <a:defRPr sz="800" b="0" i="0" u="none" strike="noStrike" baseline="0">
                <a:solidFill>
                  <a:srgbClr val="808080"/>
                </a:solidFill>
                <a:latin typeface="Calibri"/>
                <a:ea typeface="Calibri"/>
                <a:cs typeface="Calibri"/>
              </a:defRPr>
            </a:pPr>
            <a:endParaRPr lang="fr-FR"/>
          </a:p>
        </c:txPr>
        <c:crossAx val="132016000"/>
        <c:crosses val="autoZero"/>
        <c:crossBetween val="between"/>
      </c:valAx>
      <c:spPr>
        <a:noFill/>
        <a:ln w="25400">
          <a:noFill/>
        </a:ln>
      </c:spPr>
    </c:plotArea>
    <c:legend>
      <c:legendPos val="r"/>
      <c:layout/>
      <c:txPr>
        <a:bodyPr/>
        <a:lstStyle/>
        <a:p>
          <a:pPr>
            <a:defRPr sz="675" b="0" i="0" u="none" strike="noStrike" baseline="0">
              <a:solidFill>
                <a:srgbClr val="808080"/>
              </a:solidFill>
              <a:latin typeface="Calibri"/>
              <a:ea typeface="Calibri"/>
              <a:cs typeface="Calibri"/>
            </a:defRPr>
          </a:pPr>
          <a:endParaRPr lang="fr-FR"/>
        </a:p>
      </c:txPr>
    </c:legend>
    <c:plotVisOnly val="1"/>
    <c:dispBlanksAs val="gap"/>
  </c:chart>
  <c:txPr>
    <a:bodyPr/>
    <a:lstStyle/>
    <a:p>
      <a:pPr>
        <a:defRPr sz="800" b="0" i="0" u="none" strike="noStrike" baseline="0">
          <a:solidFill>
            <a:srgbClr val="808080"/>
          </a:solidFill>
          <a:latin typeface="Calibri"/>
          <a:ea typeface="Calibri"/>
          <a:cs typeface="Calibri"/>
        </a:defRPr>
      </a:pPr>
      <a:endParaRPr lang="fr-FR"/>
    </a:p>
  </c:txPr>
  <c:printSettings>
    <c:headerFooter/>
    <c:pageMargins b="0.75000000000000122" l="0.70000000000000062" r="0.70000000000000062" t="0.75000000000000122"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24</xdr:col>
      <xdr:colOff>361950</xdr:colOff>
      <xdr:row>1</xdr:row>
      <xdr:rowOff>57150</xdr:rowOff>
    </xdr:from>
    <xdr:to>
      <xdr:col>24</xdr:col>
      <xdr:colOff>695325</xdr:colOff>
      <xdr:row>5</xdr:row>
      <xdr:rowOff>0</xdr:rowOff>
    </xdr:to>
    <xdr:sp macro="" textlink="">
      <xdr:nvSpPr>
        <xdr:cNvPr id="3" name="Accolade fermante 2"/>
        <xdr:cNvSpPr/>
      </xdr:nvSpPr>
      <xdr:spPr>
        <a:xfrm>
          <a:off x="12211504" y="420007"/>
          <a:ext cx="333375" cy="600529"/>
        </a:xfrm>
        <a:prstGeom prst="rightBrace">
          <a:avLst/>
        </a:prstGeom>
        <a:ln w="2222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771525</xdr:colOff>
      <xdr:row>57</xdr:row>
      <xdr:rowOff>57150</xdr:rowOff>
    </xdr:from>
    <xdr:to>
      <xdr:col>5</xdr:col>
      <xdr:colOff>0</xdr:colOff>
      <xdr:row>69</xdr:row>
      <xdr:rowOff>0</xdr:rowOff>
    </xdr:to>
    <xdr:graphicFrame macro="">
      <xdr:nvGraphicFramePr>
        <xdr:cNvPr id="98510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57</xdr:row>
      <xdr:rowOff>171450</xdr:rowOff>
    </xdr:from>
    <xdr:to>
      <xdr:col>10</xdr:col>
      <xdr:colOff>0</xdr:colOff>
      <xdr:row>69</xdr:row>
      <xdr:rowOff>0</xdr:rowOff>
    </xdr:to>
    <xdr:graphicFrame macro="">
      <xdr:nvGraphicFramePr>
        <xdr:cNvPr id="98511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657225</xdr:colOff>
      <xdr:row>70</xdr:row>
      <xdr:rowOff>28575</xdr:rowOff>
    </xdr:from>
    <xdr:to>
      <xdr:col>9</xdr:col>
      <xdr:colOff>0</xdr:colOff>
      <xdr:row>73</xdr:row>
      <xdr:rowOff>0</xdr:rowOff>
    </xdr:to>
    <xdr:graphicFrame macro="">
      <xdr:nvGraphicFramePr>
        <xdr:cNvPr id="98511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116</xdr:row>
      <xdr:rowOff>57150</xdr:rowOff>
    </xdr:from>
    <xdr:to>
      <xdr:col>3</xdr:col>
      <xdr:colOff>771525</xdr:colOff>
      <xdr:row>127</xdr:row>
      <xdr:rowOff>0</xdr:rowOff>
    </xdr:to>
    <xdr:graphicFrame macro="">
      <xdr:nvGraphicFramePr>
        <xdr:cNvPr id="98511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128</xdr:row>
      <xdr:rowOff>0</xdr:rowOff>
    </xdr:from>
    <xdr:to>
      <xdr:col>5</xdr:col>
      <xdr:colOff>76200</xdr:colOff>
      <xdr:row>130</xdr:row>
      <xdr:rowOff>0</xdr:rowOff>
    </xdr:to>
    <xdr:graphicFrame macro="">
      <xdr:nvGraphicFramePr>
        <xdr:cNvPr id="98511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28575</xdr:rowOff>
    </xdr:from>
    <xdr:to>
      <xdr:col>5</xdr:col>
      <xdr:colOff>371475</xdr:colOff>
      <xdr:row>134</xdr:row>
      <xdr:rowOff>0</xdr:rowOff>
    </xdr:to>
    <xdr:graphicFrame macro="">
      <xdr:nvGraphicFramePr>
        <xdr:cNvPr id="985114"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209551</xdr:colOff>
      <xdr:row>116</xdr:row>
      <xdr:rowOff>57150</xdr:rowOff>
    </xdr:from>
    <xdr:to>
      <xdr:col>10</xdr:col>
      <xdr:colOff>390526</xdr:colOff>
      <xdr:row>127</xdr:row>
      <xdr:rowOff>0</xdr:rowOff>
    </xdr:to>
    <xdr:graphicFrame macro="">
      <xdr:nvGraphicFramePr>
        <xdr:cNvPr id="985115"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128</xdr:row>
      <xdr:rowOff>0</xdr:rowOff>
    </xdr:from>
    <xdr:to>
      <xdr:col>10</xdr:col>
      <xdr:colOff>1285875</xdr:colOff>
      <xdr:row>130</xdr:row>
      <xdr:rowOff>0</xdr:rowOff>
    </xdr:to>
    <xdr:graphicFrame macro="">
      <xdr:nvGraphicFramePr>
        <xdr:cNvPr id="985116"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419100</xdr:colOff>
      <xdr:row>131</xdr:row>
      <xdr:rowOff>28575</xdr:rowOff>
    </xdr:from>
    <xdr:to>
      <xdr:col>11</xdr:col>
      <xdr:colOff>0</xdr:colOff>
      <xdr:row>134</xdr:row>
      <xdr:rowOff>0</xdr:rowOff>
    </xdr:to>
    <xdr:graphicFrame macro="">
      <xdr:nvGraphicFramePr>
        <xdr:cNvPr id="985117"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codeName="Feuil6"/>
  <dimension ref="A1:L263"/>
  <sheetViews>
    <sheetView topLeftCell="C1" workbookViewId="0">
      <selection activeCell="D57" sqref="D57"/>
    </sheetView>
  </sheetViews>
  <sheetFormatPr baseColWidth="10" defaultRowHeight="15"/>
  <cols>
    <col min="1" max="1" width="62.42578125" style="142" bestFit="1" customWidth="1"/>
    <col min="2" max="2" width="18" style="142" customWidth="1"/>
    <col min="3" max="3" width="11.42578125" style="142"/>
    <col min="4" max="4" width="51.7109375" style="142" bestFit="1" customWidth="1"/>
    <col min="5" max="5" width="49.85546875" style="150" customWidth="1"/>
    <col min="6" max="6" width="7.85546875" style="150" customWidth="1"/>
    <col min="7" max="7" width="8.28515625" style="150" customWidth="1"/>
    <col min="8" max="8" width="11.42578125" style="142"/>
    <col min="9" max="9" width="50.42578125" style="142" bestFit="1" customWidth="1"/>
    <col min="10" max="10" width="16.140625" style="142" bestFit="1" customWidth="1"/>
    <col min="11" max="16384" width="11.42578125" style="142"/>
  </cols>
  <sheetData>
    <row r="1" spans="1:12">
      <c r="A1" s="140" t="s">
        <v>17</v>
      </c>
      <c r="B1" s="140" t="s">
        <v>15</v>
      </c>
      <c r="C1" s="140" t="s">
        <v>16</v>
      </c>
      <c r="D1" s="140" t="s">
        <v>53</v>
      </c>
      <c r="E1" s="141" t="s">
        <v>18</v>
      </c>
      <c r="F1" s="141" t="s">
        <v>86</v>
      </c>
      <c r="G1" s="141" t="s">
        <v>87</v>
      </c>
      <c r="H1" s="142" t="s">
        <v>309</v>
      </c>
      <c r="I1" s="217" t="s">
        <v>210</v>
      </c>
      <c r="J1" s="217" t="s">
        <v>263</v>
      </c>
    </row>
    <row r="2" spans="1:12">
      <c r="A2" s="143"/>
      <c r="B2" s="144"/>
      <c r="C2" s="140"/>
      <c r="D2" s="140"/>
      <c r="E2" s="368"/>
      <c r="F2" s="141"/>
      <c r="G2" s="145"/>
      <c r="H2" s="140" t="s">
        <v>54</v>
      </c>
      <c r="I2" s="324"/>
      <c r="J2" s="324"/>
      <c r="K2" s="369"/>
      <c r="L2" s="369"/>
    </row>
    <row r="3" spans="1:12">
      <c r="A3" s="143"/>
      <c r="B3" s="144"/>
      <c r="C3" s="140"/>
      <c r="D3" s="140"/>
      <c r="E3" s="368"/>
      <c r="F3" s="141"/>
      <c r="G3" s="145"/>
      <c r="H3" s="140" t="s">
        <v>74</v>
      </c>
      <c r="I3" s="370" t="s">
        <v>167</v>
      </c>
      <c r="J3" s="370" t="s">
        <v>264</v>
      </c>
      <c r="K3" s="369"/>
      <c r="L3" s="369"/>
    </row>
    <row r="4" spans="1:12">
      <c r="A4" s="143"/>
      <c r="B4" s="144"/>
      <c r="C4" s="140"/>
      <c r="D4" s="140"/>
      <c r="E4" s="368"/>
      <c r="F4" s="141"/>
      <c r="G4" s="145"/>
      <c r="H4" s="140" t="s">
        <v>55</v>
      </c>
      <c r="I4" s="370" t="s">
        <v>202</v>
      </c>
      <c r="J4" s="370" t="s">
        <v>265</v>
      </c>
      <c r="K4" s="369"/>
      <c r="L4" s="369"/>
    </row>
    <row r="5" spans="1:12">
      <c r="A5" s="143"/>
      <c r="B5" s="144"/>
      <c r="C5" s="140"/>
      <c r="D5" s="140"/>
      <c r="E5" s="371"/>
      <c r="F5" s="141"/>
      <c r="G5" s="145"/>
      <c r="H5" s="140" t="s">
        <v>76</v>
      </c>
      <c r="I5" s="370" t="s">
        <v>168</v>
      </c>
      <c r="J5" s="370" t="s">
        <v>267</v>
      </c>
      <c r="K5" s="369"/>
      <c r="L5" s="369"/>
    </row>
    <row r="6" spans="1:12">
      <c r="A6" s="143"/>
      <c r="B6" s="144"/>
      <c r="C6" s="140"/>
      <c r="D6" s="140"/>
      <c r="E6" s="371"/>
      <c r="F6" s="141"/>
      <c r="G6" s="145"/>
      <c r="H6" s="140" t="s">
        <v>56</v>
      </c>
      <c r="I6" s="370" t="s">
        <v>201</v>
      </c>
      <c r="J6" s="370" t="s">
        <v>269</v>
      </c>
      <c r="K6" s="369"/>
      <c r="L6" s="369"/>
    </row>
    <row r="7" spans="1:12">
      <c r="A7" s="143"/>
      <c r="B7" s="144"/>
      <c r="C7" s="140"/>
      <c r="D7" s="140"/>
      <c r="E7" s="371"/>
      <c r="F7" s="141"/>
      <c r="G7" s="145"/>
      <c r="H7" s="140" t="s">
        <v>19</v>
      </c>
      <c r="I7" s="370" t="s">
        <v>212</v>
      </c>
      <c r="J7" s="370" t="s">
        <v>270</v>
      </c>
      <c r="K7" s="369"/>
      <c r="L7" s="369"/>
    </row>
    <row r="8" spans="1:12">
      <c r="A8" s="143"/>
      <c r="B8" s="144"/>
      <c r="C8" s="140"/>
      <c r="D8" s="140"/>
      <c r="E8" s="371"/>
      <c r="F8" s="141"/>
      <c r="G8" s="145"/>
      <c r="H8" s="140" t="s">
        <v>57</v>
      </c>
      <c r="I8" s="370" t="s">
        <v>180</v>
      </c>
      <c r="J8" s="370" t="s">
        <v>268</v>
      </c>
      <c r="K8" s="369"/>
      <c r="L8" s="369"/>
    </row>
    <row r="9" spans="1:12">
      <c r="A9" s="143"/>
      <c r="B9" s="144"/>
      <c r="C9" s="140"/>
      <c r="D9" s="140"/>
      <c r="E9" s="371"/>
      <c r="F9" s="141"/>
      <c r="G9" s="145"/>
      <c r="H9" s="140" t="s">
        <v>142</v>
      </c>
      <c r="I9" s="370" t="s">
        <v>190</v>
      </c>
      <c r="J9" s="370" t="s">
        <v>266</v>
      </c>
      <c r="K9" s="369"/>
      <c r="L9" s="369"/>
    </row>
    <row r="10" spans="1:12">
      <c r="A10" s="143"/>
      <c r="B10" s="144"/>
      <c r="C10" s="140"/>
      <c r="D10" s="140"/>
      <c r="E10" s="371"/>
      <c r="F10" s="141"/>
      <c r="G10" s="145"/>
      <c r="H10" s="140" t="s">
        <v>77</v>
      </c>
      <c r="I10" s="370" t="s">
        <v>206</v>
      </c>
      <c r="J10" s="370" t="s">
        <v>271</v>
      </c>
      <c r="K10" s="369"/>
      <c r="L10" s="369"/>
    </row>
    <row r="11" spans="1:12">
      <c r="A11" s="143"/>
      <c r="B11" s="144"/>
      <c r="C11" s="140"/>
      <c r="D11" s="140"/>
      <c r="E11" s="371"/>
      <c r="F11" s="141"/>
      <c r="G11" s="145"/>
      <c r="H11" s="140" t="s">
        <v>75</v>
      </c>
      <c r="I11" s="370" t="s">
        <v>181</v>
      </c>
      <c r="J11" s="370" t="s">
        <v>272</v>
      </c>
      <c r="K11" s="369"/>
      <c r="L11" s="369"/>
    </row>
    <row r="12" spans="1:12">
      <c r="A12" s="143"/>
      <c r="B12" s="144"/>
      <c r="C12" s="140"/>
      <c r="D12" s="140"/>
      <c r="E12" s="371"/>
      <c r="F12" s="141"/>
      <c r="G12" s="145"/>
      <c r="H12" s="140" t="s">
        <v>133</v>
      </c>
      <c r="I12" s="370" t="s">
        <v>189</v>
      </c>
      <c r="K12" s="369"/>
      <c r="L12" s="369"/>
    </row>
    <row r="13" spans="1:12">
      <c r="A13" s="143"/>
      <c r="B13" s="144"/>
      <c r="C13" s="140"/>
      <c r="D13" s="140"/>
      <c r="E13" s="371"/>
      <c r="F13" s="141"/>
      <c r="G13" s="145"/>
      <c r="H13" s="140" t="s">
        <v>78</v>
      </c>
      <c r="I13" s="370" t="s">
        <v>213</v>
      </c>
      <c r="J13" s="369"/>
      <c r="K13" s="372"/>
      <c r="L13" s="372"/>
    </row>
    <row r="14" spans="1:12">
      <c r="A14" s="143"/>
      <c r="B14" s="144"/>
      <c r="C14" s="140"/>
      <c r="D14" s="140"/>
      <c r="E14" s="371"/>
      <c r="F14" s="141"/>
      <c r="G14" s="145"/>
      <c r="H14" s="140" t="s">
        <v>79</v>
      </c>
      <c r="I14" s="370" t="s">
        <v>200</v>
      </c>
      <c r="J14" s="369"/>
      <c r="K14" s="369"/>
      <c r="L14" s="369"/>
    </row>
    <row r="15" spans="1:12">
      <c r="A15" s="143"/>
      <c r="B15" s="144"/>
      <c r="C15" s="140"/>
      <c r="D15" s="371"/>
      <c r="E15" s="371"/>
      <c r="F15" s="141"/>
      <c r="G15" s="145"/>
      <c r="I15" s="370" t="s">
        <v>169</v>
      </c>
      <c r="J15" s="369"/>
      <c r="K15" s="369"/>
      <c r="L15" s="369"/>
    </row>
    <row r="16" spans="1:12">
      <c r="A16" s="143"/>
      <c r="B16" s="144"/>
      <c r="C16" s="140"/>
      <c r="D16" s="371"/>
      <c r="E16" s="371"/>
      <c r="F16" s="141"/>
      <c r="G16" s="145"/>
      <c r="H16" s="141" t="s">
        <v>308</v>
      </c>
      <c r="I16" s="370" t="s">
        <v>199</v>
      </c>
      <c r="J16" s="369"/>
      <c r="K16" s="369"/>
      <c r="L16" s="369"/>
    </row>
    <row r="17" spans="1:12">
      <c r="A17" s="143"/>
      <c r="B17" s="144"/>
      <c r="C17" s="140"/>
      <c r="D17" s="371"/>
      <c r="E17" s="371"/>
      <c r="F17" s="141"/>
      <c r="G17" s="145"/>
      <c r="H17" s="141" t="s">
        <v>89</v>
      </c>
      <c r="I17" s="370" t="s">
        <v>215</v>
      </c>
      <c r="J17" s="372"/>
      <c r="K17" s="369"/>
      <c r="L17" s="369"/>
    </row>
    <row r="18" spans="1:12">
      <c r="A18" s="143"/>
      <c r="B18" s="144"/>
      <c r="C18" s="140"/>
      <c r="D18" s="371"/>
      <c r="E18" s="371"/>
      <c r="F18" s="141"/>
      <c r="G18" s="145"/>
      <c r="H18" s="141" t="s">
        <v>143</v>
      </c>
      <c r="I18" s="370" t="s">
        <v>255</v>
      </c>
      <c r="J18" s="369"/>
      <c r="K18" s="369"/>
      <c r="L18" s="369"/>
    </row>
    <row r="19" spans="1:12">
      <c r="A19" s="143"/>
      <c r="B19" s="144"/>
      <c r="C19" s="140"/>
      <c r="D19" s="371"/>
      <c r="E19" s="371"/>
      <c r="F19" s="141"/>
      <c r="G19" s="145"/>
      <c r="I19" s="370" t="s">
        <v>174</v>
      </c>
      <c r="J19" s="369"/>
      <c r="K19" s="369"/>
      <c r="L19" s="369"/>
    </row>
    <row r="20" spans="1:12">
      <c r="A20" s="143"/>
      <c r="B20" s="144"/>
      <c r="C20" s="140"/>
      <c r="D20" s="371"/>
      <c r="E20" s="371"/>
      <c r="F20" s="141"/>
      <c r="G20" s="145"/>
      <c r="I20" s="370" t="s">
        <v>176</v>
      </c>
      <c r="J20" s="369"/>
      <c r="K20" s="369"/>
      <c r="L20" s="369"/>
    </row>
    <row r="21" spans="1:12">
      <c r="A21" s="143"/>
      <c r="B21" s="144"/>
      <c r="C21" s="140"/>
      <c r="D21" s="371"/>
      <c r="E21" s="371"/>
      <c r="F21" s="141"/>
      <c r="G21" s="145"/>
      <c r="I21" s="370" t="s">
        <v>256</v>
      </c>
      <c r="J21" s="369"/>
      <c r="K21" s="369"/>
      <c r="L21" s="369"/>
    </row>
    <row r="22" spans="1:12">
      <c r="A22" s="143"/>
      <c r="B22" s="144"/>
      <c r="C22" s="140"/>
      <c r="D22" s="371"/>
      <c r="E22" s="371"/>
      <c r="F22" s="141"/>
      <c r="G22" s="145"/>
      <c r="I22" s="370" t="s">
        <v>257</v>
      </c>
      <c r="J22" s="369"/>
      <c r="K22" s="369"/>
      <c r="L22" s="369"/>
    </row>
    <row r="23" spans="1:12">
      <c r="A23" s="143"/>
      <c r="B23" s="144"/>
      <c r="C23" s="140"/>
      <c r="D23" s="371"/>
      <c r="E23" s="371"/>
      <c r="F23" s="141"/>
      <c r="G23" s="145"/>
      <c r="I23" s="370" t="s">
        <v>258</v>
      </c>
      <c r="J23" s="369"/>
      <c r="K23" s="369"/>
      <c r="L23" s="369"/>
    </row>
    <row r="24" spans="1:12">
      <c r="A24" s="143"/>
      <c r="B24" s="144"/>
      <c r="C24" s="140"/>
      <c r="D24" s="371"/>
      <c r="E24" s="371"/>
      <c r="F24" s="141"/>
      <c r="G24" s="145"/>
      <c r="I24" s="370" t="s">
        <v>259</v>
      </c>
      <c r="J24" s="369"/>
      <c r="K24" s="369"/>
      <c r="L24" s="369"/>
    </row>
    <row r="25" spans="1:12">
      <c r="A25" s="143"/>
      <c r="B25" s="144"/>
      <c r="C25" s="140"/>
      <c r="D25" s="371"/>
      <c r="E25" s="371"/>
      <c r="F25" s="141"/>
      <c r="G25" s="145"/>
      <c r="I25" s="370" t="s">
        <v>273</v>
      </c>
      <c r="J25" s="369"/>
      <c r="K25" s="369"/>
      <c r="L25" s="369"/>
    </row>
    <row r="26" spans="1:12">
      <c r="A26" s="143"/>
      <c r="B26" s="144"/>
      <c r="C26" s="140"/>
      <c r="D26" s="371"/>
      <c r="E26" s="371"/>
      <c r="F26" s="141"/>
      <c r="G26" s="145"/>
      <c r="I26" s="370" t="s">
        <v>193</v>
      </c>
      <c r="J26" s="369"/>
      <c r="K26" s="369"/>
      <c r="L26" s="369"/>
    </row>
    <row r="27" spans="1:12">
      <c r="A27" s="143"/>
      <c r="B27" s="144"/>
      <c r="C27" s="140"/>
      <c r="D27" s="371"/>
      <c r="E27" s="371"/>
      <c r="F27" s="141"/>
      <c r="G27" s="145"/>
      <c r="I27" s="370" t="s">
        <v>260</v>
      </c>
      <c r="J27" s="369"/>
      <c r="K27" s="369"/>
      <c r="L27" s="369"/>
    </row>
    <row r="28" spans="1:12">
      <c r="A28" s="143"/>
      <c r="B28" s="144"/>
      <c r="C28" s="140"/>
      <c r="D28" s="371"/>
      <c r="E28" s="371"/>
      <c r="F28" s="141"/>
      <c r="G28" s="145"/>
      <c r="I28" s="370" t="s">
        <v>175</v>
      </c>
      <c r="J28" s="369"/>
      <c r="K28" s="369"/>
      <c r="L28" s="369"/>
    </row>
    <row r="29" spans="1:12">
      <c r="A29" s="143"/>
      <c r="B29" s="144"/>
      <c r="C29" s="140"/>
      <c r="D29" s="371"/>
      <c r="E29" s="371"/>
      <c r="F29" s="141"/>
      <c r="G29" s="145"/>
      <c r="I29" s="370" t="s">
        <v>179</v>
      </c>
      <c r="J29" s="369"/>
      <c r="K29" s="369"/>
      <c r="L29" s="369"/>
    </row>
    <row r="30" spans="1:12">
      <c r="A30" s="143"/>
      <c r="B30" s="144"/>
      <c r="C30" s="140"/>
      <c r="D30" s="371"/>
      <c r="E30" s="371"/>
      <c r="F30" s="141"/>
      <c r="G30" s="145"/>
      <c r="I30" s="370" t="s">
        <v>178</v>
      </c>
      <c r="J30" s="369"/>
      <c r="K30" s="369"/>
      <c r="L30" s="369"/>
    </row>
    <row r="31" spans="1:12">
      <c r="A31" s="143"/>
      <c r="B31" s="144"/>
      <c r="C31" s="140"/>
      <c r="D31" s="371"/>
      <c r="E31" s="371"/>
      <c r="F31" s="141"/>
      <c r="G31" s="145"/>
      <c r="I31" s="370" t="s">
        <v>177</v>
      </c>
      <c r="J31" s="369"/>
      <c r="K31" s="369"/>
      <c r="L31" s="369"/>
    </row>
    <row r="32" spans="1:12">
      <c r="A32" s="143"/>
      <c r="B32" s="144"/>
      <c r="C32" s="140"/>
      <c r="D32" s="371"/>
      <c r="E32" s="371"/>
      <c r="F32" s="141"/>
      <c r="G32" s="145"/>
      <c r="I32" s="370" t="s">
        <v>194</v>
      </c>
      <c r="J32" s="369"/>
      <c r="K32" s="369"/>
      <c r="L32" s="369"/>
    </row>
    <row r="33" spans="1:12">
      <c r="A33" s="143"/>
      <c r="B33" s="144"/>
      <c r="C33" s="140"/>
      <c r="D33" s="371"/>
      <c r="E33" s="371"/>
      <c r="F33" s="141"/>
      <c r="G33" s="145"/>
      <c r="I33" s="370" t="s">
        <v>195</v>
      </c>
      <c r="J33" s="369"/>
      <c r="K33" s="369"/>
      <c r="L33" s="369"/>
    </row>
    <row r="34" spans="1:12">
      <c r="A34" s="143"/>
      <c r="B34" s="144"/>
      <c r="C34" s="140"/>
      <c r="D34" s="371"/>
      <c r="E34" s="371"/>
      <c r="F34" s="141"/>
      <c r="G34" s="145"/>
      <c r="I34" s="370" t="s">
        <v>216</v>
      </c>
      <c r="J34" s="369"/>
      <c r="K34" s="369"/>
      <c r="L34" s="369"/>
    </row>
    <row r="35" spans="1:12">
      <c r="A35" s="143"/>
      <c r="B35" s="144"/>
      <c r="C35" s="140"/>
      <c r="D35" s="371"/>
      <c r="E35" s="371"/>
      <c r="F35" s="141"/>
      <c r="G35" s="145"/>
      <c r="I35" s="370" t="s">
        <v>203</v>
      </c>
      <c r="J35" s="369"/>
      <c r="K35" s="369"/>
      <c r="L35" s="369"/>
    </row>
    <row r="36" spans="1:12">
      <c r="A36" s="143"/>
      <c r="B36" s="144"/>
      <c r="C36" s="140"/>
      <c r="D36" s="371"/>
      <c r="E36" s="371"/>
      <c r="F36" s="141"/>
      <c r="G36" s="145"/>
      <c r="I36" s="370" t="s">
        <v>191</v>
      </c>
      <c r="J36" s="369"/>
      <c r="K36" s="369"/>
      <c r="L36" s="369"/>
    </row>
    <row r="37" spans="1:12">
      <c r="A37" s="143"/>
      <c r="B37" s="144"/>
      <c r="C37" s="140"/>
      <c r="D37" s="371"/>
      <c r="E37" s="371"/>
      <c r="F37" s="141"/>
      <c r="G37" s="145"/>
      <c r="I37" s="370" t="s">
        <v>187</v>
      </c>
      <c r="J37" s="369"/>
      <c r="K37" s="369"/>
      <c r="L37" s="369"/>
    </row>
    <row r="38" spans="1:12">
      <c r="A38" s="143"/>
      <c r="B38" s="144"/>
      <c r="C38" s="140"/>
      <c r="D38" s="371"/>
      <c r="E38" s="371"/>
      <c r="F38" s="141"/>
      <c r="G38" s="145"/>
      <c r="I38" s="370" t="s">
        <v>188</v>
      </c>
      <c r="J38" s="369"/>
      <c r="K38" s="369"/>
      <c r="L38" s="369"/>
    </row>
    <row r="39" spans="1:12">
      <c r="A39" s="143"/>
      <c r="B39" s="144"/>
      <c r="C39" s="140"/>
      <c r="D39" s="371"/>
      <c r="E39" s="371"/>
      <c r="F39" s="141"/>
      <c r="G39" s="145"/>
      <c r="I39" s="370" t="s">
        <v>253</v>
      </c>
      <c r="J39" s="369"/>
      <c r="K39" s="369"/>
      <c r="L39" s="369"/>
    </row>
    <row r="40" spans="1:12">
      <c r="A40" s="143"/>
      <c r="B40" s="144"/>
      <c r="C40" s="140"/>
      <c r="D40" s="371"/>
      <c r="E40" s="371"/>
      <c r="F40" s="141"/>
      <c r="G40" s="145"/>
      <c r="I40" s="370" t="s">
        <v>217</v>
      </c>
      <c r="J40" s="369"/>
      <c r="K40" s="369"/>
      <c r="L40" s="369"/>
    </row>
    <row r="41" spans="1:12">
      <c r="A41" s="143"/>
      <c r="B41" s="144"/>
      <c r="C41" s="140"/>
      <c r="D41" s="371"/>
      <c r="E41" s="371"/>
      <c r="F41" s="141"/>
      <c r="G41" s="145"/>
      <c r="I41" s="370" t="s">
        <v>172</v>
      </c>
      <c r="J41" s="369"/>
      <c r="K41" s="369"/>
      <c r="L41" s="369"/>
    </row>
    <row r="42" spans="1:12">
      <c r="A42" s="143"/>
      <c r="B42" s="144"/>
      <c r="C42" s="140"/>
      <c r="D42" s="371"/>
      <c r="E42" s="371"/>
      <c r="F42" s="141"/>
      <c r="G42" s="145"/>
      <c r="I42" s="370" t="s">
        <v>170</v>
      </c>
      <c r="J42" s="369"/>
      <c r="K42" s="369"/>
      <c r="L42" s="369"/>
    </row>
    <row r="43" spans="1:12">
      <c r="A43" s="143"/>
      <c r="B43" s="144"/>
      <c r="C43" s="140"/>
      <c r="D43" s="371"/>
      <c r="E43" s="371"/>
      <c r="F43" s="141"/>
      <c r="G43" s="145"/>
      <c r="I43" s="370" t="s">
        <v>171</v>
      </c>
      <c r="J43" s="369"/>
      <c r="K43" s="369"/>
      <c r="L43" s="369"/>
    </row>
    <row r="44" spans="1:12">
      <c r="A44" s="143"/>
      <c r="B44" s="144"/>
      <c r="C44" s="140"/>
      <c r="D44" s="371"/>
      <c r="E44" s="371"/>
      <c r="F44" s="141"/>
      <c r="G44" s="145"/>
      <c r="I44" s="370" t="s">
        <v>310</v>
      </c>
      <c r="J44" s="369"/>
      <c r="K44" s="369"/>
      <c r="L44" s="369"/>
    </row>
    <row r="45" spans="1:12">
      <c r="A45" s="143"/>
      <c r="B45" s="144"/>
      <c r="C45" s="140"/>
      <c r="D45" s="371"/>
      <c r="E45" s="371"/>
      <c r="F45" s="141"/>
      <c r="G45" s="145"/>
      <c r="I45" s="370" t="s">
        <v>198</v>
      </c>
      <c r="J45" s="369"/>
      <c r="K45" s="369"/>
      <c r="L45" s="369"/>
    </row>
    <row r="46" spans="1:12">
      <c r="A46" s="143"/>
      <c r="B46" s="144"/>
      <c r="C46" s="140"/>
      <c r="D46" s="371"/>
      <c r="E46" s="371"/>
      <c r="F46" s="141"/>
      <c r="G46" s="145"/>
      <c r="I46" s="370" t="s">
        <v>197</v>
      </c>
      <c r="J46" s="369"/>
      <c r="K46" s="369"/>
      <c r="L46" s="369"/>
    </row>
    <row r="47" spans="1:12">
      <c r="A47" s="143"/>
      <c r="B47" s="144"/>
      <c r="C47" s="140"/>
      <c r="D47" s="371"/>
      <c r="E47" s="371"/>
      <c r="F47" s="141"/>
      <c r="G47" s="145"/>
      <c r="I47" s="370" t="s">
        <v>254</v>
      </c>
      <c r="J47" s="369"/>
      <c r="K47" s="369"/>
      <c r="L47" s="369"/>
    </row>
    <row r="48" spans="1:12">
      <c r="A48" s="143"/>
      <c r="B48" s="144"/>
      <c r="C48" s="140"/>
      <c r="D48" s="371"/>
      <c r="E48" s="371"/>
      <c r="F48" s="141"/>
      <c r="G48" s="145"/>
      <c r="I48" s="370" t="s">
        <v>196</v>
      </c>
      <c r="J48" s="369"/>
      <c r="K48" s="369"/>
      <c r="L48" s="369"/>
    </row>
    <row r="49" spans="1:12">
      <c r="A49" s="143"/>
      <c r="B49" s="144"/>
      <c r="C49" s="140"/>
      <c r="D49" s="371"/>
      <c r="E49" s="371"/>
      <c r="F49" s="141"/>
      <c r="G49" s="145"/>
      <c r="I49" s="370" t="s">
        <v>214</v>
      </c>
      <c r="J49" s="369"/>
      <c r="K49" s="369"/>
      <c r="L49" s="369"/>
    </row>
    <row r="50" spans="1:12">
      <c r="A50" s="143"/>
      <c r="B50" s="144"/>
      <c r="C50" s="140"/>
      <c r="D50" s="371"/>
      <c r="E50" s="371"/>
      <c r="F50" s="141"/>
      <c r="G50" s="145"/>
      <c r="I50" s="370" t="s">
        <v>182</v>
      </c>
      <c r="J50" s="369"/>
    </row>
    <row r="51" spans="1:12">
      <c r="A51" s="143"/>
      <c r="B51" s="144"/>
      <c r="C51" s="140"/>
      <c r="D51" s="371"/>
      <c r="E51" s="371"/>
      <c r="F51" s="141"/>
      <c r="G51" s="145"/>
      <c r="I51" s="370" t="s">
        <v>183</v>
      </c>
      <c r="J51" s="369"/>
    </row>
    <row r="52" spans="1:12">
      <c r="A52" s="143"/>
      <c r="B52" s="144"/>
      <c r="C52" s="140"/>
      <c r="D52" s="371"/>
      <c r="E52" s="371"/>
      <c r="F52" s="141"/>
      <c r="G52" s="145"/>
      <c r="I52" s="370" t="s">
        <v>184</v>
      </c>
      <c r="J52" s="369"/>
    </row>
    <row r="53" spans="1:12">
      <c r="A53" s="143"/>
      <c r="B53" s="144"/>
      <c r="C53" s="140"/>
      <c r="D53" s="371"/>
      <c r="E53" s="371"/>
      <c r="F53" s="141"/>
      <c r="G53" s="145"/>
      <c r="I53" s="370" t="s">
        <v>261</v>
      </c>
      <c r="J53" s="369"/>
    </row>
    <row r="54" spans="1:12">
      <c r="A54" s="143"/>
      <c r="B54" s="144"/>
      <c r="C54" s="140"/>
      <c r="D54" s="371"/>
      <c r="E54" s="371"/>
      <c r="F54" s="141"/>
      <c r="G54" s="145"/>
      <c r="I54" s="370" t="s">
        <v>262</v>
      </c>
    </row>
    <row r="55" spans="1:12">
      <c r="A55" s="143"/>
      <c r="B55" s="144"/>
      <c r="C55" s="140"/>
      <c r="D55" s="371"/>
      <c r="E55" s="371"/>
      <c r="F55" s="141"/>
      <c r="G55" s="145"/>
      <c r="I55" s="370" t="s">
        <v>185</v>
      </c>
    </row>
    <row r="56" spans="1:12">
      <c r="A56" s="143"/>
      <c r="B56" s="144"/>
      <c r="C56" s="140"/>
      <c r="D56" s="371"/>
      <c r="E56" s="371"/>
      <c r="F56" s="141"/>
      <c r="G56" s="145"/>
      <c r="I56" s="370" t="s">
        <v>186</v>
      </c>
    </row>
    <row r="57" spans="1:12">
      <c r="A57" s="143"/>
      <c r="B57" s="144"/>
      <c r="C57" s="140"/>
      <c r="D57" s="371"/>
      <c r="E57" s="371"/>
      <c r="F57" s="141"/>
      <c r="G57" s="145"/>
      <c r="I57" s="370" t="s">
        <v>208</v>
      </c>
    </row>
    <row r="58" spans="1:12">
      <c r="A58" s="143"/>
      <c r="B58" s="144"/>
      <c r="C58" s="140"/>
      <c r="D58" s="371"/>
      <c r="E58" s="371"/>
      <c r="F58" s="141"/>
      <c r="G58" s="145"/>
    </row>
    <row r="59" spans="1:12">
      <c r="A59" s="143"/>
      <c r="B59" s="144"/>
      <c r="C59" s="140"/>
      <c r="D59" s="371"/>
      <c r="E59" s="371"/>
      <c r="F59" s="141"/>
      <c r="G59" s="145"/>
    </row>
    <row r="60" spans="1:12">
      <c r="A60" s="143"/>
      <c r="B60" s="144"/>
      <c r="C60" s="140"/>
      <c r="D60" s="371"/>
      <c r="E60" s="371"/>
      <c r="F60" s="141"/>
      <c r="G60" s="145"/>
    </row>
    <row r="61" spans="1:12">
      <c r="A61" s="143"/>
      <c r="B61" s="144"/>
      <c r="C61" s="140"/>
      <c r="D61" s="371"/>
      <c r="E61" s="371"/>
      <c r="F61" s="141"/>
      <c r="G61" s="145"/>
    </row>
    <row r="62" spans="1:12">
      <c r="A62" s="143"/>
      <c r="B62" s="144"/>
      <c r="C62" s="140"/>
      <c r="D62" s="371"/>
      <c r="E62" s="371"/>
      <c r="F62" s="141"/>
      <c r="G62" s="145"/>
    </row>
    <row r="63" spans="1:12">
      <c r="A63" s="143"/>
      <c r="B63" s="144"/>
      <c r="C63" s="140"/>
      <c r="D63" s="371"/>
      <c r="E63" s="371"/>
      <c r="F63" s="141"/>
      <c r="G63" s="145"/>
    </row>
    <row r="64" spans="1:12">
      <c r="A64" s="143"/>
      <c r="B64" s="144"/>
      <c r="C64" s="140"/>
      <c r="D64" s="371"/>
      <c r="E64" s="371"/>
      <c r="F64" s="141"/>
      <c r="G64" s="145"/>
    </row>
    <row r="65" spans="1:7">
      <c r="A65" s="143"/>
      <c r="B65" s="144"/>
      <c r="C65" s="140"/>
      <c r="D65" s="371"/>
      <c r="E65" s="371"/>
      <c r="F65" s="141"/>
      <c r="G65" s="145"/>
    </row>
    <row r="66" spans="1:7">
      <c r="A66" s="143"/>
      <c r="B66" s="144"/>
      <c r="C66" s="140"/>
      <c r="D66" s="371"/>
      <c r="E66" s="371"/>
      <c r="F66" s="141"/>
      <c r="G66" s="145"/>
    </row>
    <row r="67" spans="1:7">
      <c r="A67" s="143"/>
      <c r="B67" s="144"/>
      <c r="C67" s="140"/>
      <c r="D67" s="371"/>
      <c r="E67" s="371"/>
      <c r="F67" s="141"/>
      <c r="G67" s="145"/>
    </row>
    <row r="68" spans="1:7">
      <c r="A68" s="143"/>
      <c r="B68" s="144"/>
      <c r="C68" s="140"/>
      <c r="D68" s="371"/>
      <c r="E68" s="371"/>
      <c r="F68" s="141"/>
      <c r="G68" s="145"/>
    </row>
    <row r="69" spans="1:7">
      <c r="A69" s="143"/>
      <c r="B69" s="144"/>
      <c r="C69" s="140"/>
      <c r="D69" s="371"/>
      <c r="E69" s="371"/>
      <c r="F69" s="141"/>
      <c r="G69" s="145"/>
    </row>
    <row r="70" spans="1:7">
      <c r="A70" s="143"/>
      <c r="B70" s="144"/>
      <c r="C70" s="140"/>
      <c r="D70" s="371"/>
      <c r="E70" s="371"/>
      <c r="F70" s="141"/>
      <c r="G70" s="145"/>
    </row>
    <row r="71" spans="1:7">
      <c r="A71" s="143"/>
      <c r="B71" s="144"/>
      <c r="C71" s="140"/>
      <c r="D71" s="371"/>
      <c r="E71" s="371"/>
      <c r="F71" s="141"/>
      <c r="G71" s="145"/>
    </row>
    <row r="72" spans="1:7">
      <c r="A72" s="143"/>
      <c r="B72" s="144"/>
      <c r="C72" s="140"/>
      <c r="D72" s="371"/>
      <c r="E72" s="371"/>
      <c r="F72" s="141"/>
      <c r="G72" s="145"/>
    </row>
    <row r="73" spans="1:7">
      <c r="A73" s="143"/>
      <c r="B73" s="144"/>
      <c r="C73" s="140"/>
      <c r="D73" s="371"/>
      <c r="E73" s="371"/>
      <c r="F73" s="141"/>
      <c r="G73" s="145"/>
    </row>
    <row r="74" spans="1:7">
      <c r="A74" s="143"/>
      <c r="B74" s="144"/>
      <c r="C74" s="140"/>
      <c r="D74" s="371"/>
      <c r="E74" s="371"/>
      <c r="F74" s="141"/>
      <c r="G74" s="145"/>
    </row>
    <row r="75" spans="1:7">
      <c r="A75" s="143"/>
      <c r="B75" s="144"/>
      <c r="C75" s="140"/>
      <c r="D75" s="371"/>
      <c r="E75" s="371"/>
      <c r="F75" s="141"/>
      <c r="G75" s="145"/>
    </row>
    <row r="76" spans="1:7">
      <c r="A76" s="143"/>
      <c r="B76" s="144"/>
      <c r="C76" s="140"/>
      <c r="D76" s="371"/>
      <c r="E76" s="371"/>
      <c r="F76" s="141"/>
      <c r="G76" s="145"/>
    </row>
    <row r="77" spans="1:7">
      <c r="A77" s="143"/>
      <c r="B77" s="144"/>
      <c r="C77" s="140"/>
      <c r="D77" s="371"/>
      <c r="E77" s="371"/>
      <c r="F77" s="141"/>
      <c r="G77" s="145"/>
    </row>
    <row r="78" spans="1:7">
      <c r="A78" s="143"/>
      <c r="B78" s="144"/>
      <c r="C78" s="140"/>
      <c r="D78" s="371"/>
      <c r="E78" s="371"/>
      <c r="F78" s="141"/>
      <c r="G78" s="145"/>
    </row>
    <row r="79" spans="1:7">
      <c r="A79" s="143"/>
      <c r="B79" s="144"/>
      <c r="C79" s="140"/>
      <c r="D79" s="371"/>
      <c r="E79" s="371"/>
      <c r="F79" s="141"/>
      <c r="G79" s="145"/>
    </row>
    <row r="80" spans="1:7">
      <c r="A80" s="143"/>
      <c r="B80" s="144"/>
      <c r="C80" s="140"/>
      <c r="D80" s="371"/>
      <c r="E80" s="371"/>
      <c r="F80" s="141"/>
      <c r="G80" s="145"/>
    </row>
    <row r="81" spans="1:7">
      <c r="A81" s="143"/>
      <c r="B81" s="144"/>
      <c r="C81" s="140"/>
      <c r="D81" s="371"/>
      <c r="E81" s="371"/>
      <c r="F81" s="141"/>
      <c r="G81" s="145"/>
    </row>
    <row r="82" spans="1:7">
      <c r="A82" s="143"/>
      <c r="B82" s="144"/>
      <c r="C82" s="140"/>
      <c r="D82" s="371"/>
      <c r="E82" s="371"/>
      <c r="F82" s="141"/>
      <c r="G82" s="145"/>
    </row>
    <row r="83" spans="1:7">
      <c r="A83" s="143"/>
      <c r="B83" s="144"/>
      <c r="C83" s="140"/>
      <c r="D83" s="371"/>
      <c r="E83" s="371"/>
      <c r="F83" s="141"/>
      <c r="G83" s="145"/>
    </row>
    <row r="84" spans="1:7">
      <c r="A84" s="143"/>
      <c r="B84" s="144"/>
      <c r="C84" s="140"/>
      <c r="D84" s="371"/>
      <c r="E84" s="371"/>
      <c r="F84" s="141"/>
      <c r="G84" s="145"/>
    </row>
    <row r="85" spans="1:7">
      <c r="A85" s="143"/>
      <c r="B85" s="144"/>
      <c r="C85" s="140"/>
      <c r="D85" s="371"/>
      <c r="E85" s="371"/>
      <c r="F85" s="141"/>
      <c r="G85" s="145"/>
    </row>
    <row r="86" spans="1:7">
      <c r="A86" s="143"/>
      <c r="B86" s="144"/>
      <c r="C86" s="140"/>
      <c r="D86" s="371"/>
      <c r="E86" s="371"/>
      <c r="F86" s="141"/>
      <c r="G86" s="145"/>
    </row>
    <row r="87" spans="1:7">
      <c r="A87" s="143"/>
      <c r="B87" s="144"/>
      <c r="C87" s="140"/>
      <c r="D87" s="371"/>
      <c r="E87" s="371"/>
      <c r="F87" s="141"/>
      <c r="G87" s="145"/>
    </row>
    <row r="88" spans="1:7">
      <c r="A88" s="143"/>
      <c r="B88" s="144"/>
      <c r="C88" s="140"/>
      <c r="D88" s="371"/>
      <c r="E88" s="371"/>
      <c r="F88" s="141"/>
      <c r="G88" s="145"/>
    </row>
    <row r="89" spans="1:7">
      <c r="A89" s="143"/>
      <c r="B89" s="144"/>
      <c r="C89" s="140"/>
      <c r="D89" s="371"/>
      <c r="E89" s="371"/>
      <c r="F89" s="141"/>
      <c r="G89" s="145"/>
    </row>
    <row r="90" spans="1:7">
      <c r="A90" s="143"/>
      <c r="B90" s="144"/>
      <c r="C90" s="140"/>
      <c r="D90" s="371"/>
      <c r="E90" s="371"/>
      <c r="F90" s="141"/>
      <c r="G90" s="145"/>
    </row>
    <row r="91" spans="1:7">
      <c r="A91" s="143"/>
      <c r="B91" s="144"/>
      <c r="C91" s="140"/>
      <c r="D91" s="371"/>
      <c r="E91" s="371"/>
      <c r="F91" s="141"/>
      <c r="G91" s="145"/>
    </row>
    <row r="92" spans="1:7">
      <c r="A92" s="143"/>
      <c r="B92" s="144"/>
      <c r="C92" s="140"/>
      <c r="D92" s="371"/>
      <c r="E92" s="371"/>
      <c r="F92" s="141"/>
      <c r="G92" s="145"/>
    </row>
    <row r="93" spans="1:7">
      <c r="A93" s="143"/>
      <c r="B93" s="144"/>
      <c r="C93" s="140"/>
      <c r="D93" s="371"/>
      <c r="E93" s="371"/>
      <c r="F93" s="141"/>
      <c r="G93" s="145"/>
    </row>
    <row r="94" spans="1:7">
      <c r="A94" s="143"/>
      <c r="B94" s="144"/>
      <c r="C94" s="140"/>
      <c r="D94" s="371"/>
      <c r="E94" s="371"/>
      <c r="F94" s="141"/>
      <c r="G94" s="145"/>
    </row>
    <row r="95" spans="1:7">
      <c r="A95" s="143"/>
      <c r="B95" s="144"/>
      <c r="C95" s="140"/>
      <c r="D95" s="371"/>
      <c r="E95" s="371"/>
      <c r="F95" s="141"/>
      <c r="G95" s="145"/>
    </row>
    <row r="96" spans="1:7">
      <c r="A96" s="143"/>
      <c r="B96" s="144"/>
      <c r="C96" s="140"/>
      <c r="D96" s="371"/>
      <c r="E96" s="371"/>
      <c r="F96" s="141"/>
      <c r="G96" s="145"/>
    </row>
    <row r="97" spans="1:7">
      <c r="A97" s="143"/>
      <c r="B97" s="144"/>
      <c r="C97" s="140"/>
      <c r="D97" s="371"/>
      <c r="E97" s="371"/>
      <c r="F97" s="141"/>
      <c r="G97" s="145"/>
    </row>
    <row r="98" spans="1:7">
      <c r="A98" s="143"/>
      <c r="B98" s="144"/>
      <c r="C98" s="140"/>
      <c r="D98" s="371"/>
      <c r="E98" s="371"/>
      <c r="F98" s="141"/>
      <c r="G98" s="145"/>
    </row>
    <row r="99" spans="1:7">
      <c r="A99" s="143"/>
      <c r="B99" s="144"/>
      <c r="C99" s="140"/>
      <c r="D99" s="371"/>
      <c r="E99" s="371"/>
      <c r="F99" s="141"/>
      <c r="G99" s="145"/>
    </row>
    <row r="100" spans="1:7">
      <c r="A100" s="143"/>
      <c r="B100" s="144"/>
      <c r="C100" s="140"/>
      <c r="D100" s="371"/>
      <c r="E100" s="371"/>
      <c r="F100" s="141"/>
      <c r="G100" s="145"/>
    </row>
    <row r="101" spans="1:7">
      <c r="A101" s="143"/>
      <c r="B101" s="144"/>
      <c r="C101" s="140"/>
      <c r="D101" s="371"/>
      <c r="E101" s="371"/>
      <c r="F101" s="141"/>
      <c r="G101" s="145"/>
    </row>
    <row r="102" spans="1:7">
      <c r="A102" s="143"/>
      <c r="B102" s="144"/>
      <c r="C102" s="140"/>
      <c r="D102" s="371"/>
      <c r="E102" s="371"/>
      <c r="F102" s="141"/>
      <c r="G102" s="145"/>
    </row>
    <row r="103" spans="1:7">
      <c r="A103" s="143"/>
      <c r="B103" s="144"/>
      <c r="C103" s="140"/>
      <c r="D103" s="371"/>
      <c r="E103" s="371"/>
      <c r="F103" s="141"/>
      <c r="G103" s="145"/>
    </row>
    <row r="104" spans="1:7">
      <c r="A104" s="143"/>
      <c r="B104" s="144"/>
      <c r="C104" s="140"/>
      <c r="D104" s="371"/>
      <c r="E104" s="371"/>
      <c r="F104" s="141"/>
      <c r="G104" s="145"/>
    </row>
    <row r="105" spans="1:7">
      <c r="A105" s="143"/>
      <c r="B105" s="144"/>
      <c r="C105" s="140"/>
      <c r="D105" s="371"/>
      <c r="E105" s="371"/>
      <c r="F105" s="141"/>
      <c r="G105" s="145"/>
    </row>
    <row r="106" spans="1:7">
      <c r="A106" s="143"/>
      <c r="B106" s="144"/>
      <c r="C106" s="140"/>
      <c r="D106" s="371"/>
      <c r="E106" s="371"/>
      <c r="F106" s="141"/>
      <c r="G106" s="145"/>
    </row>
    <row r="107" spans="1:7">
      <c r="A107" s="143"/>
      <c r="B107" s="144"/>
      <c r="C107" s="140"/>
      <c r="D107" s="371"/>
      <c r="E107" s="371"/>
      <c r="F107" s="141"/>
      <c r="G107" s="145"/>
    </row>
    <row r="108" spans="1:7">
      <c r="A108" s="143"/>
      <c r="B108" s="144"/>
      <c r="C108" s="140"/>
      <c r="D108" s="371"/>
      <c r="E108" s="371"/>
      <c r="F108" s="141"/>
      <c r="G108" s="145"/>
    </row>
    <row r="109" spans="1:7">
      <c r="A109" s="143"/>
      <c r="B109" s="144"/>
      <c r="C109" s="140"/>
      <c r="D109" s="371"/>
      <c r="E109" s="371"/>
      <c r="F109" s="141"/>
      <c r="G109" s="145"/>
    </row>
    <row r="110" spans="1:7">
      <c r="A110" s="143"/>
      <c r="B110" s="144"/>
      <c r="C110" s="140"/>
      <c r="D110" s="371"/>
      <c r="E110" s="371"/>
      <c r="F110" s="141"/>
      <c r="G110" s="145"/>
    </row>
    <row r="111" spans="1:7">
      <c r="A111" s="143"/>
      <c r="B111" s="144"/>
      <c r="C111" s="140"/>
      <c r="D111" s="371"/>
      <c r="E111" s="371"/>
      <c r="F111" s="141"/>
      <c r="G111" s="145"/>
    </row>
    <row r="112" spans="1:7">
      <c r="A112" s="143"/>
      <c r="B112" s="144"/>
      <c r="C112" s="140"/>
      <c r="D112" s="371"/>
      <c r="E112" s="371"/>
      <c r="F112" s="141"/>
      <c r="G112" s="145"/>
    </row>
    <row r="113" spans="1:7">
      <c r="A113" s="143"/>
      <c r="B113" s="144"/>
      <c r="C113" s="140"/>
      <c r="D113" s="371"/>
      <c r="E113" s="371"/>
      <c r="F113" s="141"/>
      <c r="G113" s="145"/>
    </row>
    <row r="114" spans="1:7">
      <c r="A114" s="143"/>
      <c r="B114" s="144"/>
      <c r="C114" s="140"/>
      <c r="D114" s="371"/>
      <c r="E114" s="371"/>
      <c r="F114" s="141"/>
      <c r="G114" s="145"/>
    </row>
    <row r="115" spans="1:7">
      <c r="A115" s="143"/>
      <c r="B115" s="144"/>
      <c r="C115" s="140"/>
      <c r="D115" s="371"/>
      <c r="E115" s="371"/>
      <c r="F115" s="141"/>
      <c r="G115" s="145"/>
    </row>
    <row r="116" spans="1:7">
      <c r="A116" s="143"/>
      <c r="B116" s="144"/>
      <c r="C116" s="140"/>
      <c r="D116" s="371"/>
      <c r="E116" s="371"/>
      <c r="F116" s="141"/>
      <c r="G116" s="145"/>
    </row>
    <row r="117" spans="1:7">
      <c r="A117" s="143"/>
      <c r="B117" s="144"/>
      <c r="C117" s="140"/>
      <c r="D117" s="371"/>
      <c r="E117" s="371"/>
      <c r="F117" s="141"/>
      <c r="G117" s="145"/>
    </row>
    <row r="118" spans="1:7">
      <c r="A118" s="143"/>
      <c r="B118" s="144"/>
      <c r="C118" s="140"/>
      <c r="D118" s="371"/>
      <c r="E118" s="371"/>
      <c r="F118" s="141"/>
      <c r="G118" s="145"/>
    </row>
    <row r="119" spans="1:7">
      <c r="A119" s="143"/>
      <c r="B119" s="144"/>
      <c r="C119" s="140"/>
      <c r="D119" s="371"/>
      <c r="E119" s="371"/>
      <c r="F119" s="141"/>
      <c r="G119" s="145"/>
    </row>
    <row r="120" spans="1:7">
      <c r="A120" s="143"/>
      <c r="B120" s="144"/>
      <c r="C120" s="140"/>
      <c r="D120" s="371"/>
      <c r="E120" s="371"/>
      <c r="F120" s="141"/>
      <c r="G120" s="145"/>
    </row>
    <row r="121" spans="1:7">
      <c r="A121" s="143"/>
      <c r="B121" s="144"/>
      <c r="C121" s="140"/>
      <c r="D121" s="371"/>
      <c r="E121" s="371"/>
      <c r="F121" s="141"/>
      <c r="G121" s="145"/>
    </row>
    <row r="122" spans="1:7">
      <c r="A122" s="143"/>
      <c r="B122" s="144"/>
      <c r="C122" s="140"/>
      <c r="D122" s="371"/>
      <c r="E122" s="371"/>
      <c r="F122" s="141"/>
      <c r="G122" s="145"/>
    </row>
    <row r="123" spans="1:7">
      <c r="A123" s="143"/>
      <c r="B123" s="144"/>
      <c r="C123" s="140"/>
      <c r="D123" s="371"/>
      <c r="E123" s="371"/>
      <c r="F123" s="141"/>
      <c r="G123" s="145"/>
    </row>
    <row r="124" spans="1:7">
      <c r="A124" s="143"/>
      <c r="B124" s="144"/>
      <c r="C124" s="140"/>
      <c r="D124" s="371"/>
      <c r="E124" s="371"/>
      <c r="F124" s="141"/>
      <c r="G124" s="145"/>
    </row>
    <row r="125" spans="1:7">
      <c r="A125" s="143"/>
      <c r="B125" s="144"/>
      <c r="C125" s="140"/>
      <c r="D125" s="371"/>
      <c r="E125" s="371"/>
      <c r="F125" s="141"/>
      <c r="G125" s="145"/>
    </row>
    <row r="126" spans="1:7">
      <c r="A126" s="143"/>
      <c r="B126" s="144"/>
      <c r="C126" s="140"/>
      <c r="D126" s="371"/>
      <c r="E126" s="371"/>
      <c r="F126" s="141"/>
      <c r="G126" s="145"/>
    </row>
    <row r="127" spans="1:7">
      <c r="A127" s="143"/>
      <c r="B127" s="144"/>
      <c r="C127" s="140"/>
      <c r="D127" s="371"/>
      <c r="E127" s="371"/>
      <c r="F127" s="141"/>
      <c r="G127" s="145"/>
    </row>
    <row r="128" spans="1:7">
      <c r="A128" s="143"/>
      <c r="B128" s="144"/>
      <c r="C128" s="140"/>
      <c r="D128" s="371"/>
      <c r="E128" s="371"/>
      <c r="F128" s="141"/>
      <c r="G128" s="145"/>
    </row>
    <row r="129" spans="1:7">
      <c r="A129" s="143"/>
      <c r="B129" s="144"/>
      <c r="C129" s="140"/>
      <c r="D129" s="371"/>
      <c r="E129" s="371"/>
      <c r="F129" s="141"/>
      <c r="G129" s="145"/>
    </row>
    <row r="130" spans="1:7">
      <c r="A130" s="143"/>
      <c r="B130" s="144"/>
      <c r="C130" s="140"/>
      <c r="D130" s="371"/>
      <c r="E130" s="371"/>
      <c r="F130" s="141"/>
      <c r="G130" s="145"/>
    </row>
    <row r="131" spans="1:7">
      <c r="A131" s="143"/>
      <c r="B131" s="144"/>
      <c r="C131" s="140"/>
      <c r="D131" s="371"/>
      <c r="E131" s="371"/>
      <c r="F131" s="141"/>
      <c r="G131" s="145"/>
    </row>
    <row r="132" spans="1:7">
      <c r="A132" s="143"/>
      <c r="B132" s="144"/>
      <c r="C132" s="140"/>
      <c r="D132" s="371"/>
      <c r="E132" s="371"/>
      <c r="F132" s="141"/>
      <c r="G132" s="145"/>
    </row>
    <row r="133" spans="1:7">
      <c r="A133" s="143"/>
      <c r="B133" s="144"/>
      <c r="C133" s="140"/>
      <c r="D133" s="371"/>
      <c r="E133" s="371"/>
      <c r="F133" s="141"/>
      <c r="G133" s="145"/>
    </row>
    <row r="134" spans="1:7">
      <c r="A134" s="143"/>
      <c r="B134" s="144"/>
      <c r="C134" s="140"/>
      <c r="D134" s="371"/>
      <c r="E134" s="371"/>
      <c r="F134" s="141"/>
      <c r="G134" s="145"/>
    </row>
    <row r="135" spans="1:7">
      <c r="A135" s="143"/>
      <c r="B135" s="144"/>
      <c r="C135" s="140"/>
      <c r="D135" s="371"/>
      <c r="E135" s="371"/>
      <c r="F135" s="141"/>
      <c r="G135" s="145"/>
    </row>
    <row r="136" spans="1:7">
      <c r="A136" s="143"/>
      <c r="B136" s="144"/>
      <c r="C136" s="140"/>
      <c r="D136" s="371"/>
      <c r="E136" s="371"/>
      <c r="F136" s="141"/>
      <c r="G136" s="145"/>
    </row>
    <row r="137" spans="1:7">
      <c r="A137" s="143"/>
      <c r="B137" s="144"/>
      <c r="C137" s="140"/>
      <c r="D137" s="371"/>
      <c r="E137" s="371"/>
      <c r="F137" s="141"/>
      <c r="G137" s="145"/>
    </row>
    <row r="138" spans="1:7">
      <c r="A138" s="143"/>
      <c r="B138" s="144"/>
      <c r="C138" s="140"/>
      <c r="D138" s="371"/>
      <c r="E138" s="371"/>
      <c r="F138" s="141"/>
      <c r="G138" s="145"/>
    </row>
    <row r="139" spans="1:7">
      <c r="A139" s="143"/>
      <c r="B139" s="144"/>
      <c r="C139" s="140"/>
      <c r="D139" s="371"/>
      <c r="E139" s="371"/>
      <c r="F139" s="141"/>
      <c r="G139" s="145"/>
    </row>
    <row r="140" spans="1:7">
      <c r="A140" s="143"/>
      <c r="B140" s="144"/>
      <c r="C140" s="140"/>
      <c r="D140" s="371"/>
      <c r="E140" s="371"/>
      <c r="F140" s="141"/>
      <c r="G140" s="145"/>
    </row>
    <row r="141" spans="1:7">
      <c r="A141" s="143"/>
      <c r="B141" s="144"/>
      <c r="C141" s="140"/>
      <c r="D141" s="371"/>
      <c r="E141" s="371"/>
      <c r="F141" s="141"/>
      <c r="G141" s="145"/>
    </row>
    <row r="142" spans="1:7">
      <c r="A142" s="143"/>
      <c r="B142" s="144"/>
      <c r="C142" s="140"/>
      <c r="D142" s="371"/>
      <c r="E142" s="371"/>
      <c r="F142" s="141"/>
      <c r="G142" s="145"/>
    </row>
    <row r="143" spans="1:7">
      <c r="A143" s="143"/>
      <c r="B143" s="144"/>
      <c r="C143" s="140"/>
      <c r="D143" s="371"/>
      <c r="E143" s="371"/>
      <c r="F143" s="141"/>
      <c r="G143" s="145"/>
    </row>
    <row r="144" spans="1:7">
      <c r="A144" s="143"/>
      <c r="B144" s="144"/>
      <c r="C144" s="140"/>
      <c r="D144" s="371"/>
      <c r="E144" s="371"/>
      <c r="F144" s="141"/>
      <c r="G144" s="145"/>
    </row>
    <row r="145" spans="1:7">
      <c r="A145" s="143"/>
      <c r="B145" s="144"/>
      <c r="C145" s="140"/>
      <c r="D145" s="371"/>
      <c r="E145" s="371"/>
      <c r="F145" s="141"/>
      <c r="G145" s="145"/>
    </row>
    <row r="146" spans="1:7">
      <c r="A146" s="143"/>
      <c r="B146" s="144"/>
      <c r="C146" s="140"/>
      <c r="D146" s="371"/>
      <c r="E146" s="371"/>
      <c r="F146" s="141"/>
      <c r="G146" s="145"/>
    </row>
    <row r="147" spans="1:7">
      <c r="A147" s="143"/>
      <c r="B147" s="144"/>
      <c r="C147" s="140"/>
      <c r="D147" s="371"/>
      <c r="E147" s="371"/>
      <c r="F147" s="141"/>
      <c r="G147" s="145"/>
    </row>
    <row r="148" spans="1:7">
      <c r="A148" s="143"/>
      <c r="B148" s="144"/>
      <c r="C148" s="140"/>
      <c r="D148" s="371"/>
      <c r="E148" s="371"/>
      <c r="F148" s="141"/>
      <c r="G148" s="145"/>
    </row>
    <row r="149" spans="1:7">
      <c r="A149" s="143"/>
      <c r="B149" s="144"/>
      <c r="C149" s="140"/>
      <c r="D149" s="371"/>
      <c r="E149" s="371"/>
      <c r="F149" s="141"/>
      <c r="G149" s="145"/>
    </row>
    <row r="150" spans="1:7">
      <c r="A150" s="143"/>
      <c r="B150" s="144"/>
      <c r="C150" s="140"/>
      <c r="D150" s="371"/>
      <c r="E150" s="371"/>
      <c r="F150" s="141"/>
      <c r="G150" s="145"/>
    </row>
    <row r="151" spans="1:7">
      <c r="A151" s="143"/>
      <c r="B151" s="144"/>
      <c r="C151" s="140"/>
      <c r="D151" s="371"/>
      <c r="E151" s="371"/>
      <c r="F151" s="141"/>
      <c r="G151" s="145"/>
    </row>
    <row r="152" spans="1:7">
      <c r="A152" s="143"/>
      <c r="B152" s="144"/>
      <c r="C152" s="140"/>
      <c r="D152" s="371"/>
      <c r="E152" s="371"/>
      <c r="F152" s="141"/>
      <c r="G152" s="145"/>
    </row>
    <row r="153" spans="1:7">
      <c r="A153" s="143"/>
      <c r="B153" s="144"/>
      <c r="C153" s="140"/>
      <c r="D153" s="371"/>
      <c r="E153" s="371"/>
      <c r="F153" s="141"/>
      <c r="G153" s="145"/>
    </row>
    <row r="154" spans="1:7">
      <c r="A154" s="143"/>
      <c r="B154" s="144"/>
      <c r="C154" s="140"/>
      <c r="D154" s="371"/>
      <c r="E154" s="371"/>
      <c r="F154" s="141"/>
      <c r="G154" s="145"/>
    </row>
    <row r="155" spans="1:7">
      <c r="A155" s="143"/>
      <c r="B155" s="144"/>
      <c r="C155" s="140"/>
      <c r="D155" s="371"/>
      <c r="E155" s="371"/>
      <c r="F155" s="141"/>
      <c r="G155" s="145"/>
    </row>
    <row r="156" spans="1:7">
      <c r="A156" s="143"/>
      <c r="B156" s="144"/>
      <c r="C156" s="140"/>
      <c r="D156" s="371"/>
      <c r="E156" s="371"/>
      <c r="F156" s="141"/>
      <c r="G156" s="145"/>
    </row>
    <row r="157" spans="1:7">
      <c r="A157" s="143"/>
      <c r="B157" s="144"/>
      <c r="C157" s="140"/>
      <c r="D157" s="371"/>
      <c r="E157" s="371"/>
      <c r="F157" s="141"/>
      <c r="G157" s="145"/>
    </row>
    <row r="158" spans="1:7">
      <c r="A158" s="143"/>
      <c r="B158" s="144"/>
      <c r="C158" s="140"/>
      <c r="D158" s="371"/>
      <c r="E158" s="371"/>
      <c r="F158" s="141"/>
      <c r="G158" s="145"/>
    </row>
    <row r="159" spans="1:7">
      <c r="A159" s="143"/>
      <c r="B159" s="144"/>
      <c r="C159" s="140"/>
      <c r="D159" s="371"/>
      <c r="E159" s="371"/>
      <c r="F159" s="141"/>
      <c r="G159" s="145"/>
    </row>
    <row r="160" spans="1:7">
      <c r="A160" s="143"/>
      <c r="B160" s="144"/>
      <c r="C160" s="140"/>
      <c r="D160" s="371"/>
      <c r="E160" s="371"/>
      <c r="F160" s="141"/>
      <c r="G160" s="145"/>
    </row>
    <row r="161" spans="1:7">
      <c r="A161" s="143"/>
      <c r="B161" s="144"/>
      <c r="C161" s="140"/>
      <c r="D161" s="371"/>
      <c r="E161" s="371"/>
      <c r="F161" s="141"/>
      <c r="G161" s="145"/>
    </row>
    <row r="162" spans="1:7">
      <c r="A162" s="143"/>
      <c r="B162" s="144"/>
      <c r="C162" s="140"/>
      <c r="D162" s="371"/>
      <c r="E162" s="371"/>
      <c r="F162" s="141"/>
      <c r="G162" s="145"/>
    </row>
    <row r="163" spans="1:7">
      <c r="A163" s="143"/>
      <c r="B163" s="144"/>
      <c r="C163" s="140"/>
      <c r="D163" s="371"/>
      <c r="E163" s="371"/>
      <c r="F163" s="141"/>
      <c r="G163" s="145"/>
    </row>
    <row r="164" spans="1:7">
      <c r="A164" s="143"/>
      <c r="B164" s="144"/>
      <c r="C164" s="140"/>
      <c r="D164" s="371"/>
      <c r="E164" s="371"/>
      <c r="F164" s="141"/>
      <c r="G164" s="145"/>
    </row>
    <row r="165" spans="1:7">
      <c r="A165" s="143"/>
      <c r="B165" s="144"/>
      <c r="C165" s="140"/>
      <c r="D165" s="371"/>
      <c r="E165" s="371"/>
      <c r="F165" s="141"/>
      <c r="G165" s="145"/>
    </row>
    <row r="166" spans="1:7">
      <c r="A166" s="143"/>
      <c r="B166" s="144"/>
      <c r="C166" s="140"/>
      <c r="D166" s="371"/>
      <c r="E166" s="371"/>
      <c r="F166" s="141"/>
      <c r="G166" s="145"/>
    </row>
    <row r="167" spans="1:7">
      <c r="A167" s="143"/>
      <c r="B167" s="144"/>
      <c r="C167" s="140"/>
      <c r="D167" s="371"/>
      <c r="E167" s="371"/>
      <c r="F167" s="141"/>
      <c r="G167" s="145"/>
    </row>
    <row r="168" spans="1:7">
      <c r="A168" s="143"/>
      <c r="B168" s="144"/>
      <c r="C168" s="140"/>
      <c r="D168" s="371"/>
      <c r="E168" s="371"/>
      <c r="F168" s="141"/>
      <c r="G168" s="145"/>
    </row>
    <row r="169" spans="1:7">
      <c r="A169" s="143"/>
      <c r="B169" s="144"/>
      <c r="C169" s="140"/>
      <c r="D169" s="371"/>
      <c r="E169" s="371"/>
      <c r="F169" s="141"/>
      <c r="G169" s="145"/>
    </row>
    <row r="170" spans="1:7">
      <c r="A170" s="143"/>
      <c r="B170" s="144"/>
      <c r="C170" s="140"/>
      <c r="D170" s="371"/>
      <c r="E170" s="371"/>
      <c r="F170" s="141"/>
      <c r="G170" s="145"/>
    </row>
    <row r="171" spans="1:7">
      <c r="A171" s="143"/>
      <c r="B171" s="144"/>
      <c r="C171" s="140"/>
      <c r="D171" s="371"/>
      <c r="E171" s="371"/>
      <c r="F171" s="141"/>
      <c r="G171" s="145"/>
    </row>
    <row r="172" spans="1:7">
      <c r="A172" s="143"/>
      <c r="B172" s="144"/>
      <c r="C172" s="140"/>
      <c r="D172" s="371"/>
      <c r="E172" s="371"/>
      <c r="F172" s="141"/>
      <c r="G172" s="145"/>
    </row>
    <row r="173" spans="1:7">
      <c r="A173" s="143"/>
      <c r="B173" s="144"/>
      <c r="C173" s="140"/>
      <c r="D173" s="371"/>
      <c r="E173" s="371"/>
      <c r="F173" s="141"/>
      <c r="G173" s="145"/>
    </row>
    <row r="174" spans="1:7">
      <c r="A174" s="143"/>
      <c r="B174" s="144"/>
      <c r="C174" s="140"/>
      <c r="D174" s="371"/>
      <c r="E174" s="371"/>
      <c r="F174" s="141"/>
      <c r="G174" s="145"/>
    </row>
    <row r="175" spans="1:7">
      <c r="A175" s="143"/>
      <c r="B175" s="144"/>
      <c r="C175" s="140"/>
      <c r="D175" s="371"/>
      <c r="E175" s="371"/>
      <c r="F175" s="141"/>
      <c r="G175" s="145"/>
    </row>
    <row r="176" spans="1:7">
      <c r="A176" s="143"/>
      <c r="B176" s="144"/>
      <c r="C176" s="140"/>
      <c r="D176" s="371"/>
      <c r="E176" s="371"/>
      <c r="F176" s="141"/>
      <c r="G176" s="145"/>
    </row>
    <row r="177" spans="1:7">
      <c r="A177" s="143"/>
      <c r="B177" s="144"/>
      <c r="C177" s="140"/>
      <c r="D177" s="371"/>
      <c r="E177" s="371"/>
      <c r="F177" s="141"/>
      <c r="G177" s="145"/>
    </row>
    <row r="178" spans="1:7">
      <c r="A178" s="143"/>
      <c r="B178" s="144"/>
      <c r="C178" s="140"/>
      <c r="D178" s="371"/>
      <c r="E178" s="371"/>
      <c r="F178" s="141"/>
      <c r="G178" s="145"/>
    </row>
    <row r="179" spans="1:7">
      <c r="A179" s="143"/>
      <c r="B179" s="144"/>
      <c r="C179" s="140"/>
      <c r="D179" s="371"/>
      <c r="E179" s="371"/>
      <c r="F179" s="141"/>
      <c r="G179" s="145"/>
    </row>
    <row r="180" spans="1:7">
      <c r="A180" s="143"/>
      <c r="B180" s="144"/>
      <c r="C180" s="140"/>
      <c r="D180" s="371"/>
      <c r="E180" s="371"/>
      <c r="F180" s="141"/>
      <c r="G180" s="145"/>
    </row>
    <row r="181" spans="1:7">
      <c r="A181" s="143"/>
      <c r="B181" s="144"/>
      <c r="C181" s="140"/>
      <c r="D181" s="371"/>
      <c r="E181" s="371"/>
      <c r="F181" s="141"/>
      <c r="G181" s="145"/>
    </row>
    <row r="182" spans="1:7">
      <c r="A182" s="143"/>
      <c r="B182" s="144"/>
      <c r="C182" s="140"/>
      <c r="D182" s="371"/>
      <c r="E182" s="371"/>
      <c r="F182" s="141"/>
      <c r="G182" s="145"/>
    </row>
    <row r="183" spans="1:7">
      <c r="A183" s="143"/>
      <c r="B183" s="144"/>
      <c r="C183" s="140"/>
      <c r="D183" s="371"/>
      <c r="E183" s="371"/>
      <c r="F183" s="141"/>
      <c r="G183" s="145"/>
    </row>
    <row r="184" spans="1:7">
      <c r="A184" s="143"/>
      <c r="B184" s="144"/>
      <c r="C184" s="140"/>
      <c r="D184" s="371"/>
      <c r="E184" s="371"/>
      <c r="F184" s="141"/>
      <c r="G184" s="145"/>
    </row>
    <row r="185" spans="1:7">
      <c r="A185" s="143"/>
      <c r="B185" s="144"/>
      <c r="C185" s="140"/>
      <c r="D185" s="371"/>
      <c r="E185" s="371"/>
      <c r="F185" s="141"/>
      <c r="G185" s="145"/>
    </row>
    <row r="186" spans="1:7">
      <c r="A186" s="143"/>
      <c r="B186" s="144"/>
      <c r="C186" s="140"/>
      <c r="D186" s="371"/>
      <c r="E186" s="371"/>
      <c r="F186" s="141"/>
      <c r="G186" s="145"/>
    </row>
    <row r="187" spans="1:7">
      <c r="A187" s="143"/>
      <c r="B187" s="144"/>
      <c r="C187" s="140"/>
      <c r="D187" s="371"/>
      <c r="E187" s="371"/>
      <c r="F187" s="141"/>
      <c r="G187" s="145"/>
    </row>
    <row r="188" spans="1:7">
      <c r="A188" s="143"/>
      <c r="B188" s="144"/>
      <c r="C188" s="140"/>
      <c r="D188" s="371"/>
      <c r="E188" s="371"/>
      <c r="F188" s="141"/>
      <c r="G188" s="145"/>
    </row>
    <row r="189" spans="1:7">
      <c r="A189" s="143"/>
      <c r="B189" s="144"/>
      <c r="C189" s="140"/>
      <c r="D189" s="371"/>
      <c r="E189" s="371"/>
      <c r="F189" s="141"/>
      <c r="G189" s="145"/>
    </row>
    <row r="190" spans="1:7">
      <c r="A190" s="143"/>
      <c r="B190" s="144"/>
      <c r="C190" s="140"/>
      <c r="D190" s="371"/>
      <c r="E190" s="371"/>
      <c r="F190" s="141"/>
      <c r="G190" s="145"/>
    </row>
    <row r="191" spans="1:7">
      <c r="A191" s="143"/>
      <c r="B191" s="144"/>
      <c r="C191" s="140"/>
      <c r="D191" s="371"/>
      <c r="E191" s="371"/>
      <c r="F191" s="141"/>
      <c r="G191" s="145"/>
    </row>
    <row r="192" spans="1:7">
      <c r="A192" s="143"/>
      <c r="B192" s="144"/>
      <c r="C192" s="140"/>
      <c r="D192" s="371"/>
      <c r="E192" s="371"/>
      <c r="F192" s="141"/>
      <c r="G192" s="145"/>
    </row>
    <row r="193" spans="1:7">
      <c r="A193" s="143"/>
      <c r="B193" s="144"/>
      <c r="C193" s="140"/>
      <c r="D193" s="371"/>
      <c r="E193" s="371"/>
      <c r="F193" s="141"/>
      <c r="G193" s="145"/>
    </row>
    <row r="194" spans="1:7">
      <c r="A194" s="143"/>
      <c r="B194" s="144"/>
      <c r="C194" s="140"/>
      <c r="D194" s="371"/>
      <c r="E194" s="371"/>
      <c r="F194" s="141"/>
      <c r="G194" s="145"/>
    </row>
    <row r="195" spans="1:7">
      <c r="A195" s="143"/>
      <c r="B195" s="144"/>
      <c r="C195" s="140"/>
      <c r="D195" s="371"/>
      <c r="E195" s="371"/>
      <c r="F195" s="141"/>
      <c r="G195" s="145"/>
    </row>
    <row r="196" spans="1:7">
      <c r="A196" s="143"/>
      <c r="B196" s="144"/>
      <c r="C196" s="140"/>
      <c r="D196" s="371"/>
      <c r="E196" s="371"/>
      <c r="F196" s="141"/>
      <c r="G196" s="145"/>
    </row>
    <row r="197" spans="1:7">
      <c r="A197" s="143"/>
      <c r="B197" s="144"/>
      <c r="C197" s="140"/>
      <c r="D197" s="371"/>
      <c r="E197" s="371"/>
      <c r="F197" s="141"/>
      <c r="G197" s="145"/>
    </row>
    <row r="198" spans="1:7">
      <c r="A198" s="143"/>
      <c r="B198" s="144"/>
      <c r="C198" s="140"/>
      <c r="D198" s="371"/>
      <c r="E198" s="371"/>
      <c r="F198" s="141"/>
      <c r="G198" s="145"/>
    </row>
    <row r="199" spans="1:7">
      <c r="A199" s="143"/>
      <c r="B199" s="144"/>
      <c r="C199" s="140"/>
      <c r="D199" s="371"/>
      <c r="E199" s="371"/>
      <c r="F199" s="141"/>
      <c r="G199" s="145"/>
    </row>
    <row r="200" spans="1:7">
      <c r="A200" s="143"/>
      <c r="B200" s="144"/>
      <c r="C200" s="140"/>
      <c r="D200" s="371"/>
      <c r="E200" s="371"/>
      <c r="F200" s="141"/>
      <c r="G200" s="145"/>
    </row>
    <row r="201" spans="1:7">
      <c r="A201" s="143"/>
      <c r="B201" s="144"/>
      <c r="C201" s="140"/>
      <c r="D201" s="371"/>
      <c r="E201" s="371"/>
      <c r="F201" s="141"/>
      <c r="G201" s="145"/>
    </row>
    <row r="202" spans="1:7">
      <c r="A202" s="143"/>
      <c r="B202" s="144"/>
      <c r="C202" s="140"/>
      <c r="D202" s="371"/>
      <c r="E202" s="371"/>
      <c r="F202" s="141"/>
      <c r="G202" s="145"/>
    </row>
    <row r="203" spans="1:7">
      <c r="A203" s="143"/>
      <c r="B203" s="144"/>
      <c r="C203" s="140"/>
      <c r="D203" s="371"/>
      <c r="E203" s="371"/>
      <c r="F203" s="141"/>
      <c r="G203" s="145"/>
    </row>
    <row r="204" spans="1:7">
      <c r="A204" s="143"/>
      <c r="B204" s="144"/>
      <c r="C204" s="140"/>
      <c r="D204" s="371"/>
      <c r="E204" s="371"/>
      <c r="F204" s="141"/>
      <c r="G204" s="145"/>
    </row>
    <row r="205" spans="1:7">
      <c r="A205" s="143"/>
      <c r="B205" s="144"/>
      <c r="C205" s="140"/>
      <c r="D205" s="371"/>
      <c r="E205" s="371"/>
      <c r="F205" s="141"/>
      <c r="G205" s="145"/>
    </row>
    <row r="206" spans="1:7">
      <c r="A206" s="143"/>
      <c r="B206" s="144"/>
      <c r="C206" s="140"/>
      <c r="D206" s="371"/>
      <c r="E206" s="371"/>
      <c r="F206" s="141"/>
      <c r="G206" s="145"/>
    </row>
    <row r="207" spans="1:7">
      <c r="A207" s="143"/>
      <c r="B207" s="144"/>
      <c r="C207" s="140"/>
      <c r="D207" s="371"/>
      <c r="E207" s="371"/>
      <c r="F207" s="141"/>
      <c r="G207" s="145"/>
    </row>
    <row r="208" spans="1:7">
      <c r="A208" s="143"/>
      <c r="B208" s="144"/>
      <c r="C208" s="140"/>
      <c r="D208" s="371"/>
      <c r="E208" s="371"/>
      <c r="F208" s="141"/>
      <c r="G208" s="145"/>
    </row>
    <row r="209" spans="1:7">
      <c r="A209" s="143"/>
      <c r="B209" s="144"/>
      <c r="C209" s="140"/>
      <c r="D209" s="371"/>
      <c r="E209" s="371"/>
      <c r="F209" s="141"/>
      <c r="G209" s="145"/>
    </row>
    <row r="210" spans="1:7">
      <c r="A210" s="143"/>
      <c r="B210" s="144"/>
      <c r="C210" s="140"/>
      <c r="D210" s="371"/>
      <c r="E210" s="371"/>
      <c r="F210" s="141"/>
      <c r="G210" s="145"/>
    </row>
    <row r="211" spans="1:7">
      <c r="A211" s="143"/>
      <c r="B211" s="144"/>
      <c r="C211" s="140"/>
      <c r="D211" s="371"/>
      <c r="E211" s="371"/>
      <c r="F211" s="141"/>
      <c r="G211" s="145"/>
    </row>
    <row r="212" spans="1:7">
      <c r="A212" s="143"/>
      <c r="B212" s="144"/>
      <c r="C212" s="140"/>
      <c r="D212" s="371"/>
      <c r="E212" s="371"/>
      <c r="F212" s="141"/>
      <c r="G212" s="145"/>
    </row>
    <row r="213" spans="1:7">
      <c r="A213" s="143"/>
      <c r="B213" s="144"/>
      <c r="C213" s="140"/>
      <c r="D213" s="371"/>
      <c r="E213" s="371"/>
      <c r="F213" s="141"/>
      <c r="G213" s="145"/>
    </row>
    <row r="214" spans="1:7">
      <c r="A214" s="143"/>
      <c r="B214" s="144"/>
      <c r="C214" s="140"/>
      <c r="D214" s="371"/>
      <c r="E214" s="371"/>
      <c r="F214" s="141"/>
      <c r="G214" s="145"/>
    </row>
    <row r="215" spans="1:7">
      <c r="A215" s="143"/>
      <c r="B215" s="144"/>
      <c r="C215" s="140"/>
      <c r="D215" s="371"/>
      <c r="E215" s="371"/>
      <c r="F215" s="141"/>
      <c r="G215" s="145"/>
    </row>
    <row r="216" spans="1:7">
      <c r="A216" s="143"/>
      <c r="B216" s="144"/>
      <c r="C216" s="140"/>
      <c r="D216" s="371"/>
      <c r="E216" s="371"/>
      <c r="F216" s="141"/>
      <c r="G216" s="145"/>
    </row>
    <row r="217" spans="1:7">
      <c r="A217" s="143"/>
      <c r="B217" s="144"/>
      <c r="C217" s="140"/>
      <c r="D217" s="371"/>
      <c r="E217" s="371"/>
      <c r="F217" s="141"/>
      <c r="G217" s="145"/>
    </row>
    <row r="218" spans="1:7">
      <c r="A218" s="143"/>
      <c r="B218" s="144"/>
      <c r="C218" s="140"/>
      <c r="D218" s="371"/>
      <c r="E218" s="371"/>
      <c r="F218" s="141"/>
      <c r="G218" s="145"/>
    </row>
    <row r="219" spans="1:7">
      <c r="A219" s="143"/>
      <c r="B219" s="144"/>
      <c r="C219" s="140"/>
      <c r="D219" s="371"/>
      <c r="E219" s="371"/>
      <c r="F219" s="141"/>
      <c r="G219" s="145"/>
    </row>
    <row r="220" spans="1:7">
      <c r="A220" s="143"/>
      <c r="B220" s="144"/>
      <c r="C220" s="140"/>
      <c r="D220" s="371"/>
      <c r="E220" s="371"/>
      <c r="F220" s="141"/>
      <c r="G220" s="145"/>
    </row>
    <row r="221" spans="1:7">
      <c r="A221" s="143"/>
      <c r="B221" s="144"/>
      <c r="C221" s="140"/>
      <c r="D221" s="371"/>
      <c r="E221" s="371"/>
      <c r="F221" s="141"/>
      <c r="G221" s="145"/>
    </row>
    <row r="222" spans="1:7">
      <c r="A222" s="143"/>
      <c r="B222" s="144"/>
      <c r="C222" s="140"/>
      <c r="D222" s="371"/>
      <c r="E222" s="371"/>
      <c r="F222" s="141"/>
      <c r="G222" s="145"/>
    </row>
    <row r="223" spans="1:7">
      <c r="A223" s="143"/>
      <c r="B223" s="144"/>
      <c r="C223" s="140"/>
      <c r="D223" s="371"/>
      <c r="E223" s="371"/>
      <c r="F223" s="141"/>
      <c r="G223" s="145"/>
    </row>
    <row r="224" spans="1:7">
      <c r="A224" s="143"/>
      <c r="B224" s="144"/>
      <c r="C224" s="140"/>
      <c r="D224" s="371"/>
      <c r="E224" s="371"/>
      <c r="F224" s="141"/>
      <c r="G224" s="145"/>
    </row>
    <row r="225" spans="1:7">
      <c r="A225" s="143"/>
      <c r="B225" s="144"/>
      <c r="C225" s="140"/>
      <c r="D225" s="371"/>
      <c r="E225" s="371"/>
      <c r="F225" s="141"/>
      <c r="G225" s="145"/>
    </row>
    <row r="226" spans="1:7">
      <c r="A226" s="143"/>
      <c r="B226" s="144"/>
      <c r="C226" s="140"/>
      <c r="D226" s="371"/>
      <c r="E226" s="371"/>
      <c r="F226" s="141"/>
      <c r="G226" s="145"/>
    </row>
    <row r="227" spans="1:7">
      <c r="A227" s="143"/>
      <c r="B227" s="144"/>
      <c r="C227" s="140"/>
      <c r="D227" s="371"/>
      <c r="E227" s="371"/>
      <c r="F227" s="141"/>
      <c r="G227" s="145"/>
    </row>
    <row r="228" spans="1:7">
      <c r="A228" s="143"/>
      <c r="B228" s="144"/>
      <c r="C228" s="140"/>
      <c r="D228" s="371"/>
      <c r="E228" s="371"/>
      <c r="F228" s="141"/>
      <c r="G228" s="145"/>
    </row>
    <row r="229" spans="1:7">
      <c r="A229" s="143"/>
      <c r="B229" s="144"/>
      <c r="C229" s="140"/>
      <c r="D229" s="371"/>
      <c r="E229" s="371"/>
      <c r="F229" s="141"/>
      <c r="G229" s="145"/>
    </row>
    <row r="230" spans="1:7">
      <c r="A230" s="143"/>
      <c r="B230" s="144"/>
      <c r="C230" s="140"/>
      <c r="D230" s="371"/>
      <c r="E230" s="371"/>
      <c r="F230" s="141"/>
      <c r="G230" s="145"/>
    </row>
    <row r="231" spans="1:7">
      <c r="A231" s="143"/>
      <c r="B231" s="144"/>
      <c r="C231" s="140"/>
      <c r="D231" s="371"/>
      <c r="E231" s="371"/>
      <c r="F231" s="141"/>
      <c r="G231" s="145"/>
    </row>
    <row r="232" spans="1:7">
      <c r="A232" s="143"/>
      <c r="B232" s="144"/>
      <c r="C232" s="140"/>
      <c r="D232" s="371"/>
      <c r="E232" s="371"/>
      <c r="F232" s="141"/>
      <c r="G232" s="145"/>
    </row>
    <row r="233" spans="1:7">
      <c r="A233" s="143"/>
      <c r="B233" s="144"/>
      <c r="C233" s="140"/>
      <c r="D233" s="371"/>
      <c r="E233" s="371"/>
      <c r="F233" s="141"/>
      <c r="G233" s="145"/>
    </row>
    <row r="234" spans="1:7">
      <c r="A234" s="143"/>
      <c r="B234" s="144"/>
      <c r="C234" s="140"/>
      <c r="D234" s="371"/>
      <c r="E234" s="371"/>
      <c r="F234" s="141"/>
      <c r="G234" s="145"/>
    </row>
    <row r="235" spans="1:7">
      <c r="A235" s="143"/>
      <c r="B235" s="144"/>
      <c r="C235" s="140"/>
      <c r="D235" s="371"/>
      <c r="E235" s="371"/>
      <c r="F235" s="141"/>
      <c r="G235" s="145"/>
    </row>
    <row r="236" spans="1:7">
      <c r="A236" s="143"/>
      <c r="B236" s="144"/>
      <c r="C236" s="140"/>
      <c r="D236" s="371"/>
      <c r="E236" s="371"/>
      <c r="F236" s="141"/>
      <c r="G236" s="145"/>
    </row>
    <row r="237" spans="1:7">
      <c r="A237" s="143"/>
      <c r="B237" s="144"/>
      <c r="C237" s="140"/>
      <c r="D237" s="371"/>
      <c r="E237" s="371"/>
      <c r="F237" s="141"/>
      <c r="G237" s="145"/>
    </row>
    <row r="238" spans="1:7">
      <c r="A238" s="143"/>
      <c r="B238" s="144"/>
      <c r="C238" s="140"/>
      <c r="D238" s="371"/>
      <c r="E238" s="371"/>
      <c r="F238" s="141"/>
      <c r="G238" s="145"/>
    </row>
    <row r="239" spans="1:7">
      <c r="A239" s="143"/>
      <c r="B239" s="144"/>
      <c r="C239" s="140"/>
      <c r="D239" s="371"/>
      <c r="E239" s="371"/>
      <c r="F239" s="141"/>
      <c r="G239" s="145"/>
    </row>
    <row r="240" spans="1:7">
      <c r="A240" s="146"/>
      <c r="B240" s="144"/>
      <c r="C240" s="140"/>
      <c r="D240" s="371"/>
      <c r="E240" s="371"/>
      <c r="F240" s="141"/>
      <c r="G240" s="145"/>
    </row>
    <row r="241" spans="1:7">
      <c r="A241" s="143"/>
      <c r="B241" s="144"/>
      <c r="C241" s="140"/>
      <c r="D241" s="371"/>
      <c r="E241" s="371"/>
      <c r="F241" s="141"/>
      <c r="G241" s="145"/>
    </row>
    <row r="242" spans="1:7">
      <c r="A242" s="143"/>
      <c r="B242" s="144"/>
      <c r="C242" s="140"/>
      <c r="D242" s="371"/>
      <c r="E242" s="371"/>
      <c r="F242" s="141"/>
      <c r="G242" s="145"/>
    </row>
    <row r="243" spans="1:7">
      <c r="A243" s="143"/>
      <c r="B243" s="144"/>
      <c r="C243" s="140"/>
      <c r="D243" s="371"/>
      <c r="E243" s="371"/>
      <c r="F243" s="141"/>
      <c r="G243" s="145"/>
    </row>
    <row r="244" spans="1:7">
      <c r="A244" s="143"/>
      <c r="B244" s="144"/>
      <c r="C244" s="140"/>
      <c r="D244" s="371"/>
      <c r="E244" s="371"/>
      <c r="F244" s="141"/>
      <c r="G244" s="145"/>
    </row>
    <row r="245" spans="1:7">
      <c r="A245" s="143"/>
      <c r="B245" s="144"/>
      <c r="C245" s="140"/>
      <c r="D245" s="371"/>
      <c r="E245" s="371"/>
      <c r="F245" s="141"/>
      <c r="G245" s="145"/>
    </row>
    <row r="246" spans="1:7">
      <c r="A246" s="143"/>
      <c r="B246" s="144"/>
      <c r="C246" s="140"/>
      <c r="D246" s="371"/>
      <c r="E246" s="371"/>
      <c r="F246" s="141"/>
      <c r="G246" s="145"/>
    </row>
    <row r="247" spans="1:7">
      <c r="A247" s="143"/>
      <c r="B247" s="144"/>
      <c r="C247" s="140"/>
      <c r="D247" s="371"/>
      <c r="E247" s="371"/>
      <c r="F247" s="141"/>
      <c r="G247" s="145"/>
    </row>
    <row r="248" spans="1:7">
      <c r="A248" s="143"/>
      <c r="B248" s="144"/>
      <c r="C248" s="140"/>
      <c r="D248" s="371"/>
      <c r="E248" s="371"/>
      <c r="F248" s="141"/>
      <c r="G248" s="145"/>
    </row>
    <row r="249" spans="1:7">
      <c r="A249" s="143"/>
      <c r="B249" s="144"/>
      <c r="C249" s="140"/>
      <c r="D249" s="371"/>
      <c r="E249" s="371"/>
      <c r="F249" s="141"/>
      <c r="G249" s="145"/>
    </row>
    <row r="250" spans="1:7">
      <c r="A250" s="143"/>
      <c r="B250" s="144"/>
      <c r="C250" s="140"/>
      <c r="D250" s="371"/>
      <c r="E250" s="371"/>
      <c r="F250" s="141"/>
      <c r="G250" s="145"/>
    </row>
    <row r="251" spans="1:7">
      <c r="A251" s="143"/>
      <c r="B251" s="144"/>
      <c r="C251" s="140"/>
      <c r="D251" s="371"/>
      <c r="E251" s="371"/>
      <c r="F251" s="141"/>
      <c r="G251" s="145"/>
    </row>
    <row r="252" spans="1:7">
      <c r="A252" s="143"/>
      <c r="B252" s="144"/>
      <c r="C252" s="140"/>
      <c r="D252" s="371"/>
      <c r="E252" s="371"/>
      <c r="F252" s="141"/>
      <c r="G252" s="145"/>
    </row>
    <row r="253" spans="1:7">
      <c r="A253" s="143"/>
      <c r="B253" s="144"/>
      <c r="C253" s="140"/>
      <c r="D253" s="371"/>
      <c r="E253" s="371"/>
      <c r="F253" s="141"/>
      <c r="G253" s="145"/>
    </row>
    <row r="254" spans="1:7">
      <c r="A254" s="143"/>
      <c r="B254" s="144"/>
      <c r="C254" s="140"/>
      <c r="D254" s="371"/>
      <c r="E254" s="371"/>
      <c r="F254" s="141"/>
      <c r="G254" s="145"/>
    </row>
    <row r="255" spans="1:7">
      <c r="A255" s="143"/>
      <c r="B255" s="144"/>
      <c r="C255" s="140"/>
      <c r="D255" s="371"/>
      <c r="E255" s="371"/>
      <c r="F255" s="141"/>
      <c r="G255" s="145"/>
    </row>
    <row r="256" spans="1:7">
      <c r="A256" s="143"/>
      <c r="B256" s="144"/>
      <c r="C256" s="140"/>
      <c r="D256" s="371"/>
      <c r="E256" s="371"/>
      <c r="F256" s="141"/>
      <c r="G256" s="145"/>
    </row>
    <row r="257" spans="1:7">
      <c r="A257" s="143"/>
      <c r="B257" s="144"/>
      <c r="C257" s="140"/>
      <c r="D257" s="371"/>
      <c r="E257" s="371"/>
      <c r="F257" s="141"/>
      <c r="G257" s="145"/>
    </row>
    <row r="258" spans="1:7">
      <c r="A258" s="143"/>
      <c r="B258" s="144"/>
      <c r="C258" s="140"/>
      <c r="D258" s="371"/>
      <c r="E258" s="371"/>
      <c r="F258" s="141"/>
      <c r="G258" s="145"/>
    </row>
    <row r="259" spans="1:7">
      <c r="A259" s="143"/>
      <c r="B259" s="144"/>
      <c r="C259" s="140"/>
      <c r="D259" s="371"/>
      <c r="E259" s="371"/>
      <c r="F259" s="141"/>
      <c r="G259" s="145"/>
    </row>
    <row r="260" spans="1:7">
      <c r="A260" s="143"/>
      <c r="B260" s="144"/>
      <c r="C260" s="140"/>
      <c r="D260" s="371"/>
      <c r="E260" s="371"/>
      <c r="F260" s="141"/>
      <c r="G260" s="145"/>
    </row>
    <row r="261" spans="1:7">
      <c r="A261" s="143"/>
      <c r="B261" s="144"/>
      <c r="C261" s="140"/>
      <c r="D261" s="371"/>
      <c r="E261" s="371"/>
      <c r="F261" s="141"/>
      <c r="G261" s="145"/>
    </row>
    <row r="262" spans="1:7">
      <c r="A262" s="143"/>
      <c r="B262" s="144"/>
      <c r="C262" s="140"/>
      <c r="D262" s="371"/>
      <c r="E262" s="371"/>
      <c r="F262" s="141"/>
      <c r="G262" s="145"/>
    </row>
    <row r="263" spans="1:7" ht="15.75" thickBot="1">
      <c r="A263" s="147"/>
      <c r="B263" s="148"/>
      <c r="C263" s="140"/>
      <c r="D263" s="371"/>
      <c r="E263" s="371"/>
      <c r="F263" s="141"/>
      <c r="G263" s="149"/>
    </row>
  </sheetData>
  <autoFilter ref="A1:G263"/>
  <customSheetViews>
    <customSheetView guid="{789E6728-0362-41BE-AA5B-1EEBEE381552}" state="hidden">
      <selection activeCell="I8" sqref="I8"/>
    </customSheetView>
  </customSheetView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Feuil8"/>
  <dimension ref="B1:E18"/>
  <sheetViews>
    <sheetView showGridLines="0" workbookViewId="0">
      <selection activeCell="B22" sqref="B22"/>
    </sheetView>
  </sheetViews>
  <sheetFormatPr baseColWidth="10" defaultRowHeight="12.75"/>
  <cols>
    <col min="1" max="1" width="1.140625" customWidth="1"/>
    <col min="2" max="2" width="64.42578125" customWidth="1"/>
    <col min="3" max="3" width="1.5703125" customWidth="1"/>
    <col min="4" max="4" width="5.5703125" customWidth="1"/>
    <col min="5" max="5" width="16" customWidth="1"/>
  </cols>
  <sheetData>
    <row r="1" spans="2:5" ht="25.5">
      <c r="B1" s="395" t="s">
        <v>312</v>
      </c>
      <c r="C1" s="396"/>
      <c r="D1" s="405"/>
      <c r="E1" s="405"/>
    </row>
    <row r="2" spans="2:5">
      <c r="B2" s="395" t="s">
        <v>313</v>
      </c>
      <c r="C2" s="396"/>
      <c r="D2" s="405"/>
      <c r="E2" s="405"/>
    </row>
    <row r="3" spans="2:5">
      <c r="B3" s="397"/>
      <c r="C3" s="397"/>
      <c r="D3" s="406"/>
      <c r="E3" s="406"/>
    </row>
    <row r="4" spans="2:5" ht="51">
      <c r="B4" s="398" t="s">
        <v>314</v>
      </c>
      <c r="C4" s="397"/>
      <c r="D4" s="406"/>
      <c r="E4" s="406"/>
    </row>
    <row r="5" spans="2:5">
      <c r="B5" s="397"/>
      <c r="C5" s="397"/>
      <c r="D5" s="406"/>
      <c r="E5" s="406"/>
    </row>
    <row r="6" spans="2:5" ht="25.5">
      <c r="B6" s="395" t="s">
        <v>315</v>
      </c>
      <c r="C6" s="396"/>
      <c r="D6" s="405"/>
      <c r="E6" s="407" t="s">
        <v>316</v>
      </c>
    </row>
    <row r="7" spans="2:5" ht="13.5" thickBot="1">
      <c r="B7" s="397"/>
      <c r="C7" s="397"/>
      <c r="D7" s="406"/>
      <c r="E7" s="406"/>
    </row>
    <row r="8" spans="2:5" ht="63.75">
      <c r="B8" s="399" t="s">
        <v>317</v>
      </c>
      <c r="C8" s="400"/>
      <c r="D8" s="408"/>
      <c r="E8" s="409">
        <v>16</v>
      </c>
    </row>
    <row r="9" spans="2:5" ht="25.5">
      <c r="B9" s="401"/>
      <c r="C9" s="397"/>
      <c r="D9" s="406"/>
      <c r="E9" s="410" t="s">
        <v>318</v>
      </c>
    </row>
    <row r="10" spans="2:5" ht="26.25" thickBot="1">
      <c r="B10" s="402"/>
      <c r="C10" s="403"/>
      <c r="D10" s="411"/>
      <c r="E10" s="412" t="s">
        <v>319</v>
      </c>
    </row>
    <row r="11" spans="2:5" ht="13.5" thickBot="1">
      <c r="B11" s="397"/>
      <c r="C11" s="397"/>
      <c r="D11" s="406"/>
      <c r="E11" s="406"/>
    </row>
    <row r="12" spans="2:5" ht="38.25">
      <c r="B12" s="404" t="s">
        <v>320</v>
      </c>
      <c r="C12" s="400"/>
      <c r="D12" s="408"/>
      <c r="E12" s="409">
        <v>1</v>
      </c>
    </row>
    <row r="13" spans="2:5" ht="26.25" thickBot="1">
      <c r="B13" s="402"/>
      <c r="C13" s="403"/>
      <c r="D13" s="411"/>
      <c r="E13" s="413" t="s">
        <v>321</v>
      </c>
    </row>
    <row r="14" spans="2:5" ht="13.5" thickBot="1">
      <c r="B14" s="397"/>
      <c r="C14" s="397"/>
      <c r="D14" s="406"/>
      <c r="E14" s="406"/>
    </row>
    <row r="15" spans="2:5" ht="51">
      <c r="B15" s="404" t="s">
        <v>322</v>
      </c>
      <c r="C15" s="400"/>
      <c r="D15" s="408"/>
      <c r="E15" s="409">
        <v>1</v>
      </c>
    </row>
    <row r="16" spans="2:5" ht="26.25" thickBot="1">
      <c r="B16" s="402"/>
      <c r="C16" s="403"/>
      <c r="D16" s="411"/>
      <c r="E16" s="413" t="s">
        <v>323</v>
      </c>
    </row>
    <row r="17" spans="2:5">
      <c r="B17" s="397"/>
      <c r="C17" s="397"/>
      <c r="D17" s="406"/>
      <c r="E17" s="406"/>
    </row>
    <row r="18" spans="2:5">
      <c r="B18" s="397"/>
      <c r="C18" s="397"/>
      <c r="D18" s="406"/>
      <c r="E18" s="406"/>
    </row>
  </sheetData>
  <hyperlinks>
    <hyperlink ref="E9" location="'Titularisation'!Y15:AC515" display="'Titularisation'!Y15:AC515"/>
    <hyperlink ref="E10" location="'Titularisation'!X15:X515" display="'Titularisation'!X15:X515"/>
    <hyperlink ref="E13" location="'Titularisation'!AF15:AF515" display="'Titularisation'!AF15:AF515"/>
    <hyperlink ref="E16" location="'Edition'!G235:G735" display="'Edition'!G235:G735"/>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2">
    <tabColor theme="5" tint="-0.249977111117893"/>
  </sheetPr>
  <dimension ref="A1:AK515"/>
  <sheetViews>
    <sheetView view="pageBreakPreview" zoomScaleNormal="100" zoomScaleSheetLayoutView="100" workbookViewId="0">
      <pane ySplit="15" topLeftCell="A463" activePane="bottomLeft" state="frozenSplit"/>
      <selection pane="bottomLeft" activeCell="A466" sqref="A466"/>
    </sheetView>
  </sheetViews>
  <sheetFormatPr baseColWidth="10" defaultRowHeight="11.25"/>
  <cols>
    <col min="1" max="1" width="3.5703125" style="5" customWidth="1"/>
    <col min="2" max="2" width="10.140625" style="5" bestFit="1" customWidth="1"/>
    <col min="3" max="3" width="16" style="5" customWidth="1"/>
    <col min="4" max="4" width="16.7109375" style="5" customWidth="1"/>
    <col min="5" max="5" width="20.7109375" style="5" customWidth="1"/>
    <col min="6" max="6" width="30.7109375" style="5" customWidth="1"/>
    <col min="7" max="7" width="15.140625" style="5" customWidth="1"/>
    <col min="8" max="8" width="11.5703125" style="5" customWidth="1"/>
    <col min="9" max="9" width="9.5703125" style="5" bestFit="1" customWidth="1"/>
    <col min="10" max="10" width="4.85546875" style="5" bestFit="1" customWidth="1"/>
    <col min="11" max="11" width="9.7109375" style="5" bestFit="1" customWidth="1"/>
    <col min="12" max="12" width="13.7109375" style="5" bestFit="1" customWidth="1"/>
    <col min="13" max="14" width="20.5703125" style="5" customWidth="1"/>
    <col min="15" max="15" width="11.42578125" style="5"/>
    <col min="16" max="22" width="11.42578125" style="5" hidden="1" customWidth="1"/>
    <col min="23" max="32" width="11.42578125" style="66"/>
    <col min="33" max="33" width="11.42578125" style="5"/>
    <col min="34" max="36" width="11.42578125" style="5" hidden="1" customWidth="1"/>
    <col min="37" max="37" width="13.28515625" style="10" hidden="1" customWidth="1"/>
    <col min="38" max="16384" width="11.42578125" style="5"/>
  </cols>
  <sheetData>
    <row r="1" spans="1:37" ht="21">
      <c r="A1" s="475" t="s">
        <v>44</v>
      </c>
      <c r="B1" s="475"/>
      <c r="C1" s="475"/>
      <c r="D1" s="475"/>
      <c r="E1" s="475"/>
      <c r="F1" s="475"/>
      <c r="G1" s="475"/>
      <c r="H1" s="475"/>
      <c r="I1" s="475"/>
      <c r="J1" s="475"/>
      <c r="K1" s="475"/>
      <c r="L1" s="475"/>
      <c r="M1" s="475"/>
      <c r="N1" s="475"/>
      <c r="O1" s="475"/>
      <c r="P1" s="2"/>
      <c r="Q1" s="2"/>
      <c r="R1" s="2"/>
      <c r="S1" s="2"/>
      <c r="T1" s="2"/>
      <c r="U1" s="2"/>
      <c r="V1" s="2"/>
      <c r="W1" s="63"/>
      <c r="X1" s="63"/>
      <c r="Y1" s="63"/>
      <c r="Z1" s="63"/>
      <c r="AA1" s="63"/>
      <c r="AB1" s="63"/>
      <c r="AC1" s="63"/>
      <c r="AD1" s="63"/>
      <c r="AE1" s="63"/>
      <c r="AF1" s="63"/>
      <c r="AH1" s="30" t="s">
        <v>81</v>
      </c>
      <c r="AI1" s="30"/>
      <c r="AJ1" s="32" t="s">
        <v>37</v>
      </c>
      <c r="AK1" s="33" t="s">
        <v>92</v>
      </c>
    </row>
    <row r="2" spans="1:37" ht="6.75" customHeight="1">
      <c r="A2" s="79"/>
      <c r="B2" s="79"/>
      <c r="C2" s="80"/>
      <c r="D2" s="80"/>
      <c r="E2" s="80"/>
      <c r="F2" s="80"/>
      <c r="G2" s="80"/>
      <c r="H2" s="80"/>
      <c r="I2" s="80"/>
      <c r="J2" s="80"/>
      <c r="K2" s="80"/>
      <c r="L2" s="80"/>
      <c r="M2" s="80"/>
      <c r="N2" s="80"/>
      <c r="O2" s="81"/>
      <c r="P2" s="2"/>
      <c r="Q2" s="2"/>
      <c r="R2" s="2"/>
      <c r="S2" s="2"/>
      <c r="T2" s="2"/>
      <c r="U2" s="2"/>
      <c r="V2" s="2"/>
      <c r="W2" s="63"/>
      <c r="X2" s="63"/>
      <c r="Y2" s="63"/>
      <c r="Z2" s="63"/>
      <c r="AA2" s="63"/>
      <c r="AB2" s="63"/>
      <c r="AC2" s="63"/>
      <c r="AD2" s="63"/>
      <c r="AE2" s="63"/>
      <c r="AF2" s="63"/>
      <c r="AH2" s="30"/>
      <c r="AI2" s="30"/>
      <c r="AJ2" s="32"/>
      <c r="AK2" s="33"/>
    </row>
    <row r="3" spans="1:37" ht="15">
      <c r="A3" s="476" t="s">
        <v>43</v>
      </c>
      <c r="B3" s="476"/>
      <c r="C3" s="476"/>
      <c r="D3" s="476"/>
      <c r="E3" s="476"/>
      <c r="F3" s="476"/>
      <c r="G3" s="476"/>
      <c r="H3" s="476"/>
      <c r="I3" s="476"/>
      <c r="J3" s="476"/>
      <c r="K3" s="476"/>
      <c r="L3" s="476"/>
      <c r="M3" s="476"/>
      <c r="N3" s="476"/>
      <c r="O3" s="476"/>
      <c r="P3" s="2"/>
      <c r="Q3" s="2"/>
      <c r="R3" s="2"/>
      <c r="S3" s="2"/>
      <c r="T3" s="2"/>
      <c r="U3" s="2"/>
      <c r="V3" s="2"/>
      <c r="W3" s="63"/>
      <c r="X3" s="63"/>
      <c r="Y3" s="63"/>
      <c r="Z3" s="63"/>
      <c r="AA3" s="63"/>
      <c r="AB3" s="63"/>
      <c r="AC3" s="63"/>
      <c r="AD3" s="63"/>
      <c r="AE3" s="63"/>
      <c r="AF3" s="63"/>
      <c r="AH3" s="31" t="s">
        <v>82</v>
      </c>
      <c r="AI3" s="31"/>
      <c r="AJ3" s="32" t="s">
        <v>90</v>
      </c>
      <c r="AK3" s="35">
        <v>1</v>
      </c>
    </row>
    <row r="4" spans="1:37" ht="6.75" customHeight="1">
      <c r="A4" s="82"/>
      <c r="B4" s="82"/>
      <c r="C4" s="82"/>
      <c r="D4" s="82"/>
      <c r="E4" s="82"/>
      <c r="F4" s="82"/>
      <c r="G4" s="82"/>
      <c r="H4" s="82"/>
      <c r="I4" s="83"/>
      <c r="J4" s="83"/>
      <c r="K4" s="83"/>
      <c r="L4" s="83"/>
      <c r="M4" s="83"/>
      <c r="N4" s="83"/>
      <c r="O4" s="82"/>
      <c r="P4" s="2"/>
      <c r="Q4" s="2"/>
      <c r="R4" s="2"/>
      <c r="S4" s="2"/>
      <c r="T4" s="2"/>
      <c r="U4" s="2"/>
      <c r="V4" s="2"/>
      <c r="W4" s="63"/>
      <c r="X4" s="63"/>
      <c r="Y4" s="63"/>
      <c r="Z4" s="63"/>
      <c r="AA4" s="63"/>
      <c r="AB4" s="63"/>
      <c r="AC4" s="63"/>
      <c r="AD4" s="63"/>
      <c r="AE4" s="63"/>
      <c r="AF4" s="63"/>
      <c r="AH4" s="31" t="s">
        <v>83</v>
      </c>
      <c r="AI4" s="31"/>
      <c r="AJ4" s="32" t="s">
        <v>91</v>
      </c>
      <c r="AK4" s="35">
        <v>2</v>
      </c>
    </row>
    <row r="5" spans="1:37" ht="30" customHeight="1">
      <c r="A5" s="477" t="s">
        <v>40</v>
      </c>
      <c r="B5" s="477"/>
      <c r="C5" s="477"/>
      <c r="D5" s="477"/>
      <c r="E5" s="477"/>
      <c r="F5" s="477"/>
      <c r="G5" s="477"/>
      <c r="H5" s="477"/>
      <c r="I5" s="477"/>
      <c r="J5" s="477"/>
      <c r="K5" s="478"/>
      <c r="L5" s="483" t="s">
        <v>300</v>
      </c>
      <c r="M5" s="230" t="s">
        <v>147</v>
      </c>
      <c r="N5" s="236" t="s">
        <v>148</v>
      </c>
      <c r="O5" s="479" t="s">
        <v>42</v>
      </c>
      <c r="P5" s="489" t="s">
        <v>46</v>
      </c>
      <c r="Q5" s="485" t="s">
        <v>94</v>
      </c>
      <c r="R5" s="487" t="s">
        <v>47</v>
      </c>
      <c r="S5" s="485" t="s">
        <v>95</v>
      </c>
      <c r="T5" s="485" t="s">
        <v>48</v>
      </c>
      <c r="U5" s="485" t="s">
        <v>49</v>
      </c>
      <c r="V5" s="479" t="s">
        <v>42</v>
      </c>
      <c r="W5" s="64"/>
      <c r="X5" s="64"/>
      <c r="Y5" s="64"/>
      <c r="Z5" s="64"/>
      <c r="AA5" s="64"/>
      <c r="AB5" s="64"/>
      <c r="AC5" s="64"/>
      <c r="AD5" s="64"/>
      <c r="AE5" s="64"/>
      <c r="AF5" s="63"/>
      <c r="AH5" s="31" t="s">
        <v>84</v>
      </c>
      <c r="AK5" s="35">
        <v>3</v>
      </c>
    </row>
    <row r="6" spans="1:37" ht="11.25" customHeight="1">
      <c r="A6" s="473" t="s">
        <v>98</v>
      </c>
      <c r="B6" s="473" t="s">
        <v>37</v>
      </c>
      <c r="C6" s="473" t="s">
        <v>136</v>
      </c>
      <c r="D6" s="473" t="s">
        <v>31</v>
      </c>
      <c r="E6" s="473" t="s">
        <v>36</v>
      </c>
      <c r="F6" s="473" t="s">
        <v>38</v>
      </c>
      <c r="G6" s="474" t="s">
        <v>275</v>
      </c>
      <c r="H6" s="473" t="s">
        <v>80</v>
      </c>
      <c r="I6" s="473" t="s">
        <v>39</v>
      </c>
      <c r="J6" s="473" t="s">
        <v>20</v>
      </c>
      <c r="K6" s="473" t="s">
        <v>166</v>
      </c>
      <c r="L6" s="484"/>
      <c r="M6" s="231" t="s">
        <v>125</v>
      </c>
      <c r="N6" s="67" t="s">
        <v>125</v>
      </c>
      <c r="O6" s="479"/>
      <c r="P6" s="490"/>
      <c r="Q6" s="485"/>
      <c r="R6" s="488"/>
      <c r="S6" s="485"/>
      <c r="T6" s="485"/>
      <c r="U6" s="485"/>
      <c r="V6" s="487"/>
      <c r="W6" s="64"/>
      <c r="X6" s="64"/>
      <c r="Y6" s="64"/>
      <c r="Z6" s="64"/>
      <c r="AA6" s="64"/>
      <c r="AB6" s="64"/>
      <c r="AC6" s="64"/>
      <c r="AD6" s="64"/>
      <c r="AE6" s="64"/>
      <c r="AF6" s="63"/>
      <c r="AK6" s="35">
        <v>4</v>
      </c>
    </row>
    <row r="7" spans="1:37" ht="11.25" customHeight="1">
      <c r="A7" s="473"/>
      <c r="B7" s="473"/>
      <c r="C7" s="473"/>
      <c r="D7" s="473"/>
      <c r="E7" s="473"/>
      <c r="F7" s="473"/>
      <c r="G7" s="486"/>
      <c r="H7" s="473"/>
      <c r="I7" s="473"/>
      <c r="J7" s="473"/>
      <c r="K7" s="473"/>
      <c r="L7" s="484"/>
      <c r="M7" s="232" t="s">
        <v>165</v>
      </c>
      <c r="N7" s="69" t="s">
        <v>165</v>
      </c>
      <c r="O7" s="480"/>
      <c r="P7" s="491"/>
      <c r="Q7" s="480"/>
      <c r="R7" s="480"/>
      <c r="S7" s="480"/>
      <c r="T7" s="480"/>
      <c r="U7" s="480"/>
      <c r="V7" s="480"/>
      <c r="W7" s="64"/>
      <c r="X7" s="64"/>
      <c r="Y7" s="64"/>
      <c r="Z7" s="64"/>
      <c r="AA7" s="64"/>
      <c r="AB7" s="64"/>
      <c r="AC7" s="64"/>
      <c r="AD7" s="64"/>
      <c r="AE7" s="64"/>
      <c r="AF7" s="63"/>
      <c r="AK7" s="35">
        <v>5</v>
      </c>
    </row>
    <row r="8" spans="1:37" ht="11.25" customHeight="1">
      <c r="A8" s="473"/>
      <c r="B8" s="473"/>
      <c r="C8" s="473"/>
      <c r="D8" s="473"/>
      <c r="E8" s="473"/>
      <c r="F8" s="473"/>
      <c r="G8" s="486"/>
      <c r="H8" s="473"/>
      <c r="I8" s="473"/>
      <c r="J8" s="473"/>
      <c r="K8" s="473"/>
      <c r="L8" s="484"/>
      <c r="M8" s="231" t="s">
        <v>126</v>
      </c>
      <c r="N8" s="67" t="s">
        <v>126</v>
      </c>
      <c r="O8" s="480"/>
      <c r="P8" s="491"/>
      <c r="Q8" s="480"/>
      <c r="R8" s="480"/>
      <c r="S8" s="480"/>
      <c r="T8" s="480"/>
      <c r="U8" s="480"/>
      <c r="V8" s="480"/>
      <c r="W8" s="64"/>
      <c r="X8" s="64"/>
      <c r="Y8" s="64"/>
      <c r="Z8" s="64"/>
      <c r="AA8" s="64"/>
      <c r="AB8" s="64"/>
      <c r="AC8" s="64"/>
      <c r="AD8" s="64"/>
      <c r="AE8" s="64"/>
      <c r="AF8" s="63"/>
      <c r="AK8" s="35">
        <v>6</v>
      </c>
    </row>
    <row r="9" spans="1:37" ht="11.25" customHeight="1">
      <c r="A9" s="473"/>
      <c r="B9" s="473"/>
      <c r="C9" s="473"/>
      <c r="D9" s="473"/>
      <c r="E9" s="473"/>
      <c r="F9" s="473"/>
      <c r="G9" s="486"/>
      <c r="H9" s="473"/>
      <c r="I9" s="473"/>
      <c r="J9" s="473"/>
      <c r="K9" s="473"/>
      <c r="L9" s="484"/>
      <c r="M9" s="233">
        <v>38059</v>
      </c>
      <c r="N9" s="68">
        <v>39520</v>
      </c>
      <c r="O9" s="480"/>
      <c r="P9" s="491"/>
      <c r="Q9" s="480"/>
      <c r="R9" s="480"/>
      <c r="S9" s="480"/>
      <c r="T9" s="480"/>
      <c r="U9" s="480"/>
      <c r="V9" s="480"/>
      <c r="W9" s="64"/>
      <c r="X9" s="64"/>
      <c r="Y9" s="64"/>
      <c r="Z9" s="64"/>
      <c r="AA9" s="64"/>
      <c r="AB9" s="64"/>
      <c r="AC9" s="64"/>
      <c r="AD9" s="64"/>
      <c r="AE9" s="64"/>
      <c r="AF9" s="63"/>
      <c r="AK9" s="35">
        <v>7</v>
      </c>
    </row>
    <row r="10" spans="1:37" ht="11.25" customHeight="1">
      <c r="A10" s="473"/>
      <c r="B10" s="473"/>
      <c r="C10" s="473"/>
      <c r="D10" s="473"/>
      <c r="E10" s="473"/>
      <c r="F10" s="473"/>
      <c r="G10" s="486"/>
      <c r="H10" s="473"/>
      <c r="I10" s="473"/>
      <c r="J10" s="473"/>
      <c r="K10" s="473"/>
      <c r="L10" s="484"/>
      <c r="M10" s="231" t="s">
        <v>127</v>
      </c>
      <c r="N10" s="68" t="s">
        <v>127</v>
      </c>
      <c r="O10" s="480"/>
      <c r="P10" s="491"/>
      <c r="Q10" s="480"/>
      <c r="R10" s="480"/>
      <c r="S10" s="480"/>
      <c r="T10" s="480"/>
      <c r="U10" s="480"/>
      <c r="V10" s="480"/>
      <c r="W10" s="64"/>
      <c r="X10" s="64"/>
      <c r="Y10" s="64"/>
      <c r="Z10" s="64"/>
      <c r="AA10" s="64"/>
      <c r="AB10" s="64"/>
      <c r="AC10" s="64"/>
      <c r="AD10" s="64"/>
      <c r="AE10" s="64"/>
      <c r="AF10" s="63"/>
      <c r="AK10" s="35">
        <v>8</v>
      </c>
    </row>
    <row r="11" spans="1:37" ht="11.25" customHeight="1">
      <c r="A11" s="473"/>
      <c r="B11" s="473"/>
      <c r="C11" s="473"/>
      <c r="D11" s="473"/>
      <c r="E11" s="473"/>
      <c r="F11" s="473"/>
      <c r="G11" s="486"/>
      <c r="H11" s="473"/>
      <c r="I11" s="473"/>
      <c r="J11" s="473"/>
      <c r="K11" s="473"/>
      <c r="L11" s="484"/>
      <c r="M11" s="233">
        <v>40980</v>
      </c>
      <c r="N11" s="68">
        <v>40980</v>
      </c>
      <c r="O11" s="480"/>
      <c r="P11" s="491"/>
      <c r="Q11" s="480"/>
      <c r="R11" s="480"/>
      <c r="S11" s="480"/>
      <c r="T11" s="480"/>
      <c r="U11" s="480"/>
      <c r="V11" s="480"/>
      <c r="W11" s="64"/>
      <c r="X11" s="64"/>
      <c r="Y11" s="64"/>
      <c r="Z11" s="64"/>
      <c r="AA11" s="64"/>
      <c r="AB11" s="64"/>
      <c r="AC11" s="64"/>
      <c r="AD11" s="64"/>
      <c r="AE11" s="64"/>
      <c r="AF11" s="63"/>
      <c r="AK11" s="35">
        <v>9</v>
      </c>
    </row>
    <row r="12" spans="1:37" ht="27.75" customHeight="1">
      <c r="A12" s="473"/>
      <c r="B12" s="473"/>
      <c r="C12" s="473"/>
      <c r="D12" s="473"/>
      <c r="E12" s="473"/>
      <c r="F12" s="473"/>
      <c r="G12" s="486"/>
      <c r="H12" s="473"/>
      <c r="I12" s="473"/>
      <c r="J12" s="473"/>
      <c r="K12" s="473"/>
      <c r="L12" s="484"/>
      <c r="M12" s="234" t="s">
        <v>128</v>
      </c>
      <c r="N12" s="237" t="s">
        <v>129</v>
      </c>
      <c r="O12" s="480"/>
      <c r="P12" s="491"/>
      <c r="Q12" s="480"/>
      <c r="R12" s="480"/>
      <c r="S12" s="480"/>
      <c r="T12" s="480"/>
      <c r="U12" s="480"/>
      <c r="V12" s="480"/>
      <c r="W12" s="64"/>
      <c r="X12" s="64"/>
      <c r="Y12" s="64"/>
      <c r="Z12" s="64"/>
      <c r="AA12" s="64"/>
      <c r="AB12" s="64"/>
      <c r="AC12" s="64"/>
      <c r="AD12" s="64"/>
      <c r="AE12" s="64"/>
      <c r="AF12" s="63"/>
      <c r="AK12" s="35">
        <v>10</v>
      </c>
    </row>
    <row r="13" spans="1:37" ht="13.5">
      <c r="A13" s="473"/>
      <c r="B13" s="473"/>
      <c r="C13" s="473"/>
      <c r="D13" s="473"/>
      <c r="E13" s="473"/>
      <c r="F13" s="473"/>
      <c r="G13" s="486"/>
      <c r="H13" s="473"/>
      <c r="I13" s="473"/>
      <c r="J13" s="473"/>
      <c r="K13" s="473"/>
      <c r="L13" s="484"/>
      <c r="M13" s="481" t="s">
        <v>118</v>
      </c>
      <c r="N13" s="482"/>
      <c r="O13" s="235">
        <f>$O$14+$O$15</f>
        <v>0</v>
      </c>
      <c r="P13" s="491"/>
      <c r="Q13" s="480"/>
      <c r="R13" s="480"/>
      <c r="S13" s="480"/>
      <c r="T13" s="480"/>
      <c r="U13" s="480"/>
      <c r="V13" s="480"/>
      <c r="W13" s="64"/>
      <c r="X13" s="64"/>
      <c r="Y13" s="64"/>
      <c r="Z13" s="64"/>
      <c r="AA13" s="64"/>
      <c r="AB13" s="64"/>
      <c r="AC13" s="64"/>
      <c r="AD13" s="64"/>
      <c r="AE13" s="64"/>
      <c r="AF13" s="63"/>
      <c r="AK13" s="34">
        <v>11</v>
      </c>
    </row>
    <row r="14" spans="1:37" ht="13.5">
      <c r="A14" s="474"/>
      <c r="B14" s="474"/>
      <c r="C14" s="474"/>
      <c r="D14" s="474"/>
      <c r="E14" s="474"/>
      <c r="F14" s="474"/>
      <c r="G14" s="486"/>
      <c r="H14" s="474"/>
      <c r="I14" s="474"/>
      <c r="J14" s="474"/>
      <c r="K14" s="474"/>
      <c r="L14" s="484"/>
      <c r="M14" s="481" t="s">
        <v>119</v>
      </c>
      <c r="N14" s="482"/>
      <c r="O14" s="235">
        <f>COUNTIF($O$16:$O$215,"Eligible")</f>
        <v>0</v>
      </c>
      <c r="P14" s="491"/>
      <c r="Q14" s="480"/>
      <c r="R14" s="480"/>
      <c r="S14" s="480"/>
      <c r="T14" s="480"/>
      <c r="U14" s="480"/>
      <c r="V14" s="480"/>
      <c r="W14" s="64"/>
      <c r="X14" s="64"/>
      <c r="Y14" s="64"/>
      <c r="Z14" s="64"/>
      <c r="AA14" s="64"/>
      <c r="AB14" s="64"/>
      <c r="AC14" s="64"/>
      <c r="AD14" s="64"/>
      <c r="AE14" s="64"/>
      <c r="AF14" s="63"/>
      <c r="AK14" s="34">
        <v>12</v>
      </c>
    </row>
    <row r="15" spans="1:37" ht="13.5">
      <c r="A15" s="229"/>
      <c r="B15" s="229"/>
      <c r="C15" s="229"/>
      <c r="D15" s="229"/>
      <c r="E15" s="229"/>
      <c r="F15" s="229"/>
      <c r="G15" s="229"/>
      <c r="H15" s="229"/>
      <c r="I15" s="229"/>
      <c r="J15" s="229"/>
      <c r="K15" s="229"/>
      <c r="L15" s="484"/>
      <c r="M15" s="481" t="s">
        <v>120</v>
      </c>
      <c r="N15" s="482"/>
      <c r="O15" s="235">
        <f>COUNTIF($O$16:$O$215,"Non éligible")</f>
        <v>0</v>
      </c>
      <c r="P15" s="491"/>
      <c r="Q15" s="480"/>
      <c r="R15" s="480"/>
      <c r="S15" s="480"/>
      <c r="T15" s="480"/>
      <c r="U15" s="480"/>
      <c r="V15" s="480"/>
      <c r="W15" s="64"/>
      <c r="X15" s="64"/>
      <c r="Y15" s="64"/>
      <c r="Z15" s="64"/>
      <c r="AA15" s="64"/>
      <c r="AB15" s="64"/>
      <c r="AC15" s="64"/>
      <c r="AD15" s="64"/>
      <c r="AE15" s="64"/>
      <c r="AF15" s="63"/>
      <c r="AK15" s="9"/>
    </row>
    <row r="16" spans="1:37" ht="13.5">
      <c r="A16" s="266" t="str">
        <f>IF(B16="","",A15+1)</f>
        <v/>
      </c>
      <c r="B16" s="72"/>
      <c r="C16" s="377"/>
      <c r="D16" s="377"/>
      <c r="E16" s="377"/>
      <c r="F16" s="377"/>
      <c r="G16" s="120"/>
      <c r="H16" s="45"/>
      <c r="I16" s="46"/>
      <c r="J16" s="70" t="str">
        <f>IF(B16="","",IF(B16="Madame","F","H"))</f>
        <v/>
      </c>
      <c r="K16" s="71" t="str">
        <f>IF(I16="","",ROUNDDOWN((DATE(2012,3,16)-I16-3)/365.25,0))</f>
        <v/>
      </c>
      <c r="L16" s="1"/>
      <c r="M16" s="127"/>
      <c r="N16" s="127"/>
      <c r="O16" s="121" t="str">
        <f t="shared" ref="O16:O57" si="0">IF(K16="","",IF(L16="","",IF(L16&gt;=1,IF(L16&lt;14,V16,"Non éligible"))))</f>
        <v/>
      </c>
      <c r="P16" s="55" t="str">
        <f>IF(I16="","",AND(IF(I16&gt;=DATE(1957,3,14),IF(L16&gt;=1,IF(L16&lt;14,TRUE,FALSE)))))</f>
        <v/>
      </c>
      <c r="Q16" s="56" t="str">
        <f>IF(M16="","",IF(P16=TRUE,M16/12,""))</f>
        <v/>
      </c>
      <c r="R16" s="55" t="str">
        <f>IF(I16="","",AND(IF(I16&lt;DATE(1957,3,14),IF(L16&gt;=1,IF(L16&lt;14,TRUE,FALSE)))))</f>
        <v/>
      </c>
      <c r="S16" s="56" t="str">
        <f>IF(N16="","",IF(R16=TRUE,N16/12,""))</f>
        <v/>
      </c>
      <c r="T16" s="57" t="str">
        <f>IF(Q16="","",IF(Q16&lt;6,"Non éligible","Eligible"))</f>
        <v/>
      </c>
      <c r="U16" s="57" t="str">
        <f>IF(S16="","",IF(S16&lt;3,"Non éligible","Eligible"))</f>
        <v/>
      </c>
      <c r="V16" s="57" t="str">
        <f t="shared" ref="V16:V57" si="1">IF(K16="","",IF(L16="","",IF(L16&gt;=1,IF(L16&lt;14,CONCATENATE(T16,U16),"Non éligible"))))</f>
        <v/>
      </c>
      <c r="W16" s="65"/>
      <c r="X16" s="65"/>
      <c r="Y16" s="65"/>
      <c r="Z16" s="65"/>
      <c r="AA16" s="65"/>
      <c r="AB16" s="65"/>
      <c r="AC16" s="65"/>
      <c r="AD16" s="65"/>
      <c r="AE16" s="65"/>
      <c r="AF16" s="63"/>
      <c r="AK16" s="9"/>
    </row>
    <row r="17" spans="1:37" ht="13.5">
      <c r="A17" s="266" t="str">
        <f t="shared" ref="A17:A80" si="2">IF(B17="","",A16+1)</f>
        <v/>
      </c>
      <c r="B17" s="47"/>
      <c r="C17" s="380"/>
      <c r="D17" s="380"/>
      <c r="E17" s="380"/>
      <c r="F17" s="380"/>
      <c r="G17" s="120"/>
      <c r="H17" s="45"/>
      <c r="I17" s="46"/>
      <c r="J17" s="70" t="str">
        <f t="shared" ref="J17:J57" si="3">IF(B17="","",IF(B17="Madame","F","H"))</f>
        <v/>
      </c>
      <c r="K17" s="71" t="str">
        <f t="shared" ref="K17:K57" si="4">IF(I17="","",ROUNDDOWN((DATE(2012,3,16)-I17-3)/365.25,0))</f>
        <v/>
      </c>
      <c r="L17" s="1"/>
      <c r="M17" s="127"/>
      <c r="N17" s="127"/>
      <c r="O17" s="121" t="str">
        <f t="shared" si="0"/>
        <v/>
      </c>
      <c r="P17" s="55" t="str">
        <f t="shared" ref="P17:P24" si="5">IF(I17="","",AND(IF(I17&gt;=DATE(1957,3,14),IF(L17&gt;=1,IF(L17&lt;14,TRUE,FALSE)))))</f>
        <v/>
      </c>
      <c r="Q17" s="56" t="str">
        <f t="shared" ref="Q17:Q24" si="6">IF(M17="","",IF(P17=TRUE,M17/12,""))</f>
        <v/>
      </c>
      <c r="R17" s="55" t="str">
        <f t="shared" ref="R17:R24" si="7">IF(I17="","",AND(IF(I17&lt;DATE(1957,3,14),IF(L17&gt;=1,IF(L17&lt;14,TRUE,FALSE)))))</f>
        <v/>
      </c>
      <c r="S17" s="56" t="str">
        <f t="shared" ref="S17:S24" si="8">IF(N17="","",IF(R17=TRUE,N17/12,""))</f>
        <v/>
      </c>
      <c r="T17" s="57" t="str">
        <f t="shared" ref="T17:T22" si="9">IF(Q17="","",IF(Q17&lt;6,"Non éligible","Eligible"))</f>
        <v/>
      </c>
      <c r="U17" s="57" t="str">
        <f t="shared" ref="U17:U22" si="10">IF(S17="","",IF(S17&lt;3,"Non éligible","Eligible"))</f>
        <v/>
      </c>
      <c r="V17" s="58" t="str">
        <f t="shared" si="1"/>
        <v/>
      </c>
      <c r="W17" s="65"/>
      <c r="X17" s="65"/>
      <c r="Y17" s="65"/>
      <c r="Z17" s="65"/>
      <c r="AA17" s="65"/>
      <c r="AB17" s="65"/>
      <c r="AC17" s="65"/>
      <c r="AD17" s="65"/>
      <c r="AE17" s="65"/>
      <c r="AF17" s="63"/>
      <c r="AK17" s="9"/>
    </row>
    <row r="18" spans="1:37" ht="13.5">
      <c r="A18" s="266" t="str">
        <f t="shared" si="2"/>
        <v/>
      </c>
      <c r="B18" s="47"/>
      <c r="C18" s="390"/>
      <c r="D18" s="390"/>
      <c r="E18" s="390"/>
      <c r="F18" s="390"/>
      <c r="G18" s="120"/>
      <c r="H18" s="45"/>
      <c r="I18" s="46"/>
      <c r="J18" s="70" t="str">
        <f t="shared" si="3"/>
        <v/>
      </c>
      <c r="K18" s="71" t="str">
        <f t="shared" si="4"/>
        <v/>
      </c>
      <c r="L18" s="1"/>
      <c r="M18" s="127"/>
      <c r="N18" s="127"/>
      <c r="O18" s="121" t="str">
        <f t="shared" si="0"/>
        <v/>
      </c>
      <c r="P18" s="55" t="str">
        <f t="shared" si="5"/>
        <v/>
      </c>
      <c r="Q18" s="56" t="str">
        <f t="shared" si="6"/>
        <v/>
      </c>
      <c r="R18" s="55" t="str">
        <f t="shared" si="7"/>
        <v/>
      </c>
      <c r="S18" s="56" t="str">
        <f t="shared" si="8"/>
        <v/>
      </c>
      <c r="T18" s="57" t="str">
        <f t="shared" si="9"/>
        <v/>
      </c>
      <c r="U18" s="57" t="str">
        <f t="shared" si="10"/>
        <v/>
      </c>
      <c r="V18" s="58" t="str">
        <f t="shared" si="1"/>
        <v/>
      </c>
      <c r="W18" s="65"/>
      <c r="X18" s="65"/>
      <c r="Y18" s="65"/>
      <c r="Z18" s="65"/>
      <c r="AA18" s="65"/>
      <c r="AB18" s="65"/>
      <c r="AC18" s="65"/>
      <c r="AD18" s="65"/>
      <c r="AE18" s="65"/>
      <c r="AF18" s="63"/>
      <c r="AK18" s="9"/>
    </row>
    <row r="19" spans="1:37" ht="13.5">
      <c r="A19" s="266" t="str">
        <f t="shared" si="2"/>
        <v/>
      </c>
      <c r="B19" s="47"/>
      <c r="C19" s="390"/>
      <c r="D19" s="390"/>
      <c r="E19" s="390"/>
      <c r="F19" s="390"/>
      <c r="G19" s="120"/>
      <c r="H19" s="45"/>
      <c r="I19" s="46"/>
      <c r="J19" s="70" t="str">
        <f t="shared" si="3"/>
        <v/>
      </c>
      <c r="K19" s="71" t="str">
        <f t="shared" si="4"/>
        <v/>
      </c>
      <c r="L19" s="1"/>
      <c r="M19" s="127"/>
      <c r="N19" s="127"/>
      <c r="O19" s="121" t="str">
        <f t="shared" si="0"/>
        <v/>
      </c>
      <c r="P19" s="55" t="str">
        <f t="shared" si="5"/>
        <v/>
      </c>
      <c r="Q19" s="56" t="str">
        <f t="shared" si="6"/>
        <v/>
      </c>
      <c r="R19" s="55" t="str">
        <f t="shared" si="7"/>
        <v/>
      </c>
      <c r="S19" s="56" t="str">
        <f t="shared" si="8"/>
        <v/>
      </c>
      <c r="T19" s="57" t="str">
        <f t="shared" si="9"/>
        <v/>
      </c>
      <c r="U19" s="57" t="str">
        <f t="shared" si="10"/>
        <v/>
      </c>
      <c r="V19" s="58" t="str">
        <f t="shared" si="1"/>
        <v/>
      </c>
      <c r="W19" s="65"/>
      <c r="X19" s="65"/>
      <c r="Y19" s="65"/>
      <c r="Z19" s="65"/>
      <c r="AA19" s="65"/>
      <c r="AB19" s="65"/>
      <c r="AC19" s="65"/>
      <c r="AD19" s="65"/>
      <c r="AE19" s="65"/>
      <c r="AF19" s="63"/>
      <c r="AK19" s="9"/>
    </row>
    <row r="20" spans="1:37" ht="13.5">
      <c r="A20" s="266" t="str">
        <f t="shared" si="2"/>
        <v/>
      </c>
      <c r="B20" s="47"/>
      <c r="C20" s="390"/>
      <c r="D20" s="390"/>
      <c r="E20" s="390"/>
      <c r="F20" s="390"/>
      <c r="G20" s="120"/>
      <c r="H20" s="45"/>
      <c r="I20" s="46"/>
      <c r="J20" s="70" t="str">
        <f t="shared" si="3"/>
        <v/>
      </c>
      <c r="K20" s="71" t="str">
        <f t="shared" si="4"/>
        <v/>
      </c>
      <c r="L20" s="1"/>
      <c r="M20" s="127"/>
      <c r="N20" s="127"/>
      <c r="O20" s="122" t="str">
        <f t="shared" si="0"/>
        <v/>
      </c>
      <c r="P20" s="55" t="str">
        <f t="shared" si="5"/>
        <v/>
      </c>
      <c r="Q20" s="56" t="str">
        <f t="shared" si="6"/>
        <v/>
      </c>
      <c r="R20" s="55" t="str">
        <f t="shared" si="7"/>
        <v/>
      </c>
      <c r="S20" s="56" t="str">
        <f t="shared" si="8"/>
        <v/>
      </c>
      <c r="T20" s="57" t="str">
        <f t="shared" si="9"/>
        <v/>
      </c>
      <c r="U20" s="57" t="str">
        <f t="shared" si="10"/>
        <v/>
      </c>
      <c r="V20" s="58" t="str">
        <f t="shared" si="1"/>
        <v/>
      </c>
      <c r="W20" s="65"/>
      <c r="X20" s="65"/>
      <c r="Y20" s="65"/>
      <c r="Z20" s="65"/>
      <c r="AA20" s="65"/>
      <c r="AB20" s="65"/>
      <c r="AC20" s="65"/>
      <c r="AD20" s="65"/>
      <c r="AE20" s="65"/>
      <c r="AF20" s="63"/>
      <c r="AK20" s="9"/>
    </row>
    <row r="21" spans="1:37" ht="13.5">
      <c r="A21" s="266" t="str">
        <f t="shared" si="2"/>
        <v/>
      </c>
      <c r="B21" s="47"/>
      <c r="C21" s="390"/>
      <c r="D21" s="390"/>
      <c r="E21" s="390"/>
      <c r="F21" s="390"/>
      <c r="G21" s="120"/>
      <c r="H21" s="45"/>
      <c r="I21" s="46"/>
      <c r="J21" s="70" t="str">
        <f t="shared" si="3"/>
        <v/>
      </c>
      <c r="K21" s="71" t="str">
        <f t="shared" si="4"/>
        <v/>
      </c>
      <c r="L21" s="1"/>
      <c r="M21" s="127"/>
      <c r="N21" s="127"/>
      <c r="O21" s="122" t="str">
        <f t="shared" si="0"/>
        <v/>
      </c>
      <c r="P21" s="55" t="str">
        <f t="shared" si="5"/>
        <v/>
      </c>
      <c r="Q21" s="56" t="str">
        <f t="shared" si="6"/>
        <v/>
      </c>
      <c r="R21" s="55" t="str">
        <f t="shared" si="7"/>
        <v/>
      </c>
      <c r="S21" s="56" t="str">
        <f t="shared" si="8"/>
        <v/>
      </c>
      <c r="T21" s="57" t="str">
        <f t="shared" si="9"/>
        <v/>
      </c>
      <c r="U21" s="57" t="str">
        <f t="shared" si="10"/>
        <v/>
      </c>
      <c r="V21" s="58" t="str">
        <f t="shared" si="1"/>
        <v/>
      </c>
      <c r="W21" s="65"/>
      <c r="X21" s="65"/>
      <c r="Y21" s="65"/>
      <c r="Z21" s="65"/>
      <c r="AA21" s="65"/>
      <c r="AB21" s="65"/>
      <c r="AC21" s="65"/>
      <c r="AD21" s="65"/>
      <c r="AE21" s="65"/>
      <c r="AF21" s="63"/>
      <c r="AK21" s="9"/>
    </row>
    <row r="22" spans="1:37" ht="13.5">
      <c r="A22" s="266" t="str">
        <f t="shared" si="2"/>
        <v/>
      </c>
      <c r="B22" s="47"/>
      <c r="C22" s="390"/>
      <c r="D22" s="390"/>
      <c r="E22" s="390"/>
      <c r="F22" s="390"/>
      <c r="G22" s="120"/>
      <c r="H22" s="45"/>
      <c r="I22" s="46"/>
      <c r="J22" s="70" t="str">
        <f t="shared" si="3"/>
        <v/>
      </c>
      <c r="K22" s="71" t="str">
        <f t="shared" si="4"/>
        <v/>
      </c>
      <c r="L22" s="1"/>
      <c r="M22" s="127"/>
      <c r="N22" s="127"/>
      <c r="O22" s="122" t="str">
        <f t="shared" si="0"/>
        <v/>
      </c>
      <c r="P22" s="55" t="str">
        <f t="shared" si="5"/>
        <v/>
      </c>
      <c r="Q22" s="56" t="str">
        <f t="shared" si="6"/>
        <v/>
      </c>
      <c r="R22" s="55" t="str">
        <f t="shared" si="7"/>
        <v/>
      </c>
      <c r="S22" s="56" t="str">
        <f t="shared" si="8"/>
        <v/>
      </c>
      <c r="T22" s="57" t="str">
        <f t="shared" si="9"/>
        <v/>
      </c>
      <c r="U22" s="57" t="str">
        <f t="shared" si="10"/>
        <v/>
      </c>
      <c r="V22" s="58" t="str">
        <f t="shared" si="1"/>
        <v/>
      </c>
      <c r="W22" s="65"/>
      <c r="X22" s="65"/>
      <c r="Y22" s="65"/>
      <c r="Z22" s="65"/>
      <c r="AA22" s="65"/>
      <c r="AB22" s="65"/>
      <c r="AC22" s="65"/>
      <c r="AD22" s="65"/>
      <c r="AE22" s="65"/>
      <c r="AF22" s="63"/>
      <c r="AK22" s="9"/>
    </row>
    <row r="23" spans="1:37" ht="13.5">
      <c r="A23" s="266" t="str">
        <f t="shared" si="2"/>
        <v/>
      </c>
      <c r="B23" s="47"/>
      <c r="C23" s="390"/>
      <c r="D23" s="390"/>
      <c r="E23" s="390"/>
      <c r="F23" s="390"/>
      <c r="G23" s="120"/>
      <c r="H23" s="45"/>
      <c r="I23" s="46"/>
      <c r="J23" s="70" t="str">
        <f t="shared" si="3"/>
        <v/>
      </c>
      <c r="K23" s="71" t="str">
        <f t="shared" si="4"/>
        <v/>
      </c>
      <c r="L23" s="1"/>
      <c r="M23" s="127"/>
      <c r="N23" s="127"/>
      <c r="O23" s="122" t="str">
        <f t="shared" si="0"/>
        <v/>
      </c>
      <c r="P23" s="55" t="str">
        <f t="shared" si="5"/>
        <v/>
      </c>
      <c r="Q23" s="56" t="str">
        <f t="shared" si="6"/>
        <v/>
      </c>
      <c r="R23" s="55" t="str">
        <f t="shared" si="7"/>
        <v/>
      </c>
      <c r="S23" s="56" t="str">
        <f t="shared" si="8"/>
        <v/>
      </c>
      <c r="T23" s="50" t="str">
        <f t="shared" ref="T23:T57" si="11">IF(Q23="","",IF(Q23&lt;6,"Non éligible","Eligible"))</f>
        <v/>
      </c>
      <c r="U23" s="50" t="str">
        <f t="shared" ref="U23:U57" si="12">IF(S23="","",IF(S23&lt;3,"Non éligible","Eligible"))</f>
        <v/>
      </c>
      <c r="V23" s="51" t="str">
        <f t="shared" si="1"/>
        <v/>
      </c>
      <c r="W23" s="65"/>
      <c r="X23" s="65"/>
      <c r="Y23" s="65"/>
      <c r="Z23" s="65"/>
      <c r="AA23" s="65"/>
      <c r="AB23" s="65"/>
      <c r="AC23" s="65"/>
      <c r="AD23" s="65"/>
      <c r="AE23" s="65"/>
      <c r="AF23" s="63"/>
      <c r="AK23" s="9"/>
    </row>
    <row r="24" spans="1:37" ht="13.5">
      <c r="A24" s="266" t="str">
        <f t="shared" si="2"/>
        <v/>
      </c>
      <c r="B24" s="47"/>
      <c r="C24" s="390"/>
      <c r="D24" s="390"/>
      <c r="E24" s="390"/>
      <c r="F24" s="390"/>
      <c r="G24" s="120"/>
      <c r="H24" s="45"/>
      <c r="I24" s="151"/>
      <c r="J24" s="70" t="str">
        <f t="shared" si="3"/>
        <v/>
      </c>
      <c r="K24" s="71" t="str">
        <f t="shared" si="4"/>
        <v/>
      </c>
      <c r="L24" s="1"/>
      <c r="M24" s="127"/>
      <c r="N24" s="127"/>
      <c r="O24" s="122" t="str">
        <f t="shared" si="0"/>
        <v/>
      </c>
      <c r="P24" s="55" t="str">
        <f t="shared" si="5"/>
        <v/>
      </c>
      <c r="Q24" s="56" t="str">
        <f t="shared" si="6"/>
        <v/>
      </c>
      <c r="R24" s="55" t="str">
        <f t="shared" si="7"/>
        <v/>
      </c>
      <c r="S24" s="56" t="str">
        <f t="shared" si="8"/>
        <v/>
      </c>
      <c r="T24" s="50" t="str">
        <f t="shared" si="11"/>
        <v/>
      </c>
      <c r="U24" s="50" t="str">
        <f t="shared" si="12"/>
        <v/>
      </c>
      <c r="V24" s="51" t="str">
        <f t="shared" si="1"/>
        <v/>
      </c>
      <c r="W24" s="65"/>
      <c r="X24" s="65"/>
      <c r="Y24" s="65"/>
      <c r="Z24" s="65"/>
      <c r="AA24" s="65"/>
      <c r="AB24" s="65"/>
      <c r="AC24" s="65"/>
      <c r="AD24" s="65"/>
      <c r="AE24" s="65"/>
      <c r="AF24" s="63"/>
      <c r="AK24" s="9"/>
    </row>
    <row r="25" spans="1:37" ht="13.5">
      <c r="A25" s="266" t="str">
        <f t="shared" si="2"/>
        <v/>
      </c>
      <c r="B25" s="47"/>
      <c r="C25" s="390"/>
      <c r="D25" s="390"/>
      <c r="E25" s="390"/>
      <c r="F25" s="390"/>
      <c r="G25" s="120"/>
      <c r="H25" s="45"/>
      <c r="I25" s="46"/>
      <c r="J25" s="70" t="str">
        <f t="shared" si="3"/>
        <v/>
      </c>
      <c r="K25" s="71" t="str">
        <f t="shared" si="4"/>
        <v/>
      </c>
      <c r="L25" s="1"/>
      <c r="M25" s="127"/>
      <c r="N25" s="127"/>
      <c r="O25" s="122" t="str">
        <f t="shared" si="0"/>
        <v/>
      </c>
      <c r="P25" s="49" t="str">
        <f t="shared" ref="P25:P57" si="13">IF(I25="","",AND(IF(K25&lt;55,IF(L25&gt;=1,IF(L25&lt;14,TRUE,FALSE)))))</f>
        <v/>
      </c>
      <c r="Q25" s="3" t="str">
        <f t="shared" ref="Q25:Q57" si="14">IF(M25="","",IF(P25=TRUE,M25/12,""))</f>
        <v/>
      </c>
      <c r="R25" s="49" t="str">
        <f t="shared" ref="R25:R57" si="15">IF(I25="","",AND(IF(K25&gt;=55,IF(L25&gt;=1,IF(L25&lt;14,TRUE,FALSE)))))</f>
        <v/>
      </c>
      <c r="S25" s="3" t="str">
        <f t="shared" ref="S25:S57" si="16">IF(N25="","",IF(R25=TRUE,N25/12,""))</f>
        <v/>
      </c>
      <c r="T25" s="50" t="str">
        <f t="shared" si="11"/>
        <v/>
      </c>
      <c r="U25" s="50" t="str">
        <f t="shared" si="12"/>
        <v/>
      </c>
      <c r="V25" s="51" t="str">
        <f t="shared" si="1"/>
        <v/>
      </c>
      <c r="W25" s="65"/>
      <c r="X25" s="65"/>
      <c r="Y25" s="65"/>
      <c r="Z25" s="65"/>
      <c r="AA25" s="65"/>
      <c r="AB25" s="65"/>
      <c r="AC25" s="65"/>
      <c r="AD25" s="65"/>
      <c r="AE25" s="65"/>
      <c r="AF25" s="63"/>
      <c r="AK25" s="9"/>
    </row>
    <row r="26" spans="1:37" ht="13.5">
      <c r="A26" s="266" t="str">
        <f t="shared" si="2"/>
        <v/>
      </c>
      <c r="B26" s="47"/>
      <c r="C26" s="380"/>
      <c r="D26" s="380"/>
      <c r="E26" s="380"/>
      <c r="F26" s="380"/>
      <c r="G26" s="265"/>
      <c r="H26" s="45"/>
      <c r="I26" s="46"/>
      <c r="J26" s="70" t="str">
        <f t="shared" si="3"/>
        <v/>
      </c>
      <c r="K26" s="71" t="str">
        <f t="shared" si="4"/>
        <v/>
      </c>
      <c r="L26" s="1"/>
      <c r="M26" s="127"/>
      <c r="N26" s="127"/>
      <c r="O26" s="122" t="str">
        <f t="shared" si="0"/>
        <v/>
      </c>
      <c r="P26" s="49" t="str">
        <f t="shared" si="13"/>
        <v/>
      </c>
      <c r="Q26" s="3" t="str">
        <f t="shared" si="14"/>
        <v/>
      </c>
      <c r="R26" s="49" t="str">
        <f t="shared" si="15"/>
        <v/>
      </c>
      <c r="S26" s="3" t="str">
        <f t="shared" si="16"/>
        <v/>
      </c>
      <c r="T26" s="50" t="str">
        <f t="shared" si="11"/>
        <v/>
      </c>
      <c r="U26" s="50" t="str">
        <f t="shared" si="12"/>
        <v/>
      </c>
      <c r="V26" s="51" t="str">
        <f t="shared" si="1"/>
        <v/>
      </c>
      <c r="W26" s="65"/>
      <c r="X26" s="65"/>
      <c r="Y26" s="65"/>
      <c r="Z26" s="65"/>
      <c r="AA26" s="65"/>
      <c r="AB26" s="65"/>
      <c r="AC26" s="65"/>
      <c r="AD26" s="65"/>
      <c r="AE26" s="65"/>
      <c r="AF26" s="63"/>
      <c r="AK26" s="9"/>
    </row>
    <row r="27" spans="1:37" ht="13.5">
      <c r="A27" s="266" t="str">
        <f t="shared" si="2"/>
        <v/>
      </c>
      <c r="B27" s="47"/>
      <c r="C27" s="380"/>
      <c r="D27" s="380"/>
      <c r="E27" s="380"/>
      <c r="F27" s="380"/>
      <c r="G27" s="265"/>
      <c r="H27" s="45"/>
      <c r="I27" s="46"/>
      <c r="J27" s="70" t="str">
        <f t="shared" si="3"/>
        <v/>
      </c>
      <c r="K27" s="71" t="str">
        <f t="shared" si="4"/>
        <v/>
      </c>
      <c r="L27" s="1"/>
      <c r="M27" s="127"/>
      <c r="N27" s="127"/>
      <c r="O27" s="122" t="str">
        <f t="shared" si="0"/>
        <v/>
      </c>
      <c r="P27" s="49" t="str">
        <f t="shared" si="13"/>
        <v/>
      </c>
      <c r="Q27" s="3" t="str">
        <f t="shared" si="14"/>
        <v/>
      </c>
      <c r="R27" s="49" t="str">
        <f t="shared" si="15"/>
        <v/>
      </c>
      <c r="S27" s="3" t="str">
        <f t="shared" si="16"/>
        <v/>
      </c>
      <c r="T27" s="50" t="str">
        <f t="shared" si="11"/>
        <v/>
      </c>
      <c r="U27" s="50" t="str">
        <f t="shared" si="12"/>
        <v/>
      </c>
      <c r="V27" s="51" t="str">
        <f t="shared" si="1"/>
        <v/>
      </c>
      <c r="W27" s="65"/>
      <c r="X27" s="65"/>
      <c r="Y27" s="65"/>
      <c r="Z27" s="65"/>
      <c r="AA27" s="65"/>
      <c r="AB27" s="65"/>
      <c r="AC27" s="65"/>
      <c r="AD27" s="65"/>
      <c r="AE27" s="65"/>
      <c r="AF27" s="63"/>
      <c r="AK27" s="9"/>
    </row>
    <row r="28" spans="1:37" ht="13.5">
      <c r="A28" s="266" t="str">
        <f t="shared" si="2"/>
        <v/>
      </c>
      <c r="B28" s="47"/>
      <c r="C28" s="380"/>
      <c r="D28" s="380"/>
      <c r="E28" s="380"/>
      <c r="F28" s="380"/>
      <c r="G28" s="265"/>
      <c r="H28" s="45"/>
      <c r="I28" s="46"/>
      <c r="J28" s="70" t="str">
        <f t="shared" si="3"/>
        <v/>
      </c>
      <c r="K28" s="71" t="str">
        <f t="shared" si="4"/>
        <v/>
      </c>
      <c r="L28" s="1"/>
      <c r="M28" s="127"/>
      <c r="N28" s="127"/>
      <c r="O28" s="122" t="str">
        <f t="shared" si="0"/>
        <v/>
      </c>
      <c r="P28" s="49" t="str">
        <f t="shared" si="13"/>
        <v/>
      </c>
      <c r="Q28" s="3" t="str">
        <f t="shared" si="14"/>
        <v/>
      </c>
      <c r="R28" s="49" t="str">
        <f t="shared" si="15"/>
        <v/>
      </c>
      <c r="S28" s="3" t="str">
        <f t="shared" si="16"/>
        <v/>
      </c>
      <c r="T28" s="50" t="str">
        <f t="shared" si="11"/>
        <v/>
      </c>
      <c r="U28" s="50" t="str">
        <f t="shared" si="12"/>
        <v/>
      </c>
      <c r="V28" s="51" t="str">
        <f t="shared" si="1"/>
        <v/>
      </c>
      <c r="W28" s="65"/>
      <c r="X28" s="65"/>
      <c r="Y28" s="65"/>
      <c r="Z28" s="65"/>
      <c r="AA28" s="65"/>
      <c r="AB28" s="65"/>
      <c r="AC28" s="65"/>
      <c r="AD28" s="65"/>
      <c r="AE28" s="65"/>
      <c r="AF28" s="63"/>
      <c r="AK28" s="9"/>
    </row>
    <row r="29" spans="1:37" ht="13.5">
      <c r="A29" s="266" t="str">
        <f t="shared" si="2"/>
        <v/>
      </c>
      <c r="B29" s="47"/>
      <c r="C29" s="380"/>
      <c r="D29" s="380"/>
      <c r="E29" s="380"/>
      <c r="F29" s="380"/>
      <c r="G29" s="265"/>
      <c r="H29" s="45"/>
      <c r="I29" s="46"/>
      <c r="J29" s="70" t="str">
        <f t="shared" si="3"/>
        <v/>
      </c>
      <c r="K29" s="71" t="str">
        <f t="shared" si="4"/>
        <v/>
      </c>
      <c r="L29" s="1"/>
      <c r="M29" s="127"/>
      <c r="N29" s="127"/>
      <c r="O29" s="122" t="str">
        <f t="shared" si="0"/>
        <v/>
      </c>
      <c r="P29" s="49" t="str">
        <f t="shared" si="13"/>
        <v/>
      </c>
      <c r="Q29" s="3" t="str">
        <f t="shared" si="14"/>
        <v/>
      </c>
      <c r="R29" s="49" t="str">
        <f t="shared" si="15"/>
        <v/>
      </c>
      <c r="S29" s="3" t="str">
        <f t="shared" si="16"/>
        <v/>
      </c>
      <c r="T29" s="50" t="str">
        <f t="shared" si="11"/>
        <v/>
      </c>
      <c r="U29" s="50" t="str">
        <f t="shared" si="12"/>
        <v/>
      </c>
      <c r="V29" s="51" t="str">
        <f t="shared" si="1"/>
        <v/>
      </c>
      <c r="W29" s="65"/>
      <c r="X29" s="65"/>
      <c r="Y29" s="65"/>
      <c r="Z29" s="65"/>
      <c r="AA29" s="65"/>
      <c r="AB29" s="65"/>
      <c r="AC29" s="65"/>
      <c r="AD29" s="65"/>
      <c r="AE29" s="65"/>
      <c r="AF29" s="63"/>
      <c r="AK29" s="9"/>
    </row>
    <row r="30" spans="1:37" ht="13.5">
      <c r="A30" s="266" t="str">
        <f t="shared" si="2"/>
        <v/>
      </c>
      <c r="B30" s="47"/>
      <c r="C30" s="380"/>
      <c r="D30" s="380"/>
      <c r="E30" s="380"/>
      <c r="F30" s="380"/>
      <c r="G30" s="265"/>
      <c r="H30" s="45"/>
      <c r="I30" s="46"/>
      <c r="J30" s="70" t="str">
        <f t="shared" si="3"/>
        <v/>
      </c>
      <c r="K30" s="71" t="str">
        <f t="shared" si="4"/>
        <v/>
      </c>
      <c r="L30" s="1"/>
      <c r="M30" s="127"/>
      <c r="N30" s="127"/>
      <c r="O30" s="122" t="str">
        <f t="shared" si="0"/>
        <v/>
      </c>
      <c r="P30" s="49" t="str">
        <f t="shared" si="13"/>
        <v/>
      </c>
      <c r="Q30" s="3" t="str">
        <f t="shared" si="14"/>
        <v/>
      </c>
      <c r="R30" s="49" t="str">
        <f t="shared" si="15"/>
        <v/>
      </c>
      <c r="S30" s="3" t="str">
        <f t="shared" si="16"/>
        <v/>
      </c>
      <c r="T30" s="50" t="str">
        <f t="shared" si="11"/>
        <v/>
      </c>
      <c r="U30" s="50" t="str">
        <f t="shared" si="12"/>
        <v/>
      </c>
      <c r="V30" s="51" t="str">
        <f t="shared" si="1"/>
        <v/>
      </c>
      <c r="W30" s="65"/>
      <c r="X30" s="65"/>
      <c r="Y30" s="65"/>
      <c r="Z30" s="65"/>
      <c r="AA30" s="65"/>
      <c r="AB30" s="65"/>
      <c r="AC30" s="65"/>
      <c r="AD30" s="65"/>
      <c r="AE30" s="65"/>
      <c r="AF30" s="63"/>
      <c r="AK30" s="9"/>
    </row>
    <row r="31" spans="1:37" ht="13.5">
      <c r="A31" s="266" t="str">
        <f t="shared" si="2"/>
        <v/>
      </c>
      <c r="B31" s="47"/>
      <c r="C31" s="380"/>
      <c r="D31" s="380"/>
      <c r="E31" s="380"/>
      <c r="F31" s="380"/>
      <c r="G31" s="265"/>
      <c r="H31" s="45"/>
      <c r="I31" s="46"/>
      <c r="J31" s="70" t="str">
        <f t="shared" si="3"/>
        <v/>
      </c>
      <c r="K31" s="71" t="str">
        <f t="shared" si="4"/>
        <v/>
      </c>
      <c r="L31" s="1"/>
      <c r="M31" s="127"/>
      <c r="N31" s="127"/>
      <c r="O31" s="122" t="str">
        <f t="shared" si="0"/>
        <v/>
      </c>
      <c r="P31" s="49" t="str">
        <f t="shared" si="13"/>
        <v/>
      </c>
      <c r="Q31" s="3" t="str">
        <f t="shared" si="14"/>
        <v/>
      </c>
      <c r="R31" s="49" t="str">
        <f t="shared" si="15"/>
        <v/>
      </c>
      <c r="S31" s="3" t="str">
        <f t="shared" si="16"/>
        <v/>
      </c>
      <c r="T31" s="50" t="str">
        <f t="shared" si="11"/>
        <v/>
      </c>
      <c r="U31" s="50" t="str">
        <f t="shared" si="12"/>
        <v/>
      </c>
      <c r="V31" s="51" t="str">
        <f t="shared" si="1"/>
        <v/>
      </c>
      <c r="W31" s="65"/>
      <c r="X31" s="65"/>
      <c r="Y31" s="65"/>
      <c r="Z31" s="65"/>
      <c r="AA31" s="65"/>
      <c r="AB31" s="65"/>
      <c r="AC31" s="65"/>
      <c r="AD31" s="65"/>
      <c r="AE31" s="65"/>
      <c r="AF31" s="63"/>
      <c r="AK31" s="9"/>
    </row>
    <row r="32" spans="1:37" ht="13.5">
      <c r="A32" s="266" t="str">
        <f t="shared" si="2"/>
        <v/>
      </c>
      <c r="B32" s="47"/>
      <c r="C32" s="380"/>
      <c r="D32" s="380"/>
      <c r="E32" s="380"/>
      <c r="F32" s="380"/>
      <c r="G32" s="265"/>
      <c r="H32" s="45"/>
      <c r="I32" s="48"/>
      <c r="J32" s="70" t="str">
        <f t="shared" si="3"/>
        <v/>
      </c>
      <c r="K32" s="71" t="str">
        <f t="shared" si="4"/>
        <v/>
      </c>
      <c r="L32" s="1"/>
      <c r="M32" s="127"/>
      <c r="N32" s="127"/>
      <c r="O32" s="122" t="str">
        <f t="shared" si="0"/>
        <v/>
      </c>
      <c r="P32" s="49" t="str">
        <f t="shared" si="13"/>
        <v/>
      </c>
      <c r="Q32" s="3" t="str">
        <f t="shared" si="14"/>
        <v/>
      </c>
      <c r="R32" s="49" t="str">
        <f t="shared" si="15"/>
        <v/>
      </c>
      <c r="S32" s="3" t="str">
        <f t="shared" si="16"/>
        <v/>
      </c>
      <c r="T32" s="50" t="str">
        <f t="shared" si="11"/>
        <v/>
      </c>
      <c r="U32" s="50" t="str">
        <f t="shared" si="12"/>
        <v/>
      </c>
      <c r="V32" s="51" t="str">
        <f t="shared" si="1"/>
        <v/>
      </c>
      <c r="W32" s="65"/>
      <c r="X32" s="65"/>
      <c r="Y32" s="65"/>
      <c r="Z32" s="65"/>
      <c r="AA32" s="65"/>
      <c r="AB32" s="65"/>
      <c r="AC32" s="65"/>
      <c r="AD32" s="65"/>
      <c r="AE32" s="65"/>
      <c r="AF32" s="63"/>
      <c r="AK32" s="9"/>
    </row>
    <row r="33" spans="1:37" ht="13.5">
      <c r="A33" s="266" t="str">
        <f t="shared" si="2"/>
        <v/>
      </c>
      <c r="B33" s="47"/>
      <c r="C33" s="380"/>
      <c r="D33" s="380"/>
      <c r="E33" s="380"/>
      <c r="F33" s="380"/>
      <c r="G33" s="265"/>
      <c r="H33" s="45"/>
      <c r="I33" s="48"/>
      <c r="J33" s="70" t="str">
        <f t="shared" si="3"/>
        <v/>
      </c>
      <c r="K33" s="71" t="str">
        <f t="shared" si="4"/>
        <v/>
      </c>
      <c r="L33" s="1"/>
      <c r="M33" s="127"/>
      <c r="N33" s="127"/>
      <c r="O33" s="122" t="str">
        <f t="shared" si="0"/>
        <v/>
      </c>
      <c r="P33" s="49" t="str">
        <f t="shared" si="13"/>
        <v/>
      </c>
      <c r="Q33" s="3" t="str">
        <f t="shared" si="14"/>
        <v/>
      </c>
      <c r="R33" s="49" t="str">
        <f t="shared" si="15"/>
        <v/>
      </c>
      <c r="S33" s="3" t="str">
        <f t="shared" si="16"/>
        <v/>
      </c>
      <c r="T33" s="50" t="str">
        <f t="shared" si="11"/>
        <v/>
      </c>
      <c r="U33" s="50" t="str">
        <f t="shared" si="12"/>
        <v/>
      </c>
      <c r="V33" s="51" t="str">
        <f t="shared" si="1"/>
        <v/>
      </c>
      <c r="W33" s="65"/>
      <c r="X33" s="65"/>
      <c r="Y33" s="65"/>
      <c r="Z33" s="65"/>
      <c r="AA33" s="65"/>
      <c r="AB33" s="65"/>
      <c r="AC33" s="65"/>
      <c r="AD33" s="65"/>
      <c r="AE33" s="65"/>
      <c r="AF33" s="63"/>
      <c r="AK33" s="9"/>
    </row>
    <row r="34" spans="1:37" ht="13.5">
      <c r="A34" s="266" t="str">
        <f t="shared" si="2"/>
        <v/>
      </c>
      <c r="B34" s="47"/>
      <c r="C34" s="380"/>
      <c r="D34" s="380"/>
      <c r="E34" s="380"/>
      <c r="F34" s="380"/>
      <c r="G34" s="265"/>
      <c r="H34" s="45"/>
      <c r="I34" s="48"/>
      <c r="J34" s="70" t="str">
        <f t="shared" si="3"/>
        <v/>
      </c>
      <c r="K34" s="71" t="str">
        <f t="shared" si="4"/>
        <v/>
      </c>
      <c r="L34" s="1"/>
      <c r="M34" s="127"/>
      <c r="N34" s="127"/>
      <c r="O34" s="122" t="str">
        <f t="shared" si="0"/>
        <v/>
      </c>
      <c r="P34" s="49" t="str">
        <f t="shared" si="13"/>
        <v/>
      </c>
      <c r="Q34" s="3" t="str">
        <f t="shared" si="14"/>
        <v/>
      </c>
      <c r="R34" s="49" t="str">
        <f t="shared" si="15"/>
        <v/>
      </c>
      <c r="S34" s="3" t="str">
        <f t="shared" si="16"/>
        <v/>
      </c>
      <c r="T34" s="50" t="str">
        <f t="shared" si="11"/>
        <v/>
      </c>
      <c r="U34" s="50" t="str">
        <f t="shared" si="12"/>
        <v/>
      </c>
      <c r="V34" s="51" t="str">
        <f t="shared" si="1"/>
        <v/>
      </c>
      <c r="W34" s="65"/>
      <c r="X34" s="65"/>
      <c r="Y34" s="65"/>
      <c r="Z34" s="65"/>
      <c r="AA34" s="65"/>
      <c r="AB34" s="65"/>
      <c r="AC34" s="65"/>
      <c r="AD34" s="65"/>
      <c r="AE34" s="65"/>
      <c r="AF34" s="63"/>
      <c r="AK34" s="9"/>
    </row>
    <row r="35" spans="1:37" ht="13.5">
      <c r="A35" s="266" t="str">
        <f t="shared" si="2"/>
        <v/>
      </c>
      <c r="B35" s="47"/>
      <c r="C35" s="380"/>
      <c r="D35" s="380"/>
      <c r="E35" s="380"/>
      <c r="F35" s="380"/>
      <c r="G35" s="265"/>
      <c r="H35" s="45"/>
      <c r="I35" s="48"/>
      <c r="J35" s="70" t="str">
        <f t="shared" si="3"/>
        <v/>
      </c>
      <c r="K35" s="71" t="str">
        <f t="shared" si="4"/>
        <v/>
      </c>
      <c r="L35" s="1"/>
      <c r="M35" s="127"/>
      <c r="N35" s="127"/>
      <c r="O35" s="122" t="str">
        <f t="shared" si="0"/>
        <v/>
      </c>
      <c r="P35" s="49" t="str">
        <f t="shared" si="13"/>
        <v/>
      </c>
      <c r="Q35" s="3" t="str">
        <f t="shared" si="14"/>
        <v/>
      </c>
      <c r="R35" s="49" t="str">
        <f t="shared" si="15"/>
        <v/>
      </c>
      <c r="S35" s="3" t="str">
        <f t="shared" si="16"/>
        <v/>
      </c>
      <c r="T35" s="50" t="str">
        <f t="shared" si="11"/>
        <v/>
      </c>
      <c r="U35" s="50" t="str">
        <f t="shared" si="12"/>
        <v/>
      </c>
      <c r="V35" s="51" t="str">
        <f t="shared" si="1"/>
        <v/>
      </c>
      <c r="W35" s="65"/>
      <c r="X35" s="65"/>
      <c r="Y35" s="65"/>
      <c r="Z35" s="65"/>
      <c r="AA35" s="65"/>
      <c r="AB35" s="65"/>
      <c r="AC35" s="65"/>
      <c r="AD35" s="65"/>
      <c r="AE35" s="65"/>
      <c r="AF35" s="63"/>
      <c r="AK35" s="9"/>
    </row>
    <row r="36" spans="1:37" ht="13.5">
      <c r="A36" s="266" t="str">
        <f t="shared" si="2"/>
        <v/>
      </c>
      <c r="B36" s="47"/>
      <c r="C36" s="380"/>
      <c r="D36" s="380"/>
      <c r="E36" s="380"/>
      <c r="F36" s="380"/>
      <c r="G36" s="265"/>
      <c r="H36" s="45"/>
      <c r="I36" s="48"/>
      <c r="J36" s="70" t="str">
        <f t="shared" si="3"/>
        <v/>
      </c>
      <c r="K36" s="71" t="str">
        <f t="shared" si="4"/>
        <v/>
      </c>
      <c r="L36" s="1"/>
      <c r="M36" s="127"/>
      <c r="N36" s="127"/>
      <c r="O36" s="122" t="str">
        <f t="shared" si="0"/>
        <v/>
      </c>
      <c r="P36" s="49" t="str">
        <f t="shared" si="13"/>
        <v/>
      </c>
      <c r="Q36" s="3" t="str">
        <f t="shared" si="14"/>
        <v/>
      </c>
      <c r="R36" s="49" t="str">
        <f t="shared" si="15"/>
        <v/>
      </c>
      <c r="S36" s="3" t="str">
        <f t="shared" si="16"/>
        <v/>
      </c>
      <c r="T36" s="50" t="str">
        <f t="shared" si="11"/>
        <v/>
      </c>
      <c r="U36" s="50" t="str">
        <f t="shared" si="12"/>
        <v/>
      </c>
      <c r="V36" s="51" t="str">
        <f t="shared" si="1"/>
        <v/>
      </c>
      <c r="W36" s="65"/>
      <c r="X36" s="65"/>
      <c r="Y36" s="65"/>
      <c r="Z36" s="65"/>
      <c r="AA36" s="65"/>
      <c r="AB36" s="65"/>
      <c r="AC36" s="65"/>
      <c r="AD36" s="65"/>
      <c r="AE36" s="65"/>
      <c r="AF36" s="63"/>
      <c r="AK36" s="9"/>
    </row>
    <row r="37" spans="1:37" ht="13.5">
      <c r="A37" s="266" t="str">
        <f t="shared" si="2"/>
        <v/>
      </c>
      <c r="B37" s="47"/>
      <c r="C37" s="380"/>
      <c r="D37" s="380"/>
      <c r="E37" s="380"/>
      <c r="F37" s="380"/>
      <c r="G37" s="265"/>
      <c r="H37" s="45"/>
      <c r="I37" s="48"/>
      <c r="J37" s="70" t="str">
        <f t="shared" si="3"/>
        <v/>
      </c>
      <c r="K37" s="71" t="str">
        <f t="shared" si="4"/>
        <v/>
      </c>
      <c r="L37" s="1"/>
      <c r="M37" s="127"/>
      <c r="N37" s="127"/>
      <c r="O37" s="122" t="str">
        <f t="shared" si="0"/>
        <v/>
      </c>
      <c r="P37" s="49" t="str">
        <f t="shared" si="13"/>
        <v/>
      </c>
      <c r="Q37" s="3" t="str">
        <f t="shared" si="14"/>
        <v/>
      </c>
      <c r="R37" s="49" t="str">
        <f t="shared" si="15"/>
        <v/>
      </c>
      <c r="S37" s="3" t="str">
        <f t="shared" si="16"/>
        <v/>
      </c>
      <c r="T37" s="50" t="str">
        <f t="shared" si="11"/>
        <v/>
      </c>
      <c r="U37" s="50" t="str">
        <f t="shared" si="12"/>
        <v/>
      </c>
      <c r="V37" s="51" t="str">
        <f t="shared" si="1"/>
        <v/>
      </c>
      <c r="W37" s="65"/>
      <c r="X37" s="65"/>
      <c r="Y37" s="65"/>
      <c r="Z37" s="65"/>
      <c r="AA37" s="65"/>
      <c r="AB37" s="65"/>
      <c r="AC37" s="65"/>
      <c r="AD37" s="65"/>
      <c r="AE37" s="65"/>
      <c r="AF37" s="63"/>
    </row>
    <row r="38" spans="1:37" ht="13.5">
      <c r="A38" s="266" t="str">
        <f t="shared" si="2"/>
        <v/>
      </c>
      <c r="B38" s="47"/>
      <c r="C38" s="380"/>
      <c r="D38" s="380"/>
      <c r="E38" s="380"/>
      <c r="F38" s="380"/>
      <c r="G38" s="265"/>
      <c r="H38" s="45"/>
      <c r="I38" s="48"/>
      <c r="J38" s="70" t="str">
        <f t="shared" si="3"/>
        <v/>
      </c>
      <c r="K38" s="71" t="str">
        <f t="shared" si="4"/>
        <v/>
      </c>
      <c r="L38" s="1"/>
      <c r="M38" s="127"/>
      <c r="N38" s="127"/>
      <c r="O38" s="122" t="str">
        <f t="shared" si="0"/>
        <v/>
      </c>
      <c r="P38" s="49" t="str">
        <f t="shared" si="13"/>
        <v/>
      </c>
      <c r="Q38" s="3" t="str">
        <f t="shared" si="14"/>
        <v/>
      </c>
      <c r="R38" s="49" t="str">
        <f t="shared" si="15"/>
        <v/>
      </c>
      <c r="S38" s="3" t="str">
        <f t="shared" si="16"/>
        <v/>
      </c>
      <c r="T38" s="50" t="str">
        <f t="shared" si="11"/>
        <v/>
      </c>
      <c r="U38" s="50" t="str">
        <f t="shared" si="12"/>
        <v/>
      </c>
      <c r="V38" s="51" t="str">
        <f t="shared" si="1"/>
        <v/>
      </c>
      <c r="W38" s="65"/>
      <c r="X38" s="65"/>
      <c r="Y38" s="65"/>
      <c r="Z38" s="65"/>
      <c r="AA38" s="65"/>
      <c r="AB38" s="65"/>
      <c r="AC38" s="65"/>
      <c r="AD38" s="65"/>
      <c r="AE38" s="65"/>
      <c r="AF38" s="63"/>
    </row>
    <row r="39" spans="1:37" ht="13.5">
      <c r="A39" s="266" t="str">
        <f t="shared" si="2"/>
        <v/>
      </c>
      <c r="B39" s="47"/>
      <c r="C39" s="380"/>
      <c r="D39" s="380"/>
      <c r="E39" s="380"/>
      <c r="F39" s="380"/>
      <c r="G39" s="265"/>
      <c r="H39" s="45"/>
      <c r="I39" s="48"/>
      <c r="J39" s="70" t="str">
        <f t="shared" si="3"/>
        <v/>
      </c>
      <c r="K39" s="71" t="str">
        <f t="shared" si="4"/>
        <v/>
      </c>
      <c r="L39" s="1"/>
      <c r="M39" s="127"/>
      <c r="N39" s="127"/>
      <c r="O39" s="122" t="str">
        <f t="shared" si="0"/>
        <v/>
      </c>
      <c r="P39" s="49" t="str">
        <f t="shared" si="13"/>
        <v/>
      </c>
      <c r="Q39" s="3" t="str">
        <f t="shared" si="14"/>
        <v/>
      </c>
      <c r="R39" s="49" t="str">
        <f t="shared" si="15"/>
        <v/>
      </c>
      <c r="S39" s="3" t="str">
        <f t="shared" si="16"/>
        <v/>
      </c>
      <c r="T39" s="50" t="str">
        <f t="shared" si="11"/>
        <v/>
      </c>
      <c r="U39" s="50" t="str">
        <f t="shared" si="12"/>
        <v/>
      </c>
      <c r="V39" s="51" t="str">
        <f t="shared" si="1"/>
        <v/>
      </c>
      <c r="W39" s="65"/>
      <c r="X39" s="65"/>
      <c r="Y39" s="65"/>
      <c r="Z39" s="65"/>
      <c r="AA39" s="65"/>
      <c r="AB39" s="65"/>
      <c r="AC39" s="65"/>
      <c r="AD39" s="65"/>
      <c r="AE39" s="65"/>
      <c r="AF39" s="63"/>
    </row>
    <row r="40" spans="1:37" ht="13.5">
      <c r="A40" s="266" t="str">
        <f t="shared" si="2"/>
        <v/>
      </c>
      <c r="B40" s="47"/>
      <c r="C40" s="380"/>
      <c r="D40" s="380"/>
      <c r="E40" s="380"/>
      <c r="F40" s="380"/>
      <c r="G40" s="265"/>
      <c r="H40" s="45"/>
      <c r="I40" s="48"/>
      <c r="J40" s="70" t="str">
        <f t="shared" si="3"/>
        <v/>
      </c>
      <c r="K40" s="71" t="str">
        <f t="shared" si="4"/>
        <v/>
      </c>
      <c r="L40" s="1"/>
      <c r="M40" s="127"/>
      <c r="N40" s="127"/>
      <c r="O40" s="122" t="str">
        <f t="shared" si="0"/>
        <v/>
      </c>
      <c r="P40" s="49" t="str">
        <f t="shared" si="13"/>
        <v/>
      </c>
      <c r="Q40" s="3" t="str">
        <f t="shared" si="14"/>
        <v/>
      </c>
      <c r="R40" s="49" t="str">
        <f t="shared" si="15"/>
        <v/>
      </c>
      <c r="S40" s="3" t="str">
        <f t="shared" si="16"/>
        <v/>
      </c>
      <c r="T40" s="50" t="str">
        <f t="shared" si="11"/>
        <v/>
      </c>
      <c r="U40" s="50" t="str">
        <f t="shared" si="12"/>
        <v/>
      </c>
      <c r="V40" s="51" t="str">
        <f t="shared" si="1"/>
        <v/>
      </c>
      <c r="W40" s="65"/>
      <c r="X40" s="65"/>
      <c r="Y40" s="65"/>
      <c r="Z40" s="65"/>
      <c r="AA40" s="65"/>
      <c r="AB40" s="65"/>
      <c r="AC40" s="65"/>
      <c r="AD40" s="65"/>
      <c r="AE40" s="65"/>
      <c r="AF40" s="63"/>
    </row>
    <row r="41" spans="1:37" ht="13.5">
      <c r="A41" s="266" t="str">
        <f t="shared" si="2"/>
        <v/>
      </c>
      <c r="B41" s="47"/>
      <c r="C41" s="380"/>
      <c r="D41" s="380"/>
      <c r="E41" s="380"/>
      <c r="F41" s="380"/>
      <c r="G41" s="265"/>
      <c r="H41" s="45"/>
      <c r="I41" s="48"/>
      <c r="J41" s="70" t="str">
        <f t="shared" si="3"/>
        <v/>
      </c>
      <c r="K41" s="71" t="str">
        <f t="shared" si="4"/>
        <v/>
      </c>
      <c r="L41" s="1"/>
      <c r="M41" s="127"/>
      <c r="N41" s="127"/>
      <c r="O41" s="122" t="str">
        <f t="shared" si="0"/>
        <v/>
      </c>
      <c r="P41" s="49" t="str">
        <f t="shared" si="13"/>
        <v/>
      </c>
      <c r="Q41" s="3" t="str">
        <f t="shared" si="14"/>
        <v/>
      </c>
      <c r="R41" s="49" t="str">
        <f t="shared" si="15"/>
        <v/>
      </c>
      <c r="S41" s="3" t="str">
        <f t="shared" si="16"/>
        <v/>
      </c>
      <c r="T41" s="50" t="str">
        <f t="shared" si="11"/>
        <v/>
      </c>
      <c r="U41" s="50" t="str">
        <f t="shared" si="12"/>
        <v/>
      </c>
      <c r="V41" s="51" t="str">
        <f t="shared" si="1"/>
        <v/>
      </c>
      <c r="W41" s="65"/>
      <c r="X41" s="65"/>
      <c r="Y41" s="65"/>
      <c r="Z41" s="65"/>
      <c r="AA41" s="65"/>
      <c r="AB41" s="65"/>
      <c r="AC41" s="65"/>
      <c r="AD41" s="65"/>
      <c r="AE41" s="65"/>
      <c r="AF41" s="63"/>
    </row>
    <row r="42" spans="1:37" ht="13.5">
      <c r="A42" s="266" t="str">
        <f t="shared" si="2"/>
        <v/>
      </c>
      <c r="B42" s="47"/>
      <c r="C42" s="380"/>
      <c r="D42" s="380"/>
      <c r="E42" s="380"/>
      <c r="F42" s="380"/>
      <c r="G42" s="265"/>
      <c r="H42" s="45"/>
      <c r="I42" s="48"/>
      <c r="J42" s="70" t="str">
        <f t="shared" si="3"/>
        <v/>
      </c>
      <c r="K42" s="71" t="str">
        <f t="shared" si="4"/>
        <v/>
      </c>
      <c r="L42" s="1"/>
      <c r="M42" s="127"/>
      <c r="N42" s="127"/>
      <c r="O42" s="122" t="str">
        <f t="shared" si="0"/>
        <v/>
      </c>
      <c r="P42" s="49" t="str">
        <f t="shared" si="13"/>
        <v/>
      </c>
      <c r="Q42" s="3" t="str">
        <f t="shared" si="14"/>
        <v/>
      </c>
      <c r="R42" s="49" t="str">
        <f t="shared" si="15"/>
        <v/>
      </c>
      <c r="S42" s="3" t="str">
        <f t="shared" si="16"/>
        <v/>
      </c>
      <c r="T42" s="50" t="str">
        <f t="shared" si="11"/>
        <v/>
      </c>
      <c r="U42" s="50" t="str">
        <f t="shared" si="12"/>
        <v/>
      </c>
      <c r="V42" s="51" t="str">
        <f t="shared" si="1"/>
        <v/>
      </c>
      <c r="W42" s="65"/>
      <c r="X42" s="65"/>
      <c r="Y42" s="65"/>
      <c r="Z42" s="65"/>
      <c r="AA42" s="65"/>
      <c r="AB42" s="65"/>
      <c r="AC42" s="65"/>
      <c r="AD42" s="65"/>
      <c r="AE42" s="65"/>
      <c r="AF42" s="63"/>
    </row>
    <row r="43" spans="1:37" ht="13.5">
      <c r="A43" s="266" t="str">
        <f t="shared" si="2"/>
        <v/>
      </c>
      <c r="B43" s="47"/>
      <c r="C43" s="380"/>
      <c r="D43" s="380"/>
      <c r="E43" s="380"/>
      <c r="F43" s="380"/>
      <c r="G43" s="265"/>
      <c r="H43" s="45"/>
      <c r="I43" s="48"/>
      <c r="J43" s="70" t="str">
        <f t="shared" si="3"/>
        <v/>
      </c>
      <c r="K43" s="71" t="str">
        <f t="shared" si="4"/>
        <v/>
      </c>
      <c r="L43" s="1"/>
      <c r="M43" s="127"/>
      <c r="N43" s="127"/>
      <c r="O43" s="122" t="str">
        <f t="shared" si="0"/>
        <v/>
      </c>
      <c r="P43" s="49" t="str">
        <f t="shared" si="13"/>
        <v/>
      </c>
      <c r="Q43" s="3" t="str">
        <f t="shared" si="14"/>
        <v/>
      </c>
      <c r="R43" s="49" t="str">
        <f t="shared" si="15"/>
        <v/>
      </c>
      <c r="S43" s="3" t="str">
        <f t="shared" si="16"/>
        <v/>
      </c>
      <c r="T43" s="50" t="str">
        <f t="shared" si="11"/>
        <v/>
      </c>
      <c r="U43" s="50" t="str">
        <f t="shared" si="12"/>
        <v/>
      </c>
      <c r="V43" s="51" t="str">
        <f t="shared" si="1"/>
        <v/>
      </c>
      <c r="W43" s="65"/>
      <c r="X43" s="65"/>
      <c r="Y43" s="65"/>
      <c r="Z43" s="65"/>
      <c r="AA43" s="65"/>
      <c r="AB43" s="65"/>
      <c r="AC43" s="65"/>
      <c r="AD43" s="65"/>
      <c r="AE43" s="65"/>
      <c r="AF43" s="63"/>
    </row>
    <row r="44" spans="1:37" ht="13.5">
      <c r="A44" s="266" t="str">
        <f t="shared" si="2"/>
        <v/>
      </c>
      <c r="B44" s="47"/>
      <c r="C44" s="380"/>
      <c r="D44" s="380"/>
      <c r="E44" s="380"/>
      <c r="F44" s="380"/>
      <c r="G44" s="265"/>
      <c r="H44" s="45"/>
      <c r="I44" s="48"/>
      <c r="J44" s="70" t="str">
        <f t="shared" si="3"/>
        <v/>
      </c>
      <c r="K44" s="71" t="str">
        <f t="shared" si="4"/>
        <v/>
      </c>
      <c r="L44" s="1"/>
      <c r="M44" s="127"/>
      <c r="N44" s="127"/>
      <c r="O44" s="122" t="str">
        <f t="shared" si="0"/>
        <v/>
      </c>
      <c r="P44" s="49" t="str">
        <f t="shared" si="13"/>
        <v/>
      </c>
      <c r="Q44" s="3" t="str">
        <f t="shared" si="14"/>
        <v/>
      </c>
      <c r="R44" s="49" t="str">
        <f t="shared" si="15"/>
        <v/>
      </c>
      <c r="S44" s="3" t="str">
        <f t="shared" si="16"/>
        <v/>
      </c>
      <c r="T44" s="50" t="str">
        <f t="shared" si="11"/>
        <v/>
      </c>
      <c r="U44" s="50" t="str">
        <f t="shared" si="12"/>
        <v/>
      </c>
      <c r="V44" s="51" t="str">
        <f t="shared" si="1"/>
        <v/>
      </c>
      <c r="W44" s="65"/>
      <c r="X44" s="65"/>
      <c r="Y44" s="65"/>
      <c r="Z44" s="65"/>
      <c r="AA44" s="65"/>
      <c r="AB44" s="65"/>
      <c r="AC44" s="65"/>
      <c r="AD44" s="65"/>
      <c r="AE44" s="65"/>
      <c r="AF44" s="63"/>
    </row>
    <row r="45" spans="1:37" ht="13.5">
      <c r="A45" s="266" t="str">
        <f t="shared" si="2"/>
        <v/>
      </c>
      <c r="B45" s="47"/>
      <c r="C45" s="380"/>
      <c r="D45" s="380"/>
      <c r="E45" s="380"/>
      <c r="F45" s="380"/>
      <c r="G45" s="265"/>
      <c r="H45" s="45"/>
      <c r="I45" s="48"/>
      <c r="J45" s="70" t="str">
        <f t="shared" si="3"/>
        <v/>
      </c>
      <c r="K45" s="71" t="str">
        <f t="shared" si="4"/>
        <v/>
      </c>
      <c r="L45" s="1"/>
      <c r="M45" s="127"/>
      <c r="N45" s="127"/>
      <c r="O45" s="122" t="str">
        <f t="shared" si="0"/>
        <v/>
      </c>
      <c r="P45" s="49" t="str">
        <f t="shared" si="13"/>
        <v/>
      </c>
      <c r="Q45" s="3" t="str">
        <f t="shared" si="14"/>
        <v/>
      </c>
      <c r="R45" s="49" t="str">
        <f t="shared" si="15"/>
        <v/>
      </c>
      <c r="S45" s="3" t="str">
        <f t="shared" si="16"/>
        <v/>
      </c>
      <c r="T45" s="50" t="str">
        <f t="shared" si="11"/>
        <v/>
      </c>
      <c r="U45" s="50" t="str">
        <f t="shared" si="12"/>
        <v/>
      </c>
      <c r="V45" s="51" t="str">
        <f t="shared" si="1"/>
        <v/>
      </c>
      <c r="W45" s="65"/>
      <c r="X45" s="65"/>
      <c r="Y45" s="65"/>
      <c r="Z45" s="65"/>
      <c r="AA45" s="65"/>
      <c r="AB45" s="65"/>
      <c r="AC45" s="65"/>
      <c r="AD45" s="65"/>
      <c r="AE45" s="65"/>
      <c r="AF45" s="63"/>
    </row>
    <row r="46" spans="1:37" ht="13.5">
      <c r="A46" s="266" t="str">
        <f t="shared" si="2"/>
        <v/>
      </c>
      <c r="B46" s="47"/>
      <c r="C46" s="380"/>
      <c r="D46" s="380"/>
      <c r="E46" s="380"/>
      <c r="F46" s="380"/>
      <c r="G46" s="265"/>
      <c r="H46" s="45"/>
      <c r="I46" s="48"/>
      <c r="J46" s="70" t="str">
        <f t="shared" si="3"/>
        <v/>
      </c>
      <c r="K46" s="71" t="str">
        <f t="shared" si="4"/>
        <v/>
      </c>
      <c r="L46" s="1"/>
      <c r="M46" s="127"/>
      <c r="N46" s="127"/>
      <c r="O46" s="122" t="str">
        <f t="shared" si="0"/>
        <v/>
      </c>
      <c r="P46" s="49" t="str">
        <f t="shared" si="13"/>
        <v/>
      </c>
      <c r="Q46" s="3" t="str">
        <f t="shared" si="14"/>
        <v/>
      </c>
      <c r="R46" s="49" t="str">
        <f t="shared" si="15"/>
        <v/>
      </c>
      <c r="S46" s="3" t="str">
        <f t="shared" si="16"/>
        <v/>
      </c>
      <c r="T46" s="50" t="str">
        <f t="shared" si="11"/>
        <v/>
      </c>
      <c r="U46" s="50" t="str">
        <f t="shared" si="12"/>
        <v/>
      </c>
      <c r="V46" s="51" t="str">
        <f t="shared" si="1"/>
        <v/>
      </c>
      <c r="W46" s="65"/>
      <c r="X46" s="65"/>
      <c r="Y46" s="65"/>
      <c r="Z46" s="65"/>
      <c r="AA46" s="65"/>
      <c r="AB46" s="65"/>
      <c r="AC46" s="65"/>
      <c r="AD46" s="65"/>
      <c r="AE46" s="65"/>
      <c r="AF46" s="63"/>
    </row>
    <row r="47" spans="1:37" ht="13.5">
      <c r="A47" s="266" t="str">
        <f t="shared" si="2"/>
        <v/>
      </c>
      <c r="B47" s="47"/>
      <c r="C47" s="380"/>
      <c r="D47" s="380"/>
      <c r="E47" s="380"/>
      <c r="F47" s="380"/>
      <c r="G47" s="265"/>
      <c r="H47" s="45"/>
      <c r="I47" s="48"/>
      <c r="J47" s="70" t="str">
        <f t="shared" si="3"/>
        <v/>
      </c>
      <c r="K47" s="71" t="str">
        <f t="shared" si="4"/>
        <v/>
      </c>
      <c r="L47" s="1"/>
      <c r="M47" s="127"/>
      <c r="N47" s="127"/>
      <c r="O47" s="122" t="str">
        <f t="shared" si="0"/>
        <v/>
      </c>
      <c r="P47" s="49" t="str">
        <f t="shared" si="13"/>
        <v/>
      </c>
      <c r="Q47" s="3" t="str">
        <f t="shared" si="14"/>
        <v/>
      </c>
      <c r="R47" s="49" t="str">
        <f t="shared" si="15"/>
        <v/>
      </c>
      <c r="S47" s="3" t="str">
        <f t="shared" si="16"/>
        <v/>
      </c>
      <c r="T47" s="50" t="str">
        <f t="shared" si="11"/>
        <v/>
      </c>
      <c r="U47" s="50" t="str">
        <f t="shared" si="12"/>
        <v/>
      </c>
      <c r="V47" s="51" t="str">
        <f t="shared" si="1"/>
        <v/>
      </c>
      <c r="W47" s="65"/>
      <c r="X47" s="65"/>
      <c r="Y47" s="65"/>
      <c r="Z47" s="65"/>
      <c r="AA47" s="65"/>
      <c r="AB47" s="65"/>
      <c r="AC47" s="65"/>
      <c r="AD47" s="65"/>
      <c r="AE47" s="65"/>
      <c r="AF47" s="63"/>
    </row>
    <row r="48" spans="1:37" ht="13.5">
      <c r="A48" s="266" t="str">
        <f t="shared" si="2"/>
        <v/>
      </c>
      <c r="B48" s="47"/>
      <c r="C48" s="380"/>
      <c r="D48" s="380"/>
      <c r="E48" s="380"/>
      <c r="F48" s="380"/>
      <c r="G48" s="265"/>
      <c r="H48" s="45"/>
      <c r="I48" s="48"/>
      <c r="J48" s="70" t="str">
        <f t="shared" si="3"/>
        <v/>
      </c>
      <c r="K48" s="71" t="str">
        <f t="shared" si="4"/>
        <v/>
      </c>
      <c r="L48" s="1"/>
      <c r="M48" s="127"/>
      <c r="N48" s="127"/>
      <c r="O48" s="122" t="str">
        <f t="shared" si="0"/>
        <v/>
      </c>
      <c r="P48" s="49" t="str">
        <f t="shared" si="13"/>
        <v/>
      </c>
      <c r="Q48" s="3" t="str">
        <f t="shared" si="14"/>
        <v/>
      </c>
      <c r="R48" s="49" t="str">
        <f t="shared" si="15"/>
        <v/>
      </c>
      <c r="S48" s="3" t="str">
        <f t="shared" si="16"/>
        <v/>
      </c>
      <c r="T48" s="50" t="str">
        <f t="shared" si="11"/>
        <v/>
      </c>
      <c r="U48" s="50" t="str">
        <f t="shared" si="12"/>
        <v/>
      </c>
      <c r="V48" s="51" t="str">
        <f t="shared" si="1"/>
        <v/>
      </c>
      <c r="W48" s="65"/>
      <c r="X48" s="65"/>
      <c r="Y48" s="65"/>
      <c r="Z48" s="65"/>
      <c r="AA48" s="65"/>
      <c r="AB48" s="65"/>
      <c r="AC48" s="65"/>
      <c r="AD48" s="65"/>
      <c r="AE48" s="65"/>
      <c r="AF48" s="63"/>
    </row>
    <row r="49" spans="1:32" ht="13.5">
      <c r="A49" s="266" t="str">
        <f t="shared" si="2"/>
        <v/>
      </c>
      <c r="B49" s="47"/>
      <c r="C49" s="380"/>
      <c r="D49" s="380"/>
      <c r="E49" s="380"/>
      <c r="F49" s="380"/>
      <c r="G49" s="265"/>
      <c r="H49" s="45"/>
      <c r="I49" s="48"/>
      <c r="J49" s="70" t="str">
        <f t="shared" si="3"/>
        <v/>
      </c>
      <c r="K49" s="71" t="str">
        <f t="shared" si="4"/>
        <v/>
      </c>
      <c r="L49" s="1"/>
      <c r="M49" s="127"/>
      <c r="N49" s="127"/>
      <c r="O49" s="122" t="str">
        <f t="shared" si="0"/>
        <v/>
      </c>
      <c r="P49" s="49" t="str">
        <f t="shared" si="13"/>
        <v/>
      </c>
      <c r="Q49" s="3" t="str">
        <f t="shared" si="14"/>
        <v/>
      </c>
      <c r="R49" s="49" t="str">
        <f t="shared" si="15"/>
        <v/>
      </c>
      <c r="S49" s="3" t="str">
        <f t="shared" si="16"/>
        <v/>
      </c>
      <c r="T49" s="50" t="str">
        <f t="shared" si="11"/>
        <v/>
      </c>
      <c r="U49" s="50" t="str">
        <f t="shared" si="12"/>
        <v/>
      </c>
      <c r="V49" s="51" t="str">
        <f t="shared" si="1"/>
        <v/>
      </c>
      <c r="W49" s="65"/>
      <c r="X49" s="65"/>
      <c r="Y49" s="65"/>
      <c r="Z49" s="65"/>
      <c r="AA49" s="65"/>
      <c r="AB49" s="65"/>
      <c r="AC49" s="65"/>
      <c r="AD49" s="65"/>
      <c r="AE49" s="65"/>
      <c r="AF49" s="63"/>
    </row>
    <row r="50" spans="1:32" ht="13.5">
      <c r="A50" s="266" t="str">
        <f t="shared" si="2"/>
        <v/>
      </c>
      <c r="B50" s="47"/>
      <c r="C50" s="380"/>
      <c r="D50" s="380"/>
      <c r="E50" s="380"/>
      <c r="F50" s="380"/>
      <c r="G50" s="265"/>
      <c r="H50" s="45"/>
      <c r="I50" s="48"/>
      <c r="J50" s="70" t="str">
        <f t="shared" si="3"/>
        <v/>
      </c>
      <c r="K50" s="71" t="str">
        <f t="shared" si="4"/>
        <v/>
      </c>
      <c r="L50" s="1"/>
      <c r="M50" s="127"/>
      <c r="N50" s="127"/>
      <c r="O50" s="122" t="str">
        <f t="shared" si="0"/>
        <v/>
      </c>
      <c r="P50" s="49" t="str">
        <f t="shared" si="13"/>
        <v/>
      </c>
      <c r="Q50" s="3" t="str">
        <f t="shared" si="14"/>
        <v/>
      </c>
      <c r="R50" s="49" t="str">
        <f t="shared" si="15"/>
        <v/>
      </c>
      <c r="S50" s="3" t="str">
        <f t="shared" si="16"/>
        <v/>
      </c>
      <c r="T50" s="50" t="str">
        <f t="shared" si="11"/>
        <v/>
      </c>
      <c r="U50" s="50" t="str">
        <f t="shared" si="12"/>
        <v/>
      </c>
      <c r="V50" s="51" t="str">
        <f t="shared" si="1"/>
        <v/>
      </c>
      <c r="W50" s="65"/>
      <c r="X50" s="65"/>
      <c r="Y50" s="65"/>
      <c r="Z50" s="65"/>
      <c r="AA50" s="65"/>
      <c r="AB50" s="65"/>
      <c r="AC50" s="65"/>
      <c r="AD50" s="65"/>
      <c r="AE50" s="65"/>
      <c r="AF50" s="63"/>
    </row>
    <row r="51" spans="1:32" ht="13.5">
      <c r="A51" s="266" t="str">
        <f t="shared" si="2"/>
        <v/>
      </c>
      <c r="B51" s="47"/>
      <c r="C51" s="380"/>
      <c r="D51" s="380"/>
      <c r="E51" s="380"/>
      <c r="F51" s="380"/>
      <c r="G51" s="265"/>
      <c r="H51" s="45"/>
      <c r="I51" s="48"/>
      <c r="J51" s="70" t="str">
        <f t="shared" si="3"/>
        <v/>
      </c>
      <c r="K51" s="71" t="str">
        <f t="shared" si="4"/>
        <v/>
      </c>
      <c r="L51" s="1"/>
      <c r="M51" s="127"/>
      <c r="N51" s="127"/>
      <c r="O51" s="122" t="str">
        <f t="shared" si="0"/>
        <v/>
      </c>
      <c r="P51" s="49" t="str">
        <f t="shared" si="13"/>
        <v/>
      </c>
      <c r="Q51" s="3" t="str">
        <f t="shared" si="14"/>
        <v/>
      </c>
      <c r="R51" s="49" t="str">
        <f t="shared" si="15"/>
        <v/>
      </c>
      <c r="S51" s="3" t="str">
        <f t="shared" si="16"/>
        <v/>
      </c>
      <c r="T51" s="50" t="str">
        <f t="shared" si="11"/>
        <v/>
      </c>
      <c r="U51" s="50" t="str">
        <f t="shared" si="12"/>
        <v/>
      </c>
      <c r="V51" s="51" t="str">
        <f t="shared" si="1"/>
        <v/>
      </c>
      <c r="W51" s="65"/>
      <c r="X51" s="65"/>
      <c r="Y51" s="65"/>
      <c r="Z51" s="65"/>
      <c r="AA51" s="65"/>
      <c r="AB51" s="65"/>
      <c r="AC51" s="65"/>
      <c r="AD51" s="65"/>
      <c r="AE51" s="65"/>
      <c r="AF51" s="63"/>
    </row>
    <row r="52" spans="1:32" ht="13.5">
      <c r="A52" s="266" t="str">
        <f t="shared" si="2"/>
        <v/>
      </c>
      <c r="B52" s="47"/>
      <c r="C52" s="380"/>
      <c r="D52" s="380"/>
      <c r="E52" s="380"/>
      <c r="F52" s="380"/>
      <c r="G52" s="265"/>
      <c r="H52" s="45"/>
      <c r="I52" s="48"/>
      <c r="J52" s="70" t="str">
        <f t="shared" si="3"/>
        <v/>
      </c>
      <c r="K52" s="71" t="str">
        <f t="shared" si="4"/>
        <v/>
      </c>
      <c r="L52" s="1"/>
      <c r="M52" s="127"/>
      <c r="N52" s="127"/>
      <c r="O52" s="122" t="str">
        <f t="shared" si="0"/>
        <v/>
      </c>
      <c r="P52" s="49" t="str">
        <f t="shared" si="13"/>
        <v/>
      </c>
      <c r="Q52" s="3" t="str">
        <f t="shared" si="14"/>
        <v/>
      </c>
      <c r="R52" s="49" t="str">
        <f t="shared" si="15"/>
        <v/>
      </c>
      <c r="S52" s="3" t="str">
        <f t="shared" si="16"/>
        <v/>
      </c>
      <c r="T52" s="50" t="str">
        <f t="shared" si="11"/>
        <v/>
      </c>
      <c r="U52" s="50" t="str">
        <f t="shared" si="12"/>
        <v/>
      </c>
      <c r="V52" s="51" t="str">
        <f t="shared" si="1"/>
        <v/>
      </c>
      <c r="W52" s="65"/>
      <c r="X52" s="65"/>
      <c r="Y52" s="65"/>
      <c r="Z52" s="65"/>
      <c r="AA52" s="65"/>
      <c r="AB52" s="65"/>
      <c r="AC52" s="65"/>
      <c r="AD52" s="65"/>
      <c r="AE52" s="65"/>
      <c r="AF52" s="63"/>
    </row>
    <row r="53" spans="1:32" ht="13.5">
      <c r="A53" s="266" t="str">
        <f t="shared" si="2"/>
        <v/>
      </c>
      <c r="B53" s="47"/>
      <c r="C53" s="380"/>
      <c r="D53" s="380"/>
      <c r="E53" s="380"/>
      <c r="F53" s="380"/>
      <c r="G53" s="265"/>
      <c r="H53" s="45"/>
      <c r="I53" s="48"/>
      <c r="J53" s="70" t="str">
        <f t="shared" si="3"/>
        <v/>
      </c>
      <c r="K53" s="71" t="str">
        <f t="shared" si="4"/>
        <v/>
      </c>
      <c r="L53" s="1"/>
      <c r="M53" s="127"/>
      <c r="N53" s="127"/>
      <c r="O53" s="122" t="str">
        <f t="shared" si="0"/>
        <v/>
      </c>
      <c r="P53" s="49" t="str">
        <f t="shared" si="13"/>
        <v/>
      </c>
      <c r="Q53" s="3" t="str">
        <f t="shared" si="14"/>
        <v/>
      </c>
      <c r="R53" s="49" t="str">
        <f t="shared" si="15"/>
        <v/>
      </c>
      <c r="S53" s="3" t="str">
        <f t="shared" si="16"/>
        <v/>
      </c>
      <c r="T53" s="50" t="str">
        <f t="shared" si="11"/>
        <v/>
      </c>
      <c r="U53" s="50" t="str">
        <f t="shared" si="12"/>
        <v/>
      </c>
      <c r="V53" s="51" t="str">
        <f t="shared" si="1"/>
        <v/>
      </c>
      <c r="W53" s="65"/>
      <c r="X53" s="65"/>
      <c r="Y53" s="65"/>
      <c r="Z53" s="65"/>
      <c r="AA53" s="65"/>
      <c r="AB53" s="65"/>
      <c r="AC53" s="65"/>
      <c r="AD53" s="65"/>
      <c r="AE53" s="65"/>
      <c r="AF53" s="63"/>
    </row>
    <row r="54" spans="1:32" ht="13.5">
      <c r="A54" s="266" t="str">
        <f t="shared" si="2"/>
        <v/>
      </c>
      <c r="B54" s="47"/>
      <c r="C54" s="380"/>
      <c r="D54" s="380"/>
      <c r="E54" s="380"/>
      <c r="F54" s="380"/>
      <c r="G54" s="265"/>
      <c r="H54" s="45"/>
      <c r="I54" s="48"/>
      <c r="J54" s="70" t="str">
        <f t="shared" si="3"/>
        <v/>
      </c>
      <c r="K54" s="71" t="str">
        <f t="shared" si="4"/>
        <v/>
      </c>
      <c r="L54" s="1"/>
      <c r="M54" s="127"/>
      <c r="N54" s="127"/>
      <c r="O54" s="122" t="str">
        <f t="shared" si="0"/>
        <v/>
      </c>
      <c r="P54" s="49" t="str">
        <f t="shared" si="13"/>
        <v/>
      </c>
      <c r="Q54" s="3" t="str">
        <f t="shared" si="14"/>
        <v/>
      </c>
      <c r="R54" s="49" t="str">
        <f t="shared" si="15"/>
        <v/>
      </c>
      <c r="S54" s="3" t="str">
        <f t="shared" si="16"/>
        <v/>
      </c>
      <c r="T54" s="50" t="str">
        <f t="shared" si="11"/>
        <v/>
      </c>
      <c r="U54" s="50" t="str">
        <f t="shared" si="12"/>
        <v/>
      </c>
      <c r="V54" s="51" t="str">
        <f t="shared" si="1"/>
        <v/>
      </c>
      <c r="W54" s="65"/>
      <c r="X54" s="65"/>
      <c r="Y54" s="65"/>
      <c r="Z54" s="65"/>
      <c r="AA54" s="65"/>
      <c r="AB54" s="65"/>
      <c r="AC54" s="65"/>
      <c r="AD54" s="65"/>
      <c r="AE54" s="65"/>
      <c r="AF54" s="63"/>
    </row>
    <row r="55" spans="1:32" ht="13.5">
      <c r="A55" s="266" t="str">
        <f t="shared" si="2"/>
        <v/>
      </c>
      <c r="B55" s="47"/>
      <c r="C55" s="380"/>
      <c r="D55" s="380"/>
      <c r="E55" s="380"/>
      <c r="F55" s="380"/>
      <c r="G55" s="265"/>
      <c r="H55" s="45"/>
      <c r="I55" s="48"/>
      <c r="J55" s="70" t="str">
        <f t="shared" si="3"/>
        <v/>
      </c>
      <c r="K55" s="71" t="str">
        <f t="shared" si="4"/>
        <v/>
      </c>
      <c r="L55" s="1"/>
      <c r="M55" s="127"/>
      <c r="N55" s="127"/>
      <c r="O55" s="122" t="str">
        <f t="shared" si="0"/>
        <v/>
      </c>
      <c r="P55" s="49" t="str">
        <f t="shared" si="13"/>
        <v/>
      </c>
      <c r="Q55" s="3" t="str">
        <f t="shared" si="14"/>
        <v/>
      </c>
      <c r="R55" s="49" t="str">
        <f t="shared" si="15"/>
        <v/>
      </c>
      <c r="S55" s="3" t="str">
        <f t="shared" si="16"/>
        <v/>
      </c>
      <c r="T55" s="50" t="str">
        <f t="shared" si="11"/>
        <v/>
      </c>
      <c r="U55" s="50" t="str">
        <f t="shared" si="12"/>
        <v/>
      </c>
      <c r="V55" s="51" t="str">
        <f t="shared" si="1"/>
        <v/>
      </c>
      <c r="W55" s="65"/>
      <c r="X55" s="65"/>
      <c r="Y55" s="65"/>
      <c r="Z55" s="65"/>
      <c r="AA55" s="65"/>
      <c r="AB55" s="65"/>
      <c r="AC55" s="65"/>
      <c r="AD55" s="65"/>
      <c r="AE55" s="65"/>
      <c r="AF55" s="63"/>
    </row>
    <row r="56" spans="1:32" ht="13.5">
      <c r="A56" s="266" t="str">
        <f t="shared" si="2"/>
        <v/>
      </c>
      <c r="B56" s="47"/>
      <c r="C56" s="380"/>
      <c r="D56" s="380"/>
      <c r="E56" s="380"/>
      <c r="F56" s="380"/>
      <c r="G56" s="265"/>
      <c r="H56" s="45"/>
      <c r="I56" s="48"/>
      <c r="J56" s="70" t="str">
        <f t="shared" si="3"/>
        <v/>
      </c>
      <c r="K56" s="71" t="str">
        <f t="shared" si="4"/>
        <v/>
      </c>
      <c r="L56" s="1"/>
      <c r="M56" s="127"/>
      <c r="N56" s="127"/>
      <c r="O56" s="122" t="str">
        <f t="shared" si="0"/>
        <v/>
      </c>
      <c r="P56" s="49" t="str">
        <f t="shared" si="13"/>
        <v/>
      </c>
      <c r="Q56" s="3" t="str">
        <f t="shared" si="14"/>
        <v/>
      </c>
      <c r="R56" s="49" t="str">
        <f t="shared" si="15"/>
        <v/>
      </c>
      <c r="S56" s="3" t="str">
        <f t="shared" si="16"/>
        <v/>
      </c>
      <c r="T56" s="50" t="str">
        <f t="shared" si="11"/>
        <v/>
      </c>
      <c r="U56" s="50" t="str">
        <f t="shared" si="12"/>
        <v/>
      </c>
      <c r="V56" s="51" t="str">
        <f t="shared" si="1"/>
        <v/>
      </c>
      <c r="W56" s="65"/>
      <c r="X56" s="65"/>
      <c r="Y56" s="65"/>
      <c r="Z56" s="65"/>
      <c r="AA56" s="65"/>
      <c r="AB56" s="65"/>
      <c r="AC56" s="65"/>
      <c r="AD56" s="65"/>
      <c r="AE56" s="65"/>
      <c r="AF56" s="63"/>
    </row>
    <row r="57" spans="1:32" ht="13.5">
      <c r="A57" s="266" t="str">
        <f t="shared" si="2"/>
        <v/>
      </c>
      <c r="B57" s="47"/>
      <c r="C57" s="380"/>
      <c r="D57" s="380"/>
      <c r="E57" s="380"/>
      <c r="F57" s="380"/>
      <c r="G57" s="265"/>
      <c r="H57" s="45"/>
      <c r="I57" s="48"/>
      <c r="J57" s="70" t="str">
        <f t="shared" si="3"/>
        <v/>
      </c>
      <c r="K57" s="71" t="str">
        <f t="shared" si="4"/>
        <v/>
      </c>
      <c r="L57" s="1"/>
      <c r="M57" s="127"/>
      <c r="N57" s="127"/>
      <c r="O57" s="122" t="str">
        <f t="shared" si="0"/>
        <v/>
      </c>
      <c r="P57" s="49" t="str">
        <f t="shared" si="13"/>
        <v/>
      </c>
      <c r="Q57" s="3" t="str">
        <f t="shared" si="14"/>
        <v/>
      </c>
      <c r="R57" s="49" t="str">
        <f t="shared" si="15"/>
        <v/>
      </c>
      <c r="S57" s="3" t="str">
        <f t="shared" si="16"/>
        <v/>
      </c>
      <c r="T57" s="50" t="str">
        <f t="shared" si="11"/>
        <v/>
      </c>
      <c r="U57" s="50" t="str">
        <f t="shared" si="12"/>
        <v/>
      </c>
      <c r="V57" s="51" t="str">
        <f t="shared" si="1"/>
        <v/>
      </c>
      <c r="W57" s="65"/>
      <c r="X57" s="65"/>
      <c r="Y57" s="65"/>
      <c r="Z57" s="65"/>
      <c r="AA57" s="65"/>
      <c r="AB57" s="65"/>
      <c r="AC57" s="65"/>
      <c r="AD57" s="65"/>
      <c r="AE57" s="65"/>
      <c r="AF57" s="63"/>
    </row>
    <row r="58" spans="1:32" ht="13.5">
      <c r="A58" s="266" t="str">
        <f t="shared" si="2"/>
        <v/>
      </c>
      <c r="B58" s="47"/>
      <c r="C58" s="380"/>
      <c r="D58" s="380"/>
      <c r="E58" s="380"/>
      <c r="F58" s="380"/>
      <c r="G58" s="265"/>
      <c r="H58" s="45"/>
      <c r="I58" s="48"/>
      <c r="J58" s="70" t="str">
        <f t="shared" ref="J58:J88" si="17">IF(B58="","",IF(B58="Madame","F","H"))</f>
        <v/>
      </c>
      <c r="K58" s="71" t="str">
        <f t="shared" ref="K58:K88" si="18">IF(I58="","",ROUNDDOWN((DATE(2012,3,16)-I58-3)/365.25,0))</f>
        <v/>
      </c>
      <c r="L58" s="1"/>
      <c r="M58" s="127"/>
      <c r="N58" s="127"/>
      <c r="O58" s="122" t="str">
        <f t="shared" ref="O58:O88" si="19">IF(K58="","",IF(L58="","",IF(L58&gt;=1,IF(L58&lt;14,V58,"Non éligible"))))</f>
        <v/>
      </c>
      <c r="P58" s="49" t="str">
        <f t="shared" ref="P58:P88" si="20">IF(I58="","",AND(IF(K58&lt;55,IF(L58&gt;=1,IF(L58&lt;14,TRUE,FALSE)))))</f>
        <v/>
      </c>
      <c r="Q58" s="3" t="str">
        <f t="shared" ref="Q58:Q88" si="21">IF(M58="","",IF(P58=TRUE,M58/12,""))</f>
        <v/>
      </c>
      <c r="R58" s="49" t="str">
        <f t="shared" ref="R58:R88" si="22">IF(I58="","",AND(IF(K58&gt;=55,IF(L58&gt;=1,IF(L58&lt;14,TRUE,FALSE)))))</f>
        <v/>
      </c>
      <c r="S58" s="3" t="str">
        <f t="shared" ref="S58:S88" si="23">IF(N58="","",IF(R58=TRUE,N58/12,""))</f>
        <v/>
      </c>
      <c r="T58" s="50" t="str">
        <f t="shared" ref="T58:T88" si="24">IF(Q58="","",IF(Q58&lt;6,"Non éligible","Eligible"))</f>
        <v/>
      </c>
      <c r="U58" s="50" t="str">
        <f t="shared" ref="U58:U88" si="25">IF(S58="","",IF(S58&lt;3,"Non éligible","Eligible"))</f>
        <v/>
      </c>
      <c r="V58" s="51" t="str">
        <f t="shared" ref="V58:V88" si="26">IF(K58="","",IF(L58="","",IF(L58&gt;=1,IF(L58&lt;14,CONCATENATE(T58,U58),"Non éligible"))))</f>
        <v/>
      </c>
      <c r="W58" s="65"/>
      <c r="X58" s="65"/>
      <c r="Y58" s="65"/>
      <c r="Z58" s="65"/>
      <c r="AA58" s="65"/>
      <c r="AB58" s="65"/>
      <c r="AC58" s="65"/>
      <c r="AD58" s="65"/>
      <c r="AE58" s="65"/>
      <c r="AF58" s="63"/>
    </row>
    <row r="59" spans="1:32" ht="13.5">
      <c r="A59" s="266" t="str">
        <f t="shared" si="2"/>
        <v/>
      </c>
      <c r="B59" s="47"/>
      <c r="C59" s="380"/>
      <c r="D59" s="380"/>
      <c r="E59" s="380"/>
      <c r="F59" s="380"/>
      <c r="G59" s="265"/>
      <c r="H59" s="45"/>
      <c r="I59" s="48"/>
      <c r="J59" s="70" t="str">
        <f t="shared" si="17"/>
        <v/>
      </c>
      <c r="K59" s="71" t="str">
        <f t="shared" si="18"/>
        <v/>
      </c>
      <c r="L59" s="1"/>
      <c r="M59" s="127"/>
      <c r="N59" s="127"/>
      <c r="O59" s="122" t="str">
        <f t="shared" si="19"/>
        <v/>
      </c>
      <c r="P59" s="49" t="str">
        <f t="shared" si="20"/>
        <v/>
      </c>
      <c r="Q59" s="3" t="str">
        <f t="shared" si="21"/>
        <v/>
      </c>
      <c r="R59" s="49" t="str">
        <f t="shared" si="22"/>
        <v/>
      </c>
      <c r="S59" s="3" t="str">
        <f t="shared" si="23"/>
        <v/>
      </c>
      <c r="T59" s="50" t="str">
        <f t="shared" si="24"/>
        <v/>
      </c>
      <c r="U59" s="50" t="str">
        <f t="shared" si="25"/>
        <v/>
      </c>
      <c r="V59" s="51" t="str">
        <f t="shared" si="26"/>
        <v/>
      </c>
      <c r="W59" s="65"/>
      <c r="X59" s="65"/>
      <c r="Y59" s="65"/>
      <c r="Z59" s="65"/>
      <c r="AA59" s="65"/>
      <c r="AB59" s="65"/>
      <c r="AC59" s="65"/>
      <c r="AD59" s="65"/>
      <c r="AE59" s="65"/>
      <c r="AF59" s="63"/>
    </row>
    <row r="60" spans="1:32" ht="13.5">
      <c r="A60" s="266" t="str">
        <f t="shared" si="2"/>
        <v/>
      </c>
      <c r="B60" s="47"/>
      <c r="C60" s="380"/>
      <c r="D60" s="380"/>
      <c r="E60" s="380"/>
      <c r="F60" s="380"/>
      <c r="G60" s="265"/>
      <c r="H60" s="45"/>
      <c r="I60" s="48"/>
      <c r="J60" s="70" t="str">
        <f t="shared" si="17"/>
        <v/>
      </c>
      <c r="K60" s="71" t="str">
        <f t="shared" si="18"/>
        <v/>
      </c>
      <c r="L60" s="1"/>
      <c r="M60" s="127"/>
      <c r="N60" s="127"/>
      <c r="O60" s="122" t="str">
        <f t="shared" si="19"/>
        <v/>
      </c>
      <c r="P60" s="49" t="str">
        <f t="shared" si="20"/>
        <v/>
      </c>
      <c r="Q60" s="3" t="str">
        <f t="shared" si="21"/>
        <v/>
      </c>
      <c r="R60" s="49" t="str">
        <f t="shared" si="22"/>
        <v/>
      </c>
      <c r="S60" s="3" t="str">
        <f t="shared" si="23"/>
        <v/>
      </c>
      <c r="T60" s="50" t="str">
        <f t="shared" si="24"/>
        <v/>
      </c>
      <c r="U60" s="50" t="str">
        <f t="shared" si="25"/>
        <v/>
      </c>
      <c r="V60" s="51" t="str">
        <f t="shared" si="26"/>
        <v/>
      </c>
      <c r="W60" s="65"/>
      <c r="X60" s="65"/>
      <c r="Y60" s="65"/>
      <c r="Z60" s="65"/>
      <c r="AA60" s="65"/>
      <c r="AB60" s="65"/>
      <c r="AC60" s="65"/>
      <c r="AD60" s="65"/>
      <c r="AE60" s="65"/>
      <c r="AF60" s="63"/>
    </row>
    <row r="61" spans="1:32" ht="13.5">
      <c r="A61" s="266" t="str">
        <f t="shared" si="2"/>
        <v/>
      </c>
      <c r="B61" s="47"/>
      <c r="C61" s="380"/>
      <c r="D61" s="380"/>
      <c r="E61" s="380"/>
      <c r="F61" s="380"/>
      <c r="G61" s="265"/>
      <c r="H61" s="45"/>
      <c r="I61" s="48"/>
      <c r="J61" s="70" t="str">
        <f t="shared" si="17"/>
        <v/>
      </c>
      <c r="K61" s="71" t="str">
        <f t="shared" si="18"/>
        <v/>
      </c>
      <c r="L61" s="1"/>
      <c r="M61" s="127"/>
      <c r="N61" s="127"/>
      <c r="O61" s="122" t="str">
        <f t="shared" si="19"/>
        <v/>
      </c>
      <c r="P61" s="49" t="str">
        <f t="shared" si="20"/>
        <v/>
      </c>
      <c r="Q61" s="3" t="str">
        <f t="shared" si="21"/>
        <v/>
      </c>
      <c r="R61" s="49" t="str">
        <f t="shared" si="22"/>
        <v/>
      </c>
      <c r="S61" s="3" t="str">
        <f t="shared" si="23"/>
        <v/>
      </c>
      <c r="T61" s="50" t="str">
        <f t="shared" si="24"/>
        <v/>
      </c>
      <c r="U61" s="50" t="str">
        <f t="shared" si="25"/>
        <v/>
      </c>
      <c r="V61" s="51" t="str">
        <f t="shared" si="26"/>
        <v/>
      </c>
      <c r="W61" s="65"/>
      <c r="X61" s="65"/>
      <c r="Y61" s="65"/>
      <c r="Z61" s="65"/>
      <c r="AA61" s="65"/>
      <c r="AB61" s="65"/>
      <c r="AC61" s="65"/>
      <c r="AD61" s="65"/>
      <c r="AE61" s="65"/>
      <c r="AF61" s="63"/>
    </row>
    <row r="62" spans="1:32" ht="13.5">
      <c r="A62" s="266" t="str">
        <f t="shared" si="2"/>
        <v/>
      </c>
      <c r="B62" s="47"/>
      <c r="C62" s="380"/>
      <c r="D62" s="380"/>
      <c r="E62" s="380"/>
      <c r="F62" s="380"/>
      <c r="G62" s="265"/>
      <c r="H62" s="45"/>
      <c r="I62" s="48"/>
      <c r="J62" s="70" t="str">
        <f t="shared" si="17"/>
        <v/>
      </c>
      <c r="K62" s="71" t="str">
        <f t="shared" si="18"/>
        <v/>
      </c>
      <c r="L62" s="1"/>
      <c r="M62" s="127"/>
      <c r="N62" s="127"/>
      <c r="O62" s="122" t="str">
        <f t="shared" si="19"/>
        <v/>
      </c>
      <c r="P62" s="49" t="str">
        <f t="shared" si="20"/>
        <v/>
      </c>
      <c r="Q62" s="3" t="str">
        <f t="shared" si="21"/>
        <v/>
      </c>
      <c r="R62" s="49" t="str">
        <f t="shared" si="22"/>
        <v/>
      </c>
      <c r="S62" s="3" t="str">
        <f t="shared" si="23"/>
        <v/>
      </c>
      <c r="T62" s="50" t="str">
        <f t="shared" si="24"/>
        <v/>
      </c>
      <c r="U62" s="50" t="str">
        <f t="shared" si="25"/>
        <v/>
      </c>
      <c r="V62" s="51" t="str">
        <f t="shared" si="26"/>
        <v/>
      </c>
      <c r="W62" s="65"/>
      <c r="X62" s="65"/>
      <c r="Y62" s="65"/>
      <c r="Z62" s="65"/>
      <c r="AA62" s="65"/>
      <c r="AB62" s="65"/>
      <c r="AC62" s="65"/>
      <c r="AD62" s="65"/>
      <c r="AE62" s="65"/>
      <c r="AF62" s="63"/>
    </row>
    <row r="63" spans="1:32" ht="13.5">
      <c r="A63" s="266" t="str">
        <f t="shared" si="2"/>
        <v/>
      </c>
      <c r="B63" s="47"/>
      <c r="C63" s="380"/>
      <c r="D63" s="380"/>
      <c r="E63" s="380"/>
      <c r="F63" s="380"/>
      <c r="G63" s="265"/>
      <c r="H63" s="45"/>
      <c r="I63" s="48"/>
      <c r="J63" s="70" t="str">
        <f t="shared" si="17"/>
        <v/>
      </c>
      <c r="K63" s="71" t="str">
        <f t="shared" si="18"/>
        <v/>
      </c>
      <c r="L63" s="1"/>
      <c r="M63" s="127"/>
      <c r="N63" s="127"/>
      <c r="O63" s="122" t="str">
        <f t="shared" si="19"/>
        <v/>
      </c>
      <c r="P63" s="49" t="str">
        <f t="shared" si="20"/>
        <v/>
      </c>
      <c r="Q63" s="3" t="str">
        <f t="shared" si="21"/>
        <v/>
      </c>
      <c r="R63" s="49" t="str">
        <f t="shared" si="22"/>
        <v/>
      </c>
      <c r="S63" s="3" t="str">
        <f t="shared" si="23"/>
        <v/>
      </c>
      <c r="T63" s="50" t="str">
        <f t="shared" si="24"/>
        <v/>
      </c>
      <c r="U63" s="50" t="str">
        <f t="shared" si="25"/>
        <v/>
      </c>
      <c r="V63" s="51" t="str">
        <f t="shared" si="26"/>
        <v/>
      </c>
      <c r="W63" s="65"/>
      <c r="X63" s="65"/>
      <c r="Y63" s="65"/>
      <c r="Z63" s="65"/>
      <c r="AA63" s="65"/>
      <c r="AB63" s="65"/>
      <c r="AC63" s="65"/>
      <c r="AD63" s="65"/>
      <c r="AE63" s="65"/>
      <c r="AF63" s="63"/>
    </row>
    <row r="64" spans="1:32" ht="13.5">
      <c r="A64" s="266" t="str">
        <f t="shared" si="2"/>
        <v/>
      </c>
      <c r="B64" s="47"/>
      <c r="C64" s="380"/>
      <c r="D64" s="380"/>
      <c r="E64" s="380"/>
      <c r="F64" s="380"/>
      <c r="G64" s="265"/>
      <c r="H64" s="45"/>
      <c r="I64" s="48"/>
      <c r="J64" s="70" t="str">
        <f t="shared" si="17"/>
        <v/>
      </c>
      <c r="K64" s="71" t="str">
        <f t="shared" si="18"/>
        <v/>
      </c>
      <c r="L64" s="1"/>
      <c r="M64" s="127"/>
      <c r="N64" s="127"/>
      <c r="O64" s="122" t="str">
        <f t="shared" si="19"/>
        <v/>
      </c>
      <c r="P64" s="49" t="str">
        <f t="shared" si="20"/>
        <v/>
      </c>
      <c r="Q64" s="3" t="str">
        <f t="shared" si="21"/>
        <v/>
      </c>
      <c r="R64" s="49" t="str">
        <f t="shared" si="22"/>
        <v/>
      </c>
      <c r="S64" s="3" t="str">
        <f t="shared" si="23"/>
        <v/>
      </c>
      <c r="T64" s="50" t="str">
        <f t="shared" si="24"/>
        <v/>
      </c>
      <c r="U64" s="50" t="str">
        <f t="shared" si="25"/>
        <v/>
      </c>
      <c r="V64" s="51" t="str">
        <f t="shared" si="26"/>
        <v/>
      </c>
      <c r="W64" s="65"/>
      <c r="X64" s="65"/>
      <c r="Y64" s="65"/>
      <c r="Z64" s="65"/>
      <c r="AA64" s="65"/>
      <c r="AB64" s="65"/>
      <c r="AC64" s="65"/>
      <c r="AD64" s="65"/>
      <c r="AE64" s="65"/>
      <c r="AF64" s="63"/>
    </row>
    <row r="65" spans="1:32" ht="13.5">
      <c r="A65" s="266" t="str">
        <f t="shared" si="2"/>
        <v/>
      </c>
      <c r="B65" s="47"/>
      <c r="C65" s="380"/>
      <c r="D65" s="380"/>
      <c r="E65" s="380"/>
      <c r="F65" s="380"/>
      <c r="G65" s="265"/>
      <c r="H65" s="45"/>
      <c r="I65" s="48"/>
      <c r="J65" s="70" t="str">
        <f t="shared" si="17"/>
        <v/>
      </c>
      <c r="K65" s="71" t="str">
        <f t="shared" si="18"/>
        <v/>
      </c>
      <c r="L65" s="1"/>
      <c r="M65" s="127"/>
      <c r="N65" s="127"/>
      <c r="O65" s="122" t="str">
        <f t="shared" si="19"/>
        <v/>
      </c>
      <c r="P65" s="49" t="str">
        <f t="shared" si="20"/>
        <v/>
      </c>
      <c r="Q65" s="3" t="str">
        <f t="shared" si="21"/>
        <v/>
      </c>
      <c r="R65" s="49" t="str">
        <f t="shared" si="22"/>
        <v/>
      </c>
      <c r="S65" s="3" t="str">
        <f t="shared" si="23"/>
        <v/>
      </c>
      <c r="T65" s="50" t="str">
        <f t="shared" si="24"/>
        <v/>
      </c>
      <c r="U65" s="50" t="str">
        <f t="shared" si="25"/>
        <v/>
      </c>
      <c r="V65" s="51" t="str">
        <f t="shared" si="26"/>
        <v/>
      </c>
      <c r="W65" s="65"/>
      <c r="X65" s="65"/>
      <c r="Y65" s="65"/>
      <c r="Z65" s="65"/>
      <c r="AA65" s="65"/>
      <c r="AB65" s="65"/>
      <c r="AC65" s="65"/>
      <c r="AD65" s="65"/>
      <c r="AE65" s="65"/>
      <c r="AF65" s="63"/>
    </row>
    <row r="66" spans="1:32" ht="13.5">
      <c r="A66" s="266" t="str">
        <f t="shared" si="2"/>
        <v/>
      </c>
      <c r="B66" s="47"/>
      <c r="C66" s="380"/>
      <c r="D66" s="380"/>
      <c r="E66" s="380"/>
      <c r="F66" s="380"/>
      <c r="G66" s="265"/>
      <c r="H66" s="45"/>
      <c r="I66" s="48"/>
      <c r="J66" s="70" t="str">
        <f t="shared" si="17"/>
        <v/>
      </c>
      <c r="K66" s="71" t="str">
        <f t="shared" si="18"/>
        <v/>
      </c>
      <c r="L66" s="1"/>
      <c r="M66" s="127"/>
      <c r="N66" s="127"/>
      <c r="O66" s="122" t="str">
        <f t="shared" si="19"/>
        <v/>
      </c>
      <c r="P66" s="49" t="str">
        <f t="shared" si="20"/>
        <v/>
      </c>
      <c r="Q66" s="3" t="str">
        <f t="shared" si="21"/>
        <v/>
      </c>
      <c r="R66" s="49" t="str">
        <f t="shared" si="22"/>
        <v/>
      </c>
      <c r="S66" s="3" t="str">
        <f t="shared" si="23"/>
        <v/>
      </c>
      <c r="T66" s="50" t="str">
        <f t="shared" si="24"/>
        <v/>
      </c>
      <c r="U66" s="50" t="str">
        <f t="shared" si="25"/>
        <v/>
      </c>
      <c r="V66" s="51" t="str">
        <f t="shared" si="26"/>
        <v/>
      </c>
      <c r="W66" s="65"/>
      <c r="X66" s="65"/>
      <c r="Y66" s="65"/>
      <c r="Z66" s="65"/>
      <c r="AA66" s="65"/>
      <c r="AB66" s="65"/>
      <c r="AC66" s="65"/>
      <c r="AD66" s="65"/>
      <c r="AE66" s="65"/>
      <c r="AF66" s="63"/>
    </row>
    <row r="67" spans="1:32" ht="13.5">
      <c r="A67" s="266" t="str">
        <f t="shared" si="2"/>
        <v/>
      </c>
      <c r="B67" s="47"/>
      <c r="C67" s="380"/>
      <c r="D67" s="380"/>
      <c r="E67" s="380"/>
      <c r="F67" s="380"/>
      <c r="G67" s="265"/>
      <c r="H67" s="45"/>
      <c r="I67" s="48"/>
      <c r="J67" s="70" t="str">
        <f t="shared" si="17"/>
        <v/>
      </c>
      <c r="K67" s="71" t="str">
        <f t="shared" si="18"/>
        <v/>
      </c>
      <c r="L67" s="1"/>
      <c r="M67" s="127"/>
      <c r="N67" s="127"/>
      <c r="O67" s="122" t="str">
        <f t="shared" si="19"/>
        <v/>
      </c>
      <c r="P67" s="49" t="str">
        <f t="shared" si="20"/>
        <v/>
      </c>
      <c r="Q67" s="3" t="str">
        <f t="shared" si="21"/>
        <v/>
      </c>
      <c r="R67" s="49" t="str">
        <f t="shared" si="22"/>
        <v/>
      </c>
      <c r="S67" s="3" t="str">
        <f t="shared" si="23"/>
        <v/>
      </c>
      <c r="T67" s="50" t="str">
        <f t="shared" si="24"/>
        <v/>
      </c>
      <c r="U67" s="50" t="str">
        <f t="shared" si="25"/>
        <v/>
      </c>
      <c r="V67" s="51" t="str">
        <f t="shared" si="26"/>
        <v/>
      </c>
      <c r="W67" s="65"/>
      <c r="X67" s="65"/>
      <c r="Y67" s="65"/>
      <c r="Z67" s="65"/>
      <c r="AA67" s="65"/>
      <c r="AB67" s="65"/>
      <c r="AC67" s="65"/>
      <c r="AD67" s="65"/>
      <c r="AE67" s="65"/>
      <c r="AF67" s="63"/>
    </row>
    <row r="68" spans="1:32" ht="13.5">
      <c r="A68" s="266" t="str">
        <f t="shared" si="2"/>
        <v/>
      </c>
      <c r="B68" s="47"/>
      <c r="C68" s="380"/>
      <c r="D68" s="380"/>
      <c r="E68" s="380"/>
      <c r="F68" s="380"/>
      <c r="G68" s="265"/>
      <c r="H68" s="45"/>
      <c r="I68" s="48"/>
      <c r="J68" s="70" t="str">
        <f t="shared" si="17"/>
        <v/>
      </c>
      <c r="K68" s="71" t="str">
        <f t="shared" si="18"/>
        <v/>
      </c>
      <c r="L68" s="1"/>
      <c r="M68" s="127"/>
      <c r="N68" s="127"/>
      <c r="O68" s="122" t="str">
        <f t="shared" si="19"/>
        <v/>
      </c>
      <c r="P68" s="49" t="str">
        <f t="shared" si="20"/>
        <v/>
      </c>
      <c r="Q68" s="3" t="str">
        <f t="shared" si="21"/>
        <v/>
      </c>
      <c r="R68" s="49" t="str">
        <f t="shared" si="22"/>
        <v/>
      </c>
      <c r="S68" s="3" t="str">
        <f t="shared" si="23"/>
        <v/>
      </c>
      <c r="T68" s="50" t="str">
        <f t="shared" si="24"/>
        <v/>
      </c>
      <c r="U68" s="50" t="str">
        <f t="shared" si="25"/>
        <v/>
      </c>
      <c r="V68" s="51" t="str">
        <f t="shared" si="26"/>
        <v/>
      </c>
      <c r="W68" s="65"/>
      <c r="X68" s="65"/>
      <c r="Y68" s="65"/>
      <c r="Z68" s="65"/>
      <c r="AA68" s="65"/>
      <c r="AB68" s="65"/>
      <c r="AC68" s="65"/>
      <c r="AD68" s="65"/>
      <c r="AE68" s="65"/>
      <c r="AF68" s="63"/>
    </row>
    <row r="69" spans="1:32" ht="13.5">
      <c r="A69" s="266" t="str">
        <f t="shared" si="2"/>
        <v/>
      </c>
      <c r="B69" s="47"/>
      <c r="C69" s="380"/>
      <c r="D69" s="380"/>
      <c r="E69" s="380"/>
      <c r="F69" s="380"/>
      <c r="G69" s="265"/>
      <c r="H69" s="45"/>
      <c r="I69" s="48"/>
      <c r="J69" s="70" t="str">
        <f t="shared" si="17"/>
        <v/>
      </c>
      <c r="K69" s="71" t="str">
        <f t="shared" si="18"/>
        <v/>
      </c>
      <c r="L69" s="1"/>
      <c r="M69" s="127"/>
      <c r="N69" s="127"/>
      <c r="O69" s="122" t="str">
        <f t="shared" si="19"/>
        <v/>
      </c>
      <c r="P69" s="49" t="str">
        <f t="shared" si="20"/>
        <v/>
      </c>
      <c r="Q69" s="3" t="str">
        <f t="shared" si="21"/>
        <v/>
      </c>
      <c r="R69" s="49" t="str">
        <f t="shared" si="22"/>
        <v/>
      </c>
      <c r="S69" s="3" t="str">
        <f t="shared" si="23"/>
        <v/>
      </c>
      <c r="T69" s="50" t="str">
        <f t="shared" si="24"/>
        <v/>
      </c>
      <c r="U69" s="50" t="str">
        <f t="shared" si="25"/>
        <v/>
      </c>
      <c r="V69" s="51" t="str">
        <f t="shared" si="26"/>
        <v/>
      </c>
      <c r="W69" s="65"/>
      <c r="X69" s="65"/>
      <c r="Y69" s="65"/>
      <c r="Z69" s="65"/>
      <c r="AA69" s="65"/>
      <c r="AB69" s="65"/>
      <c r="AC69" s="65"/>
      <c r="AD69" s="65"/>
      <c r="AE69" s="65"/>
      <c r="AF69" s="63"/>
    </row>
    <row r="70" spans="1:32" ht="13.5">
      <c r="A70" s="266" t="str">
        <f t="shared" si="2"/>
        <v/>
      </c>
      <c r="B70" s="47"/>
      <c r="C70" s="380"/>
      <c r="D70" s="380"/>
      <c r="E70" s="380"/>
      <c r="F70" s="380"/>
      <c r="G70" s="265"/>
      <c r="H70" s="45"/>
      <c r="I70" s="48"/>
      <c r="J70" s="70" t="str">
        <f t="shared" si="17"/>
        <v/>
      </c>
      <c r="K70" s="71" t="str">
        <f t="shared" si="18"/>
        <v/>
      </c>
      <c r="L70" s="1"/>
      <c r="M70" s="127"/>
      <c r="N70" s="127"/>
      <c r="O70" s="122" t="str">
        <f t="shared" si="19"/>
        <v/>
      </c>
      <c r="P70" s="49" t="str">
        <f t="shared" si="20"/>
        <v/>
      </c>
      <c r="Q70" s="3" t="str">
        <f t="shared" si="21"/>
        <v/>
      </c>
      <c r="R70" s="49" t="str">
        <f t="shared" si="22"/>
        <v/>
      </c>
      <c r="S70" s="3" t="str">
        <f t="shared" si="23"/>
        <v/>
      </c>
      <c r="T70" s="50" t="str">
        <f t="shared" si="24"/>
        <v/>
      </c>
      <c r="U70" s="50" t="str">
        <f t="shared" si="25"/>
        <v/>
      </c>
      <c r="V70" s="51" t="str">
        <f t="shared" si="26"/>
        <v/>
      </c>
      <c r="W70" s="65"/>
      <c r="X70" s="65"/>
      <c r="Y70" s="65"/>
      <c r="Z70" s="65"/>
      <c r="AA70" s="65"/>
      <c r="AB70" s="65"/>
      <c r="AC70" s="65"/>
      <c r="AD70" s="65"/>
      <c r="AE70" s="65"/>
      <c r="AF70" s="63"/>
    </row>
    <row r="71" spans="1:32" ht="13.5">
      <c r="A71" s="266" t="str">
        <f t="shared" si="2"/>
        <v/>
      </c>
      <c r="B71" s="47"/>
      <c r="C71" s="380"/>
      <c r="D71" s="380"/>
      <c r="E71" s="380"/>
      <c r="F71" s="380"/>
      <c r="G71" s="265"/>
      <c r="H71" s="45"/>
      <c r="I71" s="48"/>
      <c r="J71" s="70" t="str">
        <f t="shared" si="17"/>
        <v/>
      </c>
      <c r="K71" s="71" t="str">
        <f t="shared" si="18"/>
        <v/>
      </c>
      <c r="L71" s="1"/>
      <c r="M71" s="127"/>
      <c r="N71" s="127"/>
      <c r="O71" s="122" t="str">
        <f t="shared" si="19"/>
        <v/>
      </c>
      <c r="P71" s="49" t="str">
        <f t="shared" si="20"/>
        <v/>
      </c>
      <c r="Q71" s="3" t="str">
        <f t="shared" si="21"/>
        <v/>
      </c>
      <c r="R71" s="49" t="str">
        <f t="shared" si="22"/>
        <v/>
      </c>
      <c r="S71" s="3" t="str">
        <f t="shared" si="23"/>
        <v/>
      </c>
      <c r="T71" s="50" t="str">
        <f t="shared" si="24"/>
        <v/>
      </c>
      <c r="U71" s="50" t="str">
        <f t="shared" si="25"/>
        <v/>
      </c>
      <c r="V71" s="51" t="str">
        <f t="shared" si="26"/>
        <v/>
      </c>
      <c r="W71" s="65"/>
      <c r="X71" s="65"/>
      <c r="Y71" s="65"/>
      <c r="Z71" s="65"/>
      <c r="AA71" s="65"/>
      <c r="AB71" s="65"/>
      <c r="AC71" s="65"/>
      <c r="AD71" s="65"/>
      <c r="AE71" s="65"/>
      <c r="AF71" s="63"/>
    </row>
    <row r="72" spans="1:32" ht="13.5">
      <c r="A72" s="266" t="str">
        <f t="shared" si="2"/>
        <v/>
      </c>
      <c r="B72" s="47"/>
      <c r="C72" s="380"/>
      <c r="D72" s="380"/>
      <c r="E72" s="380"/>
      <c r="F72" s="380"/>
      <c r="G72" s="265"/>
      <c r="H72" s="45"/>
      <c r="I72" s="48"/>
      <c r="J72" s="70" t="str">
        <f t="shared" si="17"/>
        <v/>
      </c>
      <c r="K72" s="71" t="str">
        <f t="shared" si="18"/>
        <v/>
      </c>
      <c r="L72" s="1"/>
      <c r="M72" s="127"/>
      <c r="N72" s="127"/>
      <c r="O72" s="122" t="str">
        <f t="shared" si="19"/>
        <v/>
      </c>
      <c r="P72" s="49" t="str">
        <f t="shared" si="20"/>
        <v/>
      </c>
      <c r="Q72" s="3" t="str">
        <f t="shared" si="21"/>
        <v/>
      </c>
      <c r="R72" s="49" t="str">
        <f t="shared" si="22"/>
        <v/>
      </c>
      <c r="S72" s="3" t="str">
        <f t="shared" si="23"/>
        <v/>
      </c>
      <c r="T72" s="50" t="str">
        <f t="shared" si="24"/>
        <v/>
      </c>
      <c r="U72" s="50" t="str">
        <f t="shared" si="25"/>
        <v/>
      </c>
      <c r="V72" s="51" t="str">
        <f t="shared" si="26"/>
        <v/>
      </c>
      <c r="W72" s="65"/>
      <c r="X72" s="65"/>
      <c r="Y72" s="65"/>
      <c r="Z72" s="65"/>
      <c r="AA72" s="65"/>
      <c r="AB72" s="65"/>
      <c r="AC72" s="65"/>
      <c r="AD72" s="65"/>
      <c r="AE72" s="65"/>
      <c r="AF72" s="63"/>
    </row>
    <row r="73" spans="1:32" ht="13.5">
      <c r="A73" s="266" t="str">
        <f t="shared" si="2"/>
        <v/>
      </c>
      <c r="B73" s="47"/>
      <c r="C73" s="380"/>
      <c r="D73" s="380"/>
      <c r="E73" s="380"/>
      <c r="F73" s="380"/>
      <c r="G73" s="265"/>
      <c r="H73" s="45"/>
      <c r="I73" s="48"/>
      <c r="J73" s="70" t="str">
        <f t="shared" si="17"/>
        <v/>
      </c>
      <c r="K73" s="71" t="str">
        <f t="shared" si="18"/>
        <v/>
      </c>
      <c r="L73" s="1"/>
      <c r="M73" s="127"/>
      <c r="N73" s="127"/>
      <c r="O73" s="122" t="str">
        <f t="shared" si="19"/>
        <v/>
      </c>
      <c r="P73" s="49" t="str">
        <f t="shared" si="20"/>
        <v/>
      </c>
      <c r="Q73" s="3" t="str">
        <f t="shared" si="21"/>
        <v/>
      </c>
      <c r="R73" s="49" t="str">
        <f t="shared" si="22"/>
        <v/>
      </c>
      <c r="S73" s="3" t="str">
        <f t="shared" si="23"/>
        <v/>
      </c>
      <c r="T73" s="50" t="str">
        <f t="shared" si="24"/>
        <v/>
      </c>
      <c r="U73" s="50" t="str">
        <f t="shared" si="25"/>
        <v/>
      </c>
      <c r="V73" s="51" t="str">
        <f t="shared" si="26"/>
        <v/>
      </c>
      <c r="W73" s="65"/>
      <c r="X73" s="65"/>
      <c r="Y73" s="65"/>
      <c r="Z73" s="65"/>
      <c r="AA73" s="65"/>
      <c r="AB73" s="65"/>
      <c r="AC73" s="65"/>
      <c r="AD73" s="65"/>
      <c r="AE73" s="65"/>
      <c r="AF73" s="63"/>
    </row>
    <row r="74" spans="1:32" ht="13.5">
      <c r="A74" s="266" t="str">
        <f t="shared" si="2"/>
        <v/>
      </c>
      <c r="B74" s="47"/>
      <c r="C74" s="380"/>
      <c r="D74" s="380"/>
      <c r="E74" s="380"/>
      <c r="F74" s="380"/>
      <c r="G74" s="265"/>
      <c r="H74" s="45"/>
      <c r="I74" s="48"/>
      <c r="J74" s="70" t="str">
        <f t="shared" si="17"/>
        <v/>
      </c>
      <c r="K74" s="71" t="str">
        <f t="shared" si="18"/>
        <v/>
      </c>
      <c r="L74" s="1"/>
      <c r="M74" s="127"/>
      <c r="N74" s="127"/>
      <c r="O74" s="122" t="str">
        <f t="shared" si="19"/>
        <v/>
      </c>
      <c r="P74" s="49" t="str">
        <f t="shared" si="20"/>
        <v/>
      </c>
      <c r="Q74" s="3" t="str">
        <f t="shared" si="21"/>
        <v/>
      </c>
      <c r="R74" s="49" t="str">
        <f t="shared" si="22"/>
        <v/>
      </c>
      <c r="S74" s="3" t="str">
        <f t="shared" si="23"/>
        <v/>
      </c>
      <c r="T74" s="50" t="str">
        <f t="shared" si="24"/>
        <v/>
      </c>
      <c r="U74" s="50" t="str">
        <f t="shared" si="25"/>
        <v/>
      </c>
      <c r="V74" s="51" t="str">
        <f t="shared" si="26"/>
        <v/>
      </c>
      <c r="W74" s="65"/>
      <c r="X74" s="65"/>
      <c r="Y74" s="65"/>
      <c r="Z74" s="65"/>
      <c r="AA74" s="65"/>
      <c r="AB74" s="65"/>
      <c r="AC74" s="65"/>
      <c r="AD74" s="65"/>
      <c r="AE74" s="65"/>
      <c r="AF74" s="63"/>
    </row>
    <row r="75" spans="1:32" ht="13.5">
      <c r="A75" s="266" t="str">
        <f t="shared" si="2"/>
        <v/>
      </c>
      <c r="B75" s="47"/>
      <c r="C75" s="380"/>
      <c r="D75" s="380"/>
      <c r="E75" s="380"/>
      <c r="F75" s="380"/>
      <c r="G75" s="265"/>
      <c r="H75" s="45"/>
      <c r="I75" s="48"/>
      <c r="J75" s="70" t="str">
        <f t="shared" si="17"/>
        <v/>
      </c>
      <c r="K75" s="71" t="str">
        <f t="shared" si="18"/>
        <v/>
      </c>
      <c r="L75" s="1"/>
      <c r="M75" s="127"/>
      <c r="N75" s="127"/>
      <c r="O75" s="122" t="str">
        <f t="shared" si="19"/>
        <v/>
      </c>
      <c r="P75" s="49" t="str">
        <f t="shared" si="20"/>
        <v/>
      </c>
      <c r="Q75" s="3" t="str">
        <f t="shared" si="21"/>
        <v/>
      </c>
      <c r="R75" s="49" t="str">
        <f t="shared" si="22"/>
        <v/>
      </c>
      <c r="S75" s="3" t="str">
        <f t="shared" si="23"/>
        <v/>
      </c>
      <c r="T75" s="50" t="str">
        <f t="shared" si="24"/>
        <v/>
      </c>
      <c r="U75" s="50" t="str">
        <f t="shared" si="25"/>
        <v/>
      </c>
      <c r="V75" s="51" t="str">
        <f t="shared" si="26"/>
        <v/>
      </c>
      <c r="W75" s="65"/>
      <c r="X75" s="65"/>
      <c r="Y75" s="65"/>
      <c r="Z75" s="65"/>
      <c r="AA75" s="65"/>
      <c r="AB75" s="65"/>
      <c r="AC75" s="65"/>
      <c r="AD75" s="65"/>
      <c r="AE75" s="65"/>
      <c r="AF75" s="63"/>
    </row>
    <row r="76" spans="1:32" ht="13.5">
      <c r="A76" s="266" t="str">
        <f t="shared" si="2"/>
        <v/>
      </c>
      <c r="B76" s="47"/>
      <c r="C76" s="380"/>
      <c r="D76" s="380"/>
      <c r="E76" s="380"/>
      <c r="F76" s="380"/>
      <c r="G76" s="265"/>
      <c r="H76" s="45"/>
      <c r="I76" s="48"/>
      <c r="J76" s="70" t="str">
        <f t="shared" si="17"/>
        <v/>
      </c>
      <c r="K76" s="71" t="str">
        <f t="shared" si="18"/>
        <v/>
      </c>
      <c r="L76" s="1"/>
      <c r="M76" s="127"/>
      <c r="N76" s="127"/>
      <c r="O76" s="122" t="str">
        <f t="shared" si="19"/>
        <v/>
      </c>
      <c r="P76" s="49" t="str">
        <f t="shared" si="20"/>
        <v/>
      </c>
      <c r="Q76" s="3" t="str">
        <f t="shared" si="21"/>
        <v/>
      </c>
      <c r="R76" s="49" t="str">
        <f t="shared" si="22"/>
        <v/>
      </c>
      <c r="S76" s="3" t="str">
        <f t="shared" si="23"/>
        <v/>
      </c>
      <c r="T76" s="50" t="str">
        <f t="shared" si="24"/>
        <v/>
      </c>
      <c r="U76" s="50" t="str">
        <f t="shared" si="25"/>
        <v/>
      </c>
      <c r="V76" s="51" t="str">
        <f t="shared" si="26"/>
        <v/>
      </c>
      <c r="W76" s="65"/>
      <c r="X76" s="65"/>
      <c r="Y76" s="65"/>
      <c r="Z76" s="65"/>
      <c r="AA76" s="65"/>
      <c r="AB76" s="65"/>
      <c r="AC76" s="65"/>
      <c r="AD76" s="65"/>
      <c r="AE76" s="65"/>
      <c r="AF76" s="63"/>
    </row>
    <row r="77" spans="1:32" ht="13.5">
      <c r="A77" s="266" t="str">
        <f t="shared" si="2"/>
        <v/>
      </c>
      <c r="B77" s="47"/>
      <c r="C77" s="380"/>
      <c r="D77" s="380"/>
      <c r="E77" s="380"/>
      <c r="F77" s="380"/>
      <c r="G77" s="265"/>
      <c r="H77" s="45"/>
      <c r="I77" s="48"/>
      <c r="J77" s="70" t="str">
        <f t="shared" si="17"/>
        <v/>
      </c>
      <c r="K77" s="71" t="str">
        <f t="shared" si="18"/>
        <v/>
      </c>
      <c r="L77" s="1"/>
      <c r="M77" s="127"/>
      <c r="N77" s="127"/>
      <c r="O77" s="122" t="str">
        <f t="shared" si="19"/>
        <v/>
      </c>
      <c r="P77" s="49" t="str">
        <f t="shared" si="20"/>
        <v/>
      </c>
      <c r="Q77" s="3" t="str">
        <f t="shared" si="21"/>
        <v/>
      </c>
      <c r="R77" s="49" t="str">
        <f t="shared" si="22"/>
        <v/>
      </c>
      <c r="S77" s="3" t="str">
        <f t="shared" si="23"/>
        <v/>
      </c>
      <c r="T77" s="50" t="str">
        <f t="shared" si="24"/>
        <v/>
      </c>
      <c r="U77" s="50" t="str">
        <f t="shared" si="25"/>
        <v/>
      </c>
      <c r="V77" s="51" t="str">
        <f t="shared" si="26"/>
        <v/>
      </c>
      <c r="W77" s="65"/>
      <c r="X77" s="65"/>
      <c r="Y77" s="65"/>
      <c r="Z77" s="65"/>
      <c r="AA77" s="65"/>
      <c r="AB77" s="65"/>
      <c r="AC77" s="65"/>
      <c r="AD77" s="65"/>
      <c r="AE77" s="65"/>
      <c r="AF77" s="63"/>
    </row>
    <row r="78" spans="1:32" ht="13.5">
      <c r="A78" s="266" t="str">
        <f t="shared" si="2"/>
        <v/>
      </c>
      <c r="B78" s="47"/>
      <c r="C78" s="380"/>
      <c r="D78" s="380"/>
      <c r="E78" s="380"/>
      <c r="F78" s="380"/>
      <c r="G78" s="265"/>
      <c r="H78" s="45"/>
      <c r="I78" s="48"/>
      <c r="J78" s="70" t="str">
        <f t="shared" si="17"/>
        <v/>
      </c>
      <c r="K78" s="71" t="str">
        <f t="shared" si="18"/>
        <v/>
      </c>
      <c r="L78" s="1"/>
      <c r="M78" s="127"/>
      <c r="N78" s="127"/>
      <c r="O78" s="122" t="str">
        <f t="shared" si="19"/>
        <v/>
      </c>
      <c r="P78" s="49" t="str">
        <f t="shared" si="20"/>
        <v/>
      </c>
      <c r="Q78" s="3" t="str">
        <f t="shared" si="21"/>
        <v/>
      </c>
      <c r="R78" s="49" t="str">
        <f t="shared" si="22"/>
        <v/>
      </c>
      <c r="S78" s="3" t="str">
        <f t="shared" si="23"/>
        <v/>
      </c>
      <c r="T78" s="50" t="str">
        <f t="shared" si="24"/>
        <v/>
      </c>
      <c r="U78" s="50" t="str">
        <f t="shared" si="25"/>
        <v/>
      </c>
      <c r="V78" s="51" t="str">
        <f t="shared" si="26"/>
        <v/>
      </c>
      <c r="W78" s="65"/>
      <c r="X78" s="65"/>
      <c r="Y78" s="65"/>
      <c r="Z78" s="65"/>
      <c r="AA78" s="65"/>
      <c r="AB78" s="65"/>
      <c r="AC78" s="65"/>
      <c r="AD78" s="65"/>
      <c r="AE78" s="65"/>
      <c r="AF78" s="63"/>
    </row>
    <row r="79" spans="1:32" ht="13.5">
      <c r="A79" s="266" t="str">
        <f t="shared" si="2"/>
        <v/>
      </c>
      <c r="B79" s="47"/>
      <c r="C79" s="380"/>
      <c r="D79" s="380"/>
      <c r="E79" s="380"/>
      <c r="F79" s="380"/>
      <c r="G79" s="265"/>
      <c r="H79" s="45"/>
      <c r="I79" s="48"/>
      <c r="J79" s="70" t="str">
        <f t="shared" si="17"/>
        <v/>
      </c>
      <c r="K79" s="71" t="str">
        <f t="shared" si="18"/>
        <v/>
      </c>
      <c r="L79" s="1"/>
      <c r="M79" s="127"/>
      <c r="N79" s="127"/>
      <c r="O79" s="122" t="str">
        <f t="shared" si="19"/>
        <v/>
      </c>
      <c r="P79" s="49" t="str">
        <f t="shared" si="20"/>
        <v/>
      </c>
      <c r="Q79" s="3" t="str">
        <f t="shared" si="21"/>
        <v/>
      </c>
      <c r="R79" s="49" t="str">
        <f t="shared" si="22"/>
        <v/>
      </c>
      <c r="S79" s="3" t="str">
        <f t="shared" si="23"/>
        <v/>
      </c>
      <c r="T79" s="50" t="str">
        <f t="shared" si="24"/>
        <v/>
      </c>
      <c r="U79" s="50" t="str">
        <f t="shared" si="25"/>
        <v/>
      </c>
      <c r="V79" s="51" t="str">
        <f t="shared" si="26"/>
        <v/>
      </c>
      <c r="W79" s="65"/>
      <c r="X79" s="65"/>
      <c r="Y79" s="65"/>
      <c r="Z79" s="65"/>
      <c r="AA79" s="65"/>
      <c r="AB79" s="65"/>
      <c r="AC79" s="65"/>
      <c r="AD79" s="65"/>
      <c r="AE79" s="65"/>
      <c r="AF79" s="63"/>
    </row>
    <row r="80" spans="1:32" ht="13.5">
      <c r="A80" s="266" t="str">
        <f t="shared" si="2"/>
        <v/>
      </c>
      <c r="B80" s="47"/>
      <c r="C80" s="380"/>
      <c r="D80" s="380"/>
      <c r="E80" s="380"/>
      <c r="F80" s="380"/>
      <c r="G80" s="265"/>
      <c r="H80" s="45"/>
      <c r="I80" s="48"/>
      <c r="J80" s="70" t="str">
        <f t="shared" si="17"/>
        <v/>
      </c>
      <c r="K80" s="71" t="str">
        <f t="shared" si="18"/>
        <v/>
      </c>
      <c r="L80" s="1"/>
      <c r="M80" s="127"/>
      <c r="N80" s="127"/>
      <c r="O80" s="122" t="str">
        <f t="shared" si="19"/>
        <v/>
      </c>
      <c r="P80" s="49" t="str">
        <f t="shared" si="20"/>
        <v/>
      </c>
      <c r="Q80" s="3" t="str">
        <f t="shared" si="21"/>
        <v/>
      </c>
      <c r="R80" s="49" t="str">
        <f t="shared" si="22"/>
        <v/>
      </c>
      <c r="S80" s="3" t="str">
        <f t="shared" si="23"/>
        <v/>
      </c>
      <c r="T80" s="50" t="str">
        <f t="shared" si="24"/>
        <v/>
      </c>
      <c r="U80" s="50" t="str">
        <f t="shared" si="25"/>
        <v/>
      </c>
      <c r="V80" s="51" t="str">
        <f t="shared" si="26"/>
        <v/>
      </c>
      <c r="W80" s="65"/>
      <c r="X80" s="65"/>
      <c r="Y80" s="65"/>
      <c r="Z80" s="65"/>
      <c r="AA80" s="65"/>
      <c r="AB80" s="65"/>
      <c r="AC80" s="65"/>
      <c r="AD80" s="65"/>
      <c r="AE80" s="65"/>
      <c r="AF80" s="63"/>
    </row>
    <row r="81" spans="1:32" ht="13.5">
      <c r="A81" s="266" t="str">
        <f t="shared" ref="A81:A144" si="27">IF(B81="","",A80+1)</f>
        <v/>
      </c>
      <c r="B81" s="47"/>
      <c r="C81" s="380"/>
      <c r="D81" s="380"/>
      <c r="E81" s="380"/>
      <c r="F81" s="380"/>
      <c r="G81" s="265"/>
      <c r="H81" s="45"/>
      <c r="I81" s="48"/>
      <c r="J81" s="70" t="str">
        <f t="shared" si="17"/>
        <v/>
      </c>
      <c r="K81" s="71" t="str">
        <f t="shared" si="18"/>
        <v/>
      </c>
      <c r="L81" s="1"/>
      <c r="M81" s="127"/>
      <c r="N81" s="127"/>
      <c r="O81" s="122" t="str">
        <f t="shared" si="19"/>
        <v/>
      </c>
      <c r="P81" s="49" t="str">
        <f t="shared" si="20"/>
        <v/>
      </c>
      <c r="Q81" s="3" t="str">
        <f t="shared" si="21"/>
        <v/>
      </c>
      <c r="R81" s="49" t="str">
        <f t="shared" si="22"/>
        <v/>
      </c>
      <c r="S81" s="3" t="str">
        <f t="shared" si="23"/>
        <v/>
      </c>
      <c r="T81" s="50" t="str">
        <f t="shared" si="24"/>
        <v/>
      </c>
      <c r="U81" s="50" t="str">
        <f t="shared" si="25"/>
        <v/>
      </c>
      <c r="V81" s="51" t="str">
        <f t="shared" si="26"/>
        <v/>
      </c>
      <c r="W81" s="65"/>
      <c r="X81" s="65"/>
      <c r="Y81" s="65"/>
      <c r="Z81" s="65"/>
      <c r="AA81" s="65"/>
      <c r="AB81" s="65"/>
      <c r="AC81" s="65"/>
      <c r="AD81" s="65"/>
      <c r="AE81" s="65"/>
      <c r="AF81" s="63"/>
    </row>
    <row r="82" spans="1:32" ht="13.5">
      <c r="A82" s="266" t="str">
        <f t="shared" si="27"/>
        <v/>
      </c>
      <c r="B82" s="47"/>
      <c r="C82" s="380"/>
      <c r="D82" s="380"/>
      <c r="E82" s="380"/>
      <c r="F82" s="380"/>
      <c r="G82" s="265"/>
      <c r="H82" s="45"/>
      <c r="I82" s="48"/>
      <c r="J82" s="70" t="str">
        <f t="shared" si="17"/>
        <v/>
      </c>
      <c r="K82" s="71" t="str">
        <f t="shared" si="18"/>
        <v/>
      </c>
      <c r="L82" s="1"/>
      <c r="M82" s="127"/>
      <c r="N82" s="127"/>
      <c r="O82" s="122" t="str">
        <f t="shared" si="19"/>
        <v/>
      </c>
      <c r="P82" s="49" t="str">
        <f t="shared" si="20"/>
        <v/>
      </c>
      <c r="Q82" s="3" t="str">
        <f t="shared" si="21"/>
        <v/>
      </c>
      <c r="R82" s="49" t="str">
        <f t="shared" si="22"/>
        <v/>
      </c>
      <c r="S82" s="3" t="str">
        <f t="shared" si="23"/>
        <v/>
      </c>
      <c r="T82" s="50" t="str">
        <f t="shared" si="24"/>
        <v/>
      </c>
      <c r="U82" s="50" t="str">
        <f t="shared" si="25"/>
        <v/>
      </c>
      <c r="V82" s="51" t="str">
        <f t="shared" si="26"/>
        <v/>
      </c>
      <c r="W82" s="65"/>
      <c r="X82" s="65"/>
      <c r="Y82" s="65"/>
      <c r="Z82" s="65"/>
      <c r="AA82" s="65"/>
      <c r="AB82" s="65"/>
      <c r="AC82" s="65"/>
      <c r="AD82" s="65"/>
      <c r="AE82" s="65"/>
      <c r="AF82" s="63"/>
    </row>
    <row r="83" spans="1:32" ht="13.5">
      <c r="A83" s="266" t="str">
        <f t="shared" si="27"/>
        <v/>
      </c>
      <c r="B83" s="47"/>
      <c r="C83" s="380"/>
      <c r="D83" s="380"/>
      <c r="E83" s="380"/>
      <c r="F83" s="380"/>
      <c r="G83" s="265"/>
      <c r="H83" s="45"/>
      <c r="I83" s="48"/>
      <c r="J83" s="70" t="str">
        <f t="shared" si="17"/>
        <v/>
      </c>
      <c r="K83" s="71" t="str">
        <f t="shared" si="18"/>
        <v/>
      </c>
      <c r="L83" s="1"/>
      <c r="M83" s="127"/>
      <c r="N83" s="127"/>
      <c r="O83" s="122" t="str">
        <f t="shared" si="19"/>
        <v/>
      </c>
      <c r="P83" s="49" t="str">
        <f t="shared" si="20"/>
        <v/>
      </c>
      <c r="Q83" s="3" t="str">
        <f t="shared" si="21"/>
        <v/>
      </c>
      <c r="R83" s="49" t="str">
        <f t="shared" si="22"/>
        <v/>
      </c>
      <c r="S83" s="3" t="str">
        <f t="shared" si="23"/>
        <v/>
      </c>
      <c r="T83" s="50" t="str">
        <f t="shared" si="24"/>
        <v/>
      </c>
      <c r="U83" s="50" t="str">
        <f t="shared" si="25"/>
        <v/>
      </c>
      <c r="V83" s="51" t="str">
        <f t="shared" si="26"/>
        <v/>
      </c>
      <c r="W83" s="65"/>
      <c r="X83" s="65"/>
      <c r="Y83" s="65"/>
      <c r="Z83" s="65"/>
      <c r="AA83" s="65"/>
      <c r="AB83" s="65"/>
      <c r="AC83" s="65"/>
      <c r="AD83" s="65"/>
      <c r="AE83" s="65"/>
      <c r="AF83" s="63"/>
    </row>
    <row r="84" spans="1:32" ht="13.5">
      <c r="A84" s="266" t="str">
        <f t="shared" si="27"/>
        <v/>
      </c>
      <c r="B84" s="47"/>
      <c r="C84" s="380"/>
      <c r="D84" s="380"/>
      <c r="E84" s="380"/>
      <c r="F84" s="380"/>
      <c r="G84" s="265"/>
      <c r="H84" s="45"/>
      <c r="I84" s="48"/>
      <c r="J84" s="70" t="str">
        <f t="shared" si="17"/>
        <v/>
      </c>
      <c r="K84" s="71" t="str">
        <f t="shared" si="18"/>
        <v/>
      </c>
      <c r="L84" s="1"/>
      <c r="M84" s="127"/>
      <c r="N84" s="127"/>
      <c r="O84" s="122" t="str">
        <f t="shared" si="19"/>
        <v/>
      </c>
      <c r="P84" s="49" t="str">
        <f t="shared" si="20"/>
        <v/>
      </c>
      <c r="Q84" s="3" t="str">
        <f t="shared" si="21"/>
        <v/>
      </c>
      <c r="R84" s="49" t="str">
        <f t="shared" si="22"/>
        <v/>
      </c>
      <c r="S84" s="3" t="str">
        <f t="shared" si="23"/>
        <v/>
      </c>
      <c r="T84" s="50" t="str">
        <f t="shared" si="24"/>
        <v/>
      </c>
      <c r="U84" s="50" t="str">
        <f t="shared" si="25"/>
        <v/>
      </c>
      <c r="V84" s="51" t="str">
        <f t="shared" si="26"/>
        <v/>
      </c>
      <c r="W84" s="65"/>
      <c r="X84" s="65"/>
      <c r="Y84" s="65"/>
      <c r="Z84" s="65"/>
      <c r="AA84" s="65"/>
      <c r="AB84" s="65"/>
      <c r="AC84" s="65"/>
      <c r="AD84" s="65"/>
      <c r="AE84" s="65"/>
      <c r="AF84" s="63"/>
    </row>
    <row r="85" spans="1:32" ht="13.5">
      <c r="A85" s="266" t="str">
        <f t="shared" si="27"/>
        <v/>
      </c>
      <c r="B85" s="47"/>
      <c r="C85" s="380"/>
      <c r="D85" s="380"/>
      <c r="E85" s="380"/>
      <c r="F85" s="380"/>
      <c r="G85" s="265"/>
      <c r="H85" s="45"/>
      <c r="I85" s="48"/>
      <c r="J85" s="70" t="str">
        <f t="shared" si="17"/>
        <v/>
      </c>
      <c r="K85" s="71" t="str">
        <f t="shared" si="18"/>
        <v/>
      </c>
      <c r="L85" s="1"/>
      <c r="M85" s="127"/>
      <c r="N85" s="127"/>
      <c r="O85" s="122" t="str">
        <f t="shared" si="19"/>
        <v/>
      </c>
      <c r="P85" s="49" t="str">
        <f t="shared" si="20"/>
        <v/>
      </c>
      <c r="Q85" s="3" t="str">
        <f t="shared" si="21"/>
        <v/>
      </c>
      <c r="R85" s="49" t="str">
        <f t="shared" si="22"/>
        <v/>
      </c>
      <c r="S85" s="3" t="str">
        <f t="shared" si="23"/>
        <v/>
      </c>
      <c r="T85" s="50" t="str">
        <f t="shared" si="24"/>
        <v/>
      </c>
      <c r="U85" s="50" t="str">
        <f t="shared" si="25"/>
        <v/>
      </c>
      <c r="V85" s="51" t="str">
        <f t="shared" si="26"/>
        <v/>
      </c>
      <c r="W85" s="65"/>
      <c r="X85" s="65"/>
      <c r="Y85" s="65"/>
      <c r="Z85" s="65"/>
      <c r="AA85" s="65"/>
      <c r="AB85" s="65"/>
      <c r="AC85" s="65"/>
      <c r="AD85" s="65"/>
      <c r="AE85" s="65"/>
      <c r="AF85" s="63"/>
    </row>
    <row r="86" spans="1:32" ht="13.5">
      <c r="A86" s="266" t="str">
        <f t="shared" si="27"/>
        <v/>
      </c>
      <c r="B86" s="47"/>
      <c r="C86" s="380"/>
      <c r="D86" s="380"/>
      <c r="E86" s="380"/>
      <c r="F86" s="380"/>
      <c r="G86" s="265"/>
      <c r="H86" s="45"/>
      <c r="I86" s="48"/>
      <c r="J86" s="70" t="str">
        <f t="shared" si="17"/>
        <v/>
      </c>
      <c r="K86" s="71" t="str">
        <f t="shared" si="18"/>
        <v/>
      </c>
      <c r="L86" s="1"/>
      <c r="M86" s="127"/>
      <c r="N86" s="127"/>
      <c r="O86" s="122" t="str">
        <f t="shared" si="19"/>
        <v/>
      </c>
      <c r="P86" s="49" t="str">
        <f t="shared" si="20"/>
        <v/>
      </c>
      <c r="Q86" s="3" t="str">
        <f t="shared" si="21"/>
        <v/>
      </c>
      <c r="R86" s="49" t="str">
        <f t="shared" si="22"/>
        <v/>
      </c>
      <c r="S86" s="3" t="str">
        <f t="shared" si="23"/>
        <v/>
      </c>
      <c r="T86" s="50" t="str">
        <f t="shared" si="24"/>
        <v/>
      </c>
      <c r="U86" s="50" t="str">
        <f t="shared" si="25"/>
        <v/>
      </c>
      <c r="V86" s="51" t="str">
        <f t="shared" si="26"/>
        <v/>
      </c>
      <c r="W86" s="65"/>
      <c r="X86" s="65"/>
      <c r="Y86" s="65"/>
      <c r="Z86" s="65"/>
      <c r="AA86" s="65"/>
      <c r="AB86" s="65"/>
      <c r="AC86" s="65"/>
      <c r="AD86" s="65"/>
      <c r="AE86" s="65"/>
      <c r="AF86" s="63"/>
    </row>
    <row r="87" spans="1:32" ht="13.5">
      <c r="A87" s="266" t="str">
        <f t="shared" si="27"/>
        <v/>
      </c>
      <c r="B87" s="47"/>
      <c r="C87" s="380"/>
      <c r="D87" s="380"/>
      <c r="E87" s="380"/>
      <c r="F87" s="380"/>
      <c r="G87" s="265"/>
      <c r="H87" s="45"/>
      <c r="I87" s="48"/>
      <c r="J87" s="70" t="str">
        <f t="shared" si="17"/>
        <v/>
      </c>
      <c r="K87" s="71" t="str">
        <f t="shared" si="18"/>
        <v/>
      </c>
      <c r="L87" s="1"/>
      <c r="M87" s="127"/>
      <c r="N87" s="127"/>
      <c r="O87" s="122" t="str">
        <f t="shared" si="19"/>
        <v/>
      </c>
      <c r="P87" s="49" t="str">
        <f t="shared" si="20"/>
        <v/>
      </c>
      <c r="Q87" s="3" t="str">
        <f t="shared" si="21"/>
        <v/>
      </c>
      <c r="R87" s="49" t="str">
        <f t="shared" si="22"/>
        <v/>
      </c>
      <c r="S87" s="3" t="str">
        <f t="shared" si="23"/>
        <v/>
      </c>
      <c r="T87" s="50" t="str">
        <f t="shared" si="24"/>
        <v/>
      </c>
      <c r="U87" s="50" t="str">
        <f t="shared" si="25"/>
        <v/>
      </c>
      <c r="V87" s="51" t="str">
        <f t="shared" si="26"/>
        <v/>
      </c>
      <c r="W87" s="65"/>
      <c r="X87" s="65"/>
      <c r="Y87" s="65"/>
      <c r="Z87" s="65"/>
      <c r="AA87" s="65"/>
      <c r="AB87" s="65"/>
      <c r="AC87" s="65"/>
      <c r="AD87" s="65"/>
      <c r="AE87" s="65"/>
      <c r="AF87" s="63"/>
    </row>
    <row r="88" spans="1:32" ht="13.5">
      <c r="A88" s="266" t="str">
        <f t="shared" si="27"/>
        <v/>
      </c>
      <c r="B88" s="47"/>
      <c r="C88" s="380"/>
      <c r="D88" s="380"/>
      <c r="E88" s="380"/>
      <c r="F88" s="380"/>
      <c r="G88" s="265"/>
      <c r="H88" s="45"/>
      <c r="I88" s="48"/>
      <c r="J88" s="70" t="str">
        <f t="shared" si="17"/>
        <v/>
      </c>
      <c r="K88" s="71" t="str">
        <f t="shared" si="18"/>
        <v/>
      </c>
      <c r="L88" s="1"/>
      <c r="M88" s="127"/>
      <c r="N88" s="127"/>
      <c r="O88" s="122" t="str">
        <f t="shared" si="19"/>
        <v/>
      </c>
      <c r="P88" s="49" t="str">
        <f t="shared" si="20"/>
        <v/>
      </c>
      <c r="Q88" s="3" t="str">
        <f t="shared" si="21"/>
        <v/>
      </c>
      <c r="R88" s="49" t="str">
        <f t="shared" si="22"/>
        <v/>
      </c>
      <c r="S88" s="3" t="str">
        <f t="shared" si="23"/>
        <v/>
      </c>
      <c r="T88" s="50" t="str">
        <f t="shared" si="24"/>
        <v/>
      </c>
      <c r="U88" s="50" t="str">
        <f t="shared" si="25"/>
        <v/>
      </c>
      <c r="V88" s="51" t="str">
        <f t="shared" si="26"/>
        <v/>
      </c>
      <c r="W88" s="65"/>
      <c r="X88" s="65"/>
      <c r="Y88" s="65"/>
      <c r="Z88" s="65"/>
      <c r="AA88" s="65"/>
      <c r="AB88" s="65"/>
      <c r="AC88" s="65"/>
      <c r="AD88" s="65"/>
      <c r="AE88" s="65"/>
      <c r="AF88" s="63"/>
    </row>
    <row r="89" spans="1:32" ht="13.5">
      <c r="A89" s="266" t="str">
        <f t="shared" si="27"/>
        <v/>
      </c>
      <c r="B89" s="47"/>
      <c r="C89" s="380"/>
      <c r="D89" s="380"/>
      <c r="E89" s="380"/>
      <c r="F89" s="380"/>
      <c r="G89" s="265"/>
      <c r="H89" s="45"/>
      <c r="I89" s="48"/>
      <c r="J89" s="70" t="str">
        <f t="shared" ref="J89:J152" si="28">IF(B89="","",IF(B89="Madame","F","H"))</f>
        <v/>
      </c>
      <c r="K89" s="71" t="str">
        <f t="shared" ref="K89:K152" si="29">IF(I89="","",ROUNDDOWN((DATE(2012,3,16)-I89-3)/365.25,0))</f>
        <v/>
      </c>
      <c r="L89" s="1"/>
      <c r="M89" s="127"/>
      <c r="N89" s="127"/>
      <c r="O89" s="122" t="str">
        <f t="shared" ref="O89:O152" si="30">IF(K89="","",IF(L89="","",IF(L89&gt;=1,IF(L89&lt;14,V89,"Non éligible"))))</f>
        <v/>
      </c>
      <c r="P89" s="49" t="str">
        <f t="shared" ref="P89:P152" si="31">IF(I89="","",AND(IF(K89&lt;55,IF(L89&gt;=1,IF(L89&lt;14,TRUE,FALSE)))))</f>
        <v/>
      </c>
      <c r="Q89" s="3" t="str">
        <f t="shared" ref="Q89:Q152" si="32">IF(M89="","",IF(P89=TRUE,M89/12,""))</f>
        <v/>
      </c>
      <c r="R89" s="49" t="str">
        <f t="shared" ref="R89:R152" si="33">IF(I89="","",AND(IF(K89&gt;=55,IF(L89&gt;=1,IF(L89&lt;14,TRUE,FALSE)))))</f>
        <v/>
      </c>
      <c r="S89" s="3" t="str">
        <f t="shared" ref="S89:S152" si="34">IF(N89="","",IF(R89=TRUE,N89/12,""))</f>
        <v/>
      </c>
      <c r="T89" s="50" t="str">
        <f t="shared" ref="T89:T152" si="35">IF(Q89="","",IF(Q89&lt;6,"Non éligible","Eligible"))</f>
        <v/>
      </c>
      <c r="U89" s="50" t="str">
        <f t="shared" ref="U89:U152" si="36">IF(S89="","",IF(S89&lt;3,"Non éligible","Eligible"))</f>
        <v/>
      </c>
      <c r="V89" s="51" t="str">
        <f t="shared" ref="V89:V152" si="37">IF(K89="","",IF(L89="","",IF(L89&gt;=1,IF(L89&lt;14,CONCATENATE(T89,U89),"Non éligible"))))</f>
        <v/>
      </c>
    </row>
    <row r="90" spans="1:32" ht="13.5">
      <c r="A90" s="266" t="str">
        <f t="shared" si="27"/>
        <v/>
      </c>
      <c r="B90" s="47"/>
      <c r="C90" s="380"/>
      <c r="D90" s="380"/>
      <c r="E90" s="380"/>
      <c r="F90" s="380"/>
      <c r="G90" s="265"/>
      <c r="H90" s="45"/>
      <c r="I90" s="48"/>
      <c r="J90" s="70" t="str">
        <f t="shared" si="28"/>
        <v/>
      </c>
      <c r="K90" s="71" t="str">
        <f t="shared" si="29"/>
        <v/>
      </c>
      <c r="L90" s="1"/>
      <c r="M90" s="127"/>
      <c r="N90" s="127"/>
      <c r="O90" s="122" t="str">
        <f t="shared" si="30"/>
        <v/>
      </c>
      <c r="P90" s="49" t="str">
        <f t="shared" si="31"/>
        <v/>
      </c>
      <c r="Q90" s="3" t="str">
        <f t="shared" si="32"/>
        <v/>
      </c>
      <c r="R90" s="49" t="str">
        <f t="shared" si="33"/>
        <v/>
      </c>
      <c r="S90" s="3" t="str">
        <f t="shared" si="34"/>
        <v/>
      </c>
      <c r="T90" s="50" t="str">
        <f t="shared" si="35"/>
        <v/>
      </c>
      <c r="U90" s="50" t="str">
        <f t="shared" si="36"/>
        <v/>
      </c>
      <c r="V90" s="51" t="str">
        <f t="shared" si="37"/>
        <v/>
      </c>
    </row>
    <row r="91" spans="1:32" ht="13.5">
      <c r="A91" s="266" t="str">
        <f t="shared" si="27"/>
        <v/>
      </c>
      <c r="B91" s="47"/>
      <c r="C91" s="380"/>
      <c r="D91" s="380"/>
      <c r="E91" s="380"/>
      <c r="F91" s="380"/>
      <c r="G91" s="265"/>
      <c r="H91" s="45"/>
      <c r="I91" s="48"/>
      <c r="J91" s="70" t="str">
        <f t="shared" si="28"/>
        <v/>
      </c>
      <c r="K91" s="71" t="str">
        <f t="shared" si="29"/>
        <v/>
      </c>
      <c r="L91" s="1"/>
      <c r="M91" s="127"/>
      <c r="N91" s="127"/>
      <c r="O91" s="122" t="str">
        <f t="shared" si="30"/>
        <v/>
      </c>
      <c r="P91" s="49" t="str">
        <f t="shared" si="31"/>
        <v/>
      </c>
      <c r="Q91" s="3" t="str">
        <f t="shared" si="32"/>
        <v/>
      </c>
      <c r="R91" s="49" t="str">
        <f t="shared" si="33"/>
        <v/>
      </c>
      <c r="S91" s="3" t="str">
        <f t="shared" si="34"/>
        <v/>
      </c>
      <c r="T91" s="50" t="str">
        <f t="shared" si="35"/>
        <v/>
      </c>
      <c r="U91" s="50" t="str">
        <f t="shared" si="36"/>
        <v/>
      </c>
      <c r="V91" s="51" t="str">
        <f t="shared" si="37"/>
        <v/>
      </c>
    </row>
    <row r="92" spans="1:32" ht="13.5">
      <c r="A92" s="266" t="str">
        <f t="shared" si="27"/>
        <v/>
      </c>
      <c r="B92" s="47"/>
      <c r="C92" s="380"/>
      <c r="D92" s="380"/>
      <c r="E92" s="380"/>
      <c r="F92" s="380"/>
      <c r="G92" s="265"/>
      <c r="H92" s="45"/>
      <c r="I92" s="48"/>
      <c r="J92" s="70" t="str">
        <f t="shared" si="28"/>
        <v/>
      </c>
      <c r="K92" s="71" t="str">
        <f t="shared" si="29"/>
        <v/>
      </c>
      <c r="L92" s="1"/>
      <c r="M92" s="127"/>
      <c r="N92" s="127"/>
      <c r="O92" s="122" t="str">
        <f t="shared" si="30"/>
        <v/>
      </c>
      <c r="P92" s="49" t="str">
        <f t="shared" si="31"/>
        <v/>
      </c>
      <c r="Q92" s="3" t="str">
        <f t="shared" si="32"/>
        <v/>
      </c>
      <c r="R92" s="49" t="str">
        <f t="shared" si="33"/>
        <v/>
      </c>
      <c r="S92" s="3" t="str">
        <f t="shared" si="34"/>
        <v/>
      </c>
      <c r="T92" s="50" t="str">
        <f t="shared" si="35"/>
        <v/>
      </c>
      <c r="U92" s="50" t="str">
        <f t="shared" si="36"/>
        <v/>
      </c>
      <c r="V92" s="51" t="str">
        <f t="shared" si="37"/>
        <v/>
      </c>
    </row>
    <row r="93" spans="1:32" ht="13.5">
      <c r="A93" s="266" t="str">
        <f t="shared" si="27"/>
        <v/>
      </c>
      <c r="B93" s="47"/>
      <c r="C93" s="380"/>
      <c r="D93" s="380"/>
      <c r="E93" s="380"/>
      <c r="F93" s="380"/>
      <c r="G93" s="265"/>
      <c r="H93" s="45"/>
      <c r="I93" s="48"/>
      <c r="J93" s="70" t="str">
        <f t="shared" si="28"/>
        <v/>
      </c>
      <c r="K93" s="71" t="str">
        <f t="shared" si="29"/>
        <v/>
      </c>
      <c r="L93" s="1"/>
      <c r="M93" s="127"/>
      <c r="N93" s="127"/>
      <c r="O93" s="122" t="str">
        <f t="shared" si="30"/>
        <v/>
      </c>
      <c r="P93" s="49" t="str">
        <f t="shared" si="31"/>
        <v/>
      </c>
      <c r="Q93" s="3" t="str">
        <f t="shared" si="32"/>
        <v/>
      </c>
      <c r="R93" s="49" t="str">
        <f t="shared" si="33"/>
        <v/>
      </c>
      <c r="S93" s="3" t="str">
        <f t="shared" si="34"/>
        <v/>
      </c>
      <c r="T93" s="50" t="str">
        <f t="shared" si="35"/>
        <v/>
      </c>
      <c r="U93" s="50" t="str">
        <f t="shared" si="36"/>
        <v/>
      </c>
      <c r="V93" s="51" t="str">
        <f t="shared" si="37"/>
        <v/>
      </c>
    </row>
    <row r="94" spans="1:32" ht="13.5">
      <c r="A94" s="266" t="str">
        <f t="shared" si="27"/>
        <v/>
      </c>
      <c r="B94" s="47"/>
      <c r="C94" s="380"/>
      <c r="D94" s="380"/>
      <c r="E94" s="380"/>
      <c r="F94" s="380"/>
      <c r="G94" s="265"/>
      <c r="H94" s="45"/>
      <c r="I94" s="48"/>
      <c r="J94" s="70" t="str">
        <f t="shared" si="28"/>
        <v/>
      </c>
      <c r="K94" s="71" t="str">
        <f t="shared" si="29"/>
        <v/>
      </c>
      <c r="L94" s="1"/>
      <c r="M94" s="127"/>
      <c r="N94" s="127"/>
      <c r="O94" s="122" t="str">
        <f t="shared" si="30"/>
        <v/>
      </c>
      <c r="P94" s="49" t="str">
        <f t="shared" si="31"/>
        <v/>
      </c>
      <c r="Q94" s="3" t="str">
        <f t="shared" si="32"/>
        <v/>
      </c>
      <c r="R94" s="49" t="str">
        <f t="shared" si="33"/>
        <v/>
      </c>
      <c r="S94" s="3" t="str">
        <f t="shared" si="34"/>
        <v/>
      </c>
      <c r="T94" s="50" t="str">
        <f t="shared" si="35"/>
        <v/>
      </c>
      <c r="U94" s="50" t="str">
        <f t="shared" si="36"/>
        <v/>
      </c>
      <c r="V94" s="51" t="str">
        <f t="shared" si="37"/>
        <v/>
      </c>
    </row>
    <row r="95" spans="1:32" ht="13.5">
      <c r="A95" s="266" t="str">
        <f t="shared" si="27"/>
        <v/>
      </c>
      <c r="B95" s="47"/>
      <c r="C95" s="380"/>
      <c r="D95" s="380"/>
      <c r="E95" s="380"/>
      <c r="F95" s="380"/>
      <c r="G95" s="265"/>
      <c r="H95" s="45"/>
      <c r="I95" s="48"/>
      <c r="J95" s="70" t="str">
        <f t="shared" si="28"/>
        <v/>
      </c>
      <c r="K95" s="71" t="str">
        <f t="shared" si="29"/>
        <v/>
      </c>
      <c r="L95" s="1"/>
      <c r="M95" s="127"/>
      <c r="N95" s="127"/>
      <c r="O95" s="122" t="str">
        <f t="shared" si="30"/>
        <v/>
      </c>
      <c r="P95" s="49" t="str">
        <f t="shared" si="31"/>
        <v/>
      </c>
      <c r="Q95" s="3" t="str">
        <f t="shared" si="32"/>
        <v/>
      </c>
      <c r="R95" s="49" t="str">
        <f t="shared" si="33"/>
        <v/>
      </c>
      <c r="S95" s="3" t="str">
        <f t="shared" si="34"/>
        <v/>
      </c>
      <c r="T95" s="50" t="str">
        <f t="shared" si="35"/>
        <v/>
      </c>
      <c r="U95" s="50" t="str">
        <f t="shared" si="36"/>
        <v/>
      </c>
      <c r="V95" s="51" t="str">
        <f t="shared" si="37"/>
        <v/>
      </c>
    </row>
    <row r="96" spans="1:32" ht="13.5">
      <c r="A96" s="266" t="str">
        <f t="shared" si="27"/>
        <v/>
      </c>
      <c r="B96" s="47"/>
      <c r="C96" s="380"/>
      <c r="D96" s="380"/>
      <c r="E96" s="380"/>
      <c r="F96" s="380"/>
      <c r="G96" s="265"/>
      <c r="H96" s="45"/>
      <c r="I96" s="48"/>
      <c r="J96" s="70" t="str">
        <f t="shared" si="28"/>
        <v/>
      </c>
      <c r="K96" s="71" t="str">
        <f t="shared" si="29"/>
        <v/>
      </c>
      <c r="L96" s="1"/>
      <c r="M96" s="127"/>
      <c r="N96" s="127"/>
      <c r="O96" s="122" t="str">
        <f t="shared" si="30"/>
        <v/>
      </c>
      <c r="P96" s="49" t="str">
        <f t="shared" si="31"/>
        <v/>
      </c>
      <c r="Q96" s="3" t="str">
        <f t="shared" si="32"/>
        <v/>
      </c>
      <c r="R96" s="49" t="str">
        <f t="shared" si="33"/>
        <v/>
      </c>
      <c r="S96" s="3" t="str">
        <f t="shared" si="34"/>
        <v/>
      </c>
      <c r="T96" s="50" t="str">
        <f t="shared" si="35"/>
        <v/>
      </c>
      <c r="U96" s="50" t="str">
        <f t="shared" si="36"/>
        <v/>
      </c>
      <c r="V96" s="51" t="str">
        <f t="shared" si="37"/>
        <v/>
      </c>
    </row>
    <row r="97" spans="1:22" ht="13.5">
      <c r="A97" s="266" t="str">
        <f t="shared" si="27"/>
        <v/>
      </c>
      <c r="B97" s="47"/>
      <c r="C97" s="380"/>
      <c r="D97" s="380"/>
      <c r="E97" s="380"/>
      <c r="F97" s="380"/>
      <c r="G97" s="265"/>
      <c r="H97" s="45"/>
      <c r="I97" s="48"/>
      <c r="J97" s="70" t="str">
        <f t="shared" si="28"/>
        <v/>
      </c>
      <c r="K97" s="71" t="str">
        <f t="shared" si="29"/>
        <v/>
      </c>
      <c r="L97" s="1"/>
      <c r="M97" s="127"/>
      <c r="N97" s="127"/>
      <c r="O97" s="122" t="str">
        <f t="shared" si="30"/>
        <v/>
      </c>
      <c r="P97" s="49" t="str">
        <f t="shared" si="31"/>
        <v/>
      </c>
      <c r="Q97" s="3" t="str">
        <f t="shared" si="32"/>
        <v/>
      </c>
      <c r="R97" s="49" t="str">
        <f t="shared" si="33"/>
        <v/>
      </c>
      <c r="S97" s="3" t="str">
        <f t="shared" si="34"/>
        <v/>
      </c>
      <c r="T97" s="50" t="str">
        <f t="shared" si="35"/>
        <v/>
      </c>
      <c r="U97" s="50" t="str">
        <f t="shared" si="36"/>
        <v/>
      </c>
      <c r="V97" s="51" t="str">
        <f t="shared" si="37"/>
        <v/>
      </c>
    </row>
    <row r="98" spans="1:22" ht="13.5">
      <c r="A98" s="266" t="str">
        <f t="shared" si="27"/>
        <v/>
      </c>
      <c r="B98" s="47"/>
      <c r="C98" s="380"/>
      <c r="D98" s="380"/>
      <c r="E98" s="380"/>
      <c r="F98" s="380"/>
      <c r="G98" s="265"/>
      <c r="H98" s="45"/>
      <c r="I98" s="48"/>
      <c r="J98" s="70" t="str">
        <f t="shared" si="28"/>
        <v/>
      </c>
      <c r="K98" s="71" t="str">
        <f t="shared" si="29"/>
        <v/>
      </c>
      <c r="L98" s="1"/>
      <c r="M98" s="127"/>
      <c r="N98" s="127"/>
      <c r="O98" s="122" t="str">
        <f t="shared" si="30"/>
        <v/>
      </c>
      <c r="P98" s="49" t="str">
        <f t="shared" si="31"/>
        <v/>
      </c>
      <c r="Q98" s="3" t="str">
        <f t="shared" si="32"/>
        <v/>
      </c>
      <c r="R98" s="49" t="str">
        <f t="shared" si="33"/>
        <v/>
      </c>
      <c r="S98" s="3" t="str">
        <f t="shared" si="34"/>
        <v/>
      </c>
      <c r="T98" s="50" t="str">
        <f t="shared" si="35"/>
        <v/>
      </c>
      <c r="U98" s="50" t="str">
        <f t="shared" si="36"/>
        <v/>
      </c>
      <c r="V98" s="51" t="str">
        <f t="shared" si="37"/>
        <v/>
      </c>
    </row>
    <row r="99" spans="1:22" ht="13.5">
      <c r="A99" s="266" t="str">
        <f t="shared" si="27"/>
        <v/>
      </c>
      <c r="B99" s="47"/>
      <c r="C99" s="380"/>
      <c r="D99" s="380"/>
      <c r="E99" s="380"/>
      <c r="F99" s="380"/>
      <c r="G99" s="265"/>
      <c r="H99" s="45"/>
      <c r="I99" s="48"/>
      <c r="J99" s="70" t="str">
        <f t="shared" si="28"/>
        <v/>
      </c>
      <c r="K99" s="71" t="str">
        <f t="shared" si="29"/>
        <v/>
      </c>
      <c r="L99" s="1"/>
      <c r="M99" s="127"/>
      <c r="N99" s="127"/>
      <c r="O99" s="122" t="str">
        <f t="shared" si="30"/>
        <v/>
      </c>
      <c r="P99" s="49" t="str">
        <f t="shared" si="31"/>
        <v/>
      </c>
      <c r="Q99" s="3" t="str">
        <f t="shared" si="32"/>
        <v/>
      </c>
      <c r="R99" s="49" t="str">
        <f t="shared" si="33"/>
        <v/>
      </c>
      <c r="S99" s="3" t="str">
        <f t="shared" si="34"/>
        <v/>
      </c>
      <c r="T99" s="50" t="str">
        <f t="shared" si="35"/>
        <v/>
      </c>
      <c r="U99" s="50" t="str">
        <f t="shared" si="36"/>
        <v/>
      </c>
      <c r="V99" s="51" t="str">
        <f t="shared" si="37"/>
        <v/>
      </c>
    </row>
    <row r="100" spans="1:22" ht="13.5">
      <c r="A100" s="266" t="str">
        <f t="shared" si="27"/>
        <v/>
      </c>
      <c r="B100" s="47"/>
      <c r="C100" s="380"/>
      <c r="D100" s="380"/>
      <c r="E100" s="380"/>
      <c r="F100" s="380"/>
      <c r="G100" s="265"/>
      <c r="H100" s="45"/>
      <c r="I100" s="48"/>
      <c r="J100" s="70" t="str">
        <f t="shared" si="28"/>
        <v/>
      </c>
      <c r="K100" s="71" t="str">
        <f t="shared" si="29"/>
        <v/>
      </c>
      <c r="L100" s="1"/>
      <c r="M100" s="127"/>
      <c r="N100" s="127"/>
      <c r="O100" s="122" t="str">
        <f t="shared" si="30"/>
        <v/>
      </c>
      <c r="P100" s="49" t="str">
        <f t="shared" si="31"/>
        <v/>
      </c>
      <c r="Q100" s="3" t="str">
        <f t="shared" si="32"/>
        <v/>
      </c>
      <c r="R100" s="49" t="str">
        <f t="shared" si="33"/>
        <v/>
      </c>
      <c r="S100" s="3" t="str">
        <f t="shared" si="34"/>
        <v/>
      </c>
      <c r="T100" s="50" t="str">
        <f t="shared" si="35"/>
        <v/>
      </c>
      <c r="U100" s="50" t="str">
        <f t="shared" si="36"/>
        <v/>
      </c>
      <c r="V100" s="51" t="str">
        <f t="shared" si="37"/>
        <v/>
      </c>
    </row>
    <row r="101" spans="1:22" ht="13.5">
      <c r="A101" s="266" t="str">
        <f t="shared" si="27"/>
        <v/>
      </c>
      <c r="B101" s="47"/>
      <c r="C101" s="380"/>
      <c r="D101" s="380"/>
      <c r="E101" s="380"/>
      <c r="F101" s="380"/>
      <c r="G101" s="265"/>
      <c r="H101" s="45"/>
      <c r="I101" s="48"/>
      <c r="J101" s="70" t="str">
        <f t="shared" si="28"/>
        <v/>
      </c>
      <c r="K101" s="71" t="str">
        <f t="shared" si="29"/>
        <v/>
      </c>
      <c r="L101" s="1"/>
      <c r="M101" s="127"/>
      <c r="N101" s="127"/>
      <c r="O101" s="122" t="str">
        <f t="shared" si="30"/>
        <v/>
      </c>
      <c r="P101" s="49" t="str">
        <f t="shared" si="31"/>
        <v/>
      </c>
      <c r="Q101" s="3" t="str">
        <f t="shared" si="32"/>
        <v/>
      </c>
      <c r="R101" s="49" t="str">
        <f t="shared" si="33"/>
        <v/>
      </c>
      <c r="S101" s="3" t="str">
        <f t="shared" si="34"/>
        <v/>
      </c>
      <c r="T101" s="50" t="str">
        <f t="shared" si="35"/>
        <v/>
      </c>
      <c r="U101" s="50" t="str">
        <f t="shared" si="36"/>
        <v/>
      </c>
      <c r="V101" s="51" t="str">
        <f t="shared" si="37"/>
        <v/>
      </c>
    </row>
    <row r="102" spans="1:22" ht="13.5">
      <c r="A102" s="266" t="str">
        <f t="shared" si="27"/>
        <v/>
      </c>
      <c r="B102" s="47"/>
      <c r="C102" s="380"/>
      <c r="D102" s="380"/>
      <c r="E102" s="380"/>
      <c r="F102" s="380"/>
      <c r="G102" s="265"/>
      <c r="H102" s="45"/>
      <c r="I102" s="48"/>
      <c r="J102" s="70" t="str">
        <f t="shared" si="28"/>
        <v/>
      </c>
      <c r="K102" s="71" t="str">
        <f t="shared" si="29"/>
        <v/>
      </c>
      <c r="L102" s="1"/>
      <c r="M102" s="127"/>
      <c r="N102" s="127"/>
      <c r="O102" s="122" t="str">
        <f t="shared" si="30"/>
        <v/>
      </c>
      <c r="P102" s="49" t="str">
        <f t="shared" si="31"/>
        <v/>
      </c>
      <c r="Q102" s="3" t="str">
        <f t="shared" si="32"/>
        <v/>
      </c>
      <c r="R102" s="49" t="str">
        <f t="shared" si="33"/>
        <v/>
      </c>
      <c r="S102" s="3" t="str">
        <f t="shared" si="34"/>
        <v/>
      </c>
      <c r="T102" s="50" t="str">
        <f t="shared" si="35"/>
        <v/>
      </c>
      <c r="U102" s="50" t="str">
        <f t="shared" si="36"/>
        <v/>
      </c>
      <c r="V102" s="51" t="str">
        <f t="shared" si="37"/>
        <v/>
      </c>
    </row>
    <row r="103" spans="1:22" ht="13.5">
      <c r="A103" s="266" t="str">
        <f t="shared" si="27"/>
        <v/>
      </c>
      <c r="B103" s="47"/>
      <c r="C103" s="380"/>
      <c r="D103" s="380"/>
      <c r="E103" s="380"/>
      <c r="F103" s="380"/>
      <c r="G103" s="265"/>
      <c r="H103" s="45"/>
      <c r="I103" s="48"/>
      <c r="J103" s="70" t="str">
        <f t="shared" si="28"/>
        <v/>
      </c>
      <c r="K103" s="71" t="str">
        <f t="shared" si="29"/>
        <v/>
      </c>
      <c r="L103" s="1"/>
      <c r="M103" s="127"/>
      <c r="N103" s="127"/>
      <c r="O103" s="122" t="str">
        <f t="shared" si="30"/>
        <v/>
      </c>
      <c r="P103" s="49" t="str">
        <f t="shared" si="31"/>
        <v/>
      </c>
      <c r="Q103" s="3" t="str">
        <f t="shared" si="32"/>
        <v/>
      </c>
      <c r="R103" s="49" t="str">
        <f t="shared" si="33"/>
        <v/>
      </c>
      <c r="S103" s="3" t="str">
        <f t="shared" si="34"/>
        <v/>
      </c>
      <c r="T103" s="50" t="str">
        <f t="shared" si="35"/>
        <v/>
      </c>
      <c r="U103" s="50" t="str">
        <f t="shared" si="36"/>
        <v/>
      </c>
      <c r="V103" s="51" t="str">
        <f t="shared" si="37"/>
        <v/>
      </c>
    </row>
    <row r="104" spans="1:22" ht="13.5">
      <c r="A104" s="266" t="str">
        <f t="shared" si="27"/>
        <v/>
      </c>
      <c r="B104" s="47"/>
      <c r="C104" s="380"/>
      <c r="D104" s="380"/>
      <c r="E104" s="380"/>
      <c r="F104" s="380"/>
      <c r="G104" s="265"/>
      <c r="H104" s="45"/>
      <c r="I104" s="48"/>
      <c r="J104" s="70" t="str">
        <f t="shared" si="28"/>
        <v/>
      </c>
      <c r="K104" s="71" t="str">
        <f t="shared" si="29"/>
        <v/>
      </c>
      <c r="L104" s="1"/>
      <c r="M104" s="127"/>
      <c r="N104" s="127"/>
      <c r="O104" s="122" t="str">
        <f t="shared" si="30"/>
        <v/>
      </c>
      <c r="P104" s="49" t="str">
        <f t="shared" si="31"/>
        <v/>
      </c>
      <c r="Q104" s="3" t="str">
        <f t="shared" si="32"/>
        <v/>
      </c>
      <c r="R104" s="49" t="str">
        <f t="shared" si="33"/>
        <v/>
      </c>
      <c r="S104" s="3" t="str">
        <f t="shared" si="34"/>
        <v/>
      </c>
      <c r="T104" s="50" t="str">
        <f t="shared" si="35"/>
        <v/>
      </c>
      <c r="U104" s="50" t="str">
        <f t="shared" si="36"/>
        <v/>
      </c>
      <c r="V104" s="51" t="str">
        <f t="shared" si="37"/>
        <v/>
      </c>
    </row>
    <row r="105" spans="1:22" ht="13.5">
      <c r="A105" s="266" t="str">
        <f t="shared" si="27"/>
        <v/>
      </c>
      <c r="B105" s="47"/>
      <c r="C105" s="390"/>
      <c r="D105" s="390"/>
      <c r="E105" s="390"/>
      <c r="F105" s="390"/>
      <c r="G105" s="120"/>
      <c r="H105" s="45"/>
      <c r="I105" s="48"/>
      <c r="J105" s="70" t="str">
        <f t="shared" si="28"/>
        <v/>
      </c>
      <c r="K105" s="71" t="str">
        <f t="shared" si="29"/>
        <v/>
      </c>
      <c r="L105" s="1"/>
      <c r="M105" s="127"/>
      <c r="N105" s="127"/>
      <c r="O105" s="122" t="str">
        <f t="shared" si="30"/>
        <v/>
      </c>
      <c r="P105" s="49" t="str">
        <f t="shared" si="31"/>
        <v/>
      </c>
      <c r="Q105" s="3" t="str">
        <f t="shared" si="32"/>
        <v/>
      </c>
      <c r="R105" s="49" t="str">
        <f t="shared" si="33"/>
        <v/>
      </c>
      <c r="S105" s="3" t="str">
        <f t="shared" si="34"/>
        <v/>
      </c>
      <c r="T105" s="50" t="str">
        <f t="shared" si="35"/>
        <v/>
      </c>
      <c r="U105" s="50" t="str">
        <f t="shared" si="36"/>
        <v/>
      </c>
      <c r="V105" s="51" t="str">
        <f t="shared" si="37"/>
        <v/>
      </c>
    </row>
    <row r="106" spans="1:22" ht="13.5">
      <c r="A106" s="266" t="str">
        <f t="shared" si="27"/>
        <v/>
      </c>
      <c r="B106" s="47"/>
      <c r="C106" s="380"/>
      <c r="D106" s="380"/>
      <c r="E106" s="380"/>
      <c r="F106" s="380"/>
      <c r="G106" s="265"/>
      <c r="H106" s="45"/>
      <c r="I106" s="48"/>
      <c r="J106" s="70" t="str">
        <f t="shared" si="28"/>
        <v/>
      </c>
      <c r="K106" s="71" t="str">
        <f t="shared" si="29"/>
        <v/>
      </c>
      <c r="L106" s="1"/>
      <c r="M106" s="127"/>
      <c r="N106" s="127"/>
      <c r="O106" s="122" t="str">
        <f t="shared" si="30"/>
        <v/>
      </c>
      <c r="P106" s="49" t="str">
        <f t="shared" si="31"/>
        <v/>
      </c>
      <c r="Q106" s="3" t="str">
        <f t="shared" si="32"/>
        <v/>
      </c>
      <c r="R106" s="49" t="str">
        <f t="shared" si="33"/>
        <v/>
      </c>
      <c r="S106" s="3" t="str">
        <f t="shared" si="34"/>
        <v/>
      </c>
      <c r="T106" s="50" t="str">
        <f t="shared" si="35"/>
        <v/>
      </c>
      <c r="U106" s="50" t="str">
        <f t="shared" si="36"/>
        <v/>
      </c>
      <c r="V106" s="51" t="str">
        <f t="shared" si="37"/>
        <v/>
      </c>
    </row>
    <row r="107" spans="1:22" ht="13.5">
      <c r="A107" s="266" t="str">
        <f t="shared" si="27"/>
        <v/>
      </c>
      <c r="B107" s="47"/>
      <c r="C107" s="380"/>
      <c r="D107" s="380"/>
      <c r="E107" s="380"/>
      <c r="F107" s="380"/>
      <c r="G107" s="265"/>
      <c r="H107" s="45"/>
      <c r="I107" s="48"/>
      <c r="J107" s="70" t="str">
        <f t="shared" si="28"/>
        <v/>
      </c>
      <c r="K107" s="71" t="str">
        <f t="shared" si="29"/>
        <v/>
      </c>
      <c r="L107" s="1"/>
      <c r="M107" s="127"/>
      <c r="N107" s="127"/>
      <c r="O107" s="122" t="str">
        <f t="shared" si="30"/>
        <v/>
      </c>
      <c r="P107" s="49" t="str">
        <f t="shared" si="31"/>
        <v/>
      </c>
      <c r="Q107" s="3" t="str">
        <f t="shared" si="32"/>
        <v/>
      </c>
      <c r="R107" s="49" t="str">
        <f t="shared" si="33"/>
        <v/>
      </c>
      <c r="S107" s="3" t="str">
        <f t="shared" si="34"/>
        <v/>
      </c>
      <c r="T107" s="50" t="str">
        <f t="shared" si="35"/>
        <v/>
      </c>
      <c r="U107" s="50" t="str">
        <f t="shared" si="36"/>
        <v/>
      </c>
      <c r="V107" s="51" t="str">
        <f t="shared" si="37"/>
        <v/>
      </c>
    </row>
    <row r="108" spans="1:22" ht="13.5">
      <c r="A108" s="266" t="str">
        <f t="shared" si="27"/>
        <v/>
      </c>
      <c r="B108" s="47"/>
      <c r="C108" s="380"/>
      <c r="D108" s="380"/>
      <c r="E108" s="380"/>
      <c r="F108" s="380"/>
      <c r="G108" s="265"/>
      <c r="H108" s="45"/>
      <c r="I108" s="48"/>
      <c r="J108" s="70" t="str">
        <f t="shared" si="28"/>
        <v/>
      </c>
      <c r="K108" s="71" t="str">
        <f t="shared" si="29"/>
        <v/>
      </c>
      <c r="L108" s="1"/>
      <c r="M108" s="127"/>
      <c r="N108" s="127"/>
      <c r="O108" s="122" t="str">
        <f t="shared" si="30"/>
        <v/>
      </c>
      <c r="P108" s="49" t="str">
        <f t="shared" si="31"/>
        <v/>
      </c>
      <c r="Q108" s="3" t="str">
        <f t="shared" si="32"/>
        <v/>
      </c>
      <c r="R108" s="49" t="str">
        <f t="shared" si="33"/>
        <v/>
      </c>
      <c r="S108" s="3" t="str">
        <f t="shared" si="34"/>
        <v/>
      </c>
      <c r="T108" s="50" t="str">
        <f t="shared" si="35"/>
        <v/>
      </c>
      <c r="U108" s="50" t="str">
        <f t="shared" si="36"/>
        <v/>
      </c>
      <c r="V108" s="51" t="str">
        <f t="shared" si="37"/>
        <v/>
      </c>
    </row>
    <row r="109" spans="1:22" ht="13.5">
      <c r="A109" s="266" t="str">
        <f t="shared" si="27"/>
        <v/>
      </c>
      <c r="B109" s="47"/>
      <c r="C109" s="380"/>
      <c r="D109" s="380"/>
      <c r="E109" s="380"/>
      <c r="F109" s="380"/>
      <c r="G109" s="265"/>
      <c r="H109" s="45"/>
      <c r="I109" s="48"/>
      <c r="J109" s="70" t="str">
        <f t="shared" si="28"/>
        <v/>
      </c>
      <c r="K109" s="71" t="str">
        <f t="shared" si="29"/>
        <v/>
      </c>
      <c r="L109" s="1"/>
      <c r="M109" s="127"/>
      <c r="N109" s="127"/>
      <c r="O109" s="122" t="str">
        <f t="shared" si="30"/>
        <v/>
      </c>
      <c r="P109" s="49" t="str">
        <f t="shared" si="31"/>
        <v/>
      </c>
      <c r="Q109" s="3" t="str">
        <f t="shared" si="32"/>
        <v/>
      </c>
      <c r="R109" s="49" t="str">
        <f t="shared" si="33"/>
        <v/>
      </c>
      <c r="S109" s="3" t="str">
        <f t="shared" si="34"/>
        <v/>
      </c>
      <c r="T109" s="50" t="str">
        <f t="shared" si="35"/>
        <v/>
      </c>
      <c r="U109" s="50" t="str">
        <f t="shared" si="36"/>
        <v/>
      </c>
      <c r="V109" s="51" t="str">
        <f t="shared" si="37"/>
        <v/>
      </c>
    </row>
    <row r="110" spans="1:22" ht="13.5">
      <c r="A110" s="266" t="str">
        <f t="shared" si="27"/>
        <v/>
      </c>
      <c r="B110" s="47"/>
      <c r="C110" s="380"/>
      <c r="D110" s="380"/>
      <c r="E110" s="380"/>
      <c r="F110" s="380"/>
      <c r="G110" s="265"/>
      <c r="H110" s="45"/>
      <c r="I110" s="48"/>
      <c r="J110" s="70" t="str">
        <f t="shared" si="28"/>
        <v/>
      </c>
      <c r="K110" s="71" t="str">
        <f t="shared" si="29"/>
        <v/>
      </c>
      <c r="L110" s="1"/>
      <c r="M110" s="127"/>
      <c r="N110" s="127"/>
      <c r="O110" s="122" t="str">
        <f t="shared" si="30"/>
        <v/>
      </c>
      <c r="P110" s="49" t="str">
        <f t="shared" si="31"/>
        <v/>
      </c>
      <c r="Q110" s="3" t="str">
        <f t="shared" si="32"/>
        <v/>
      </c>
      <c r="R110" s="49" t="str">
        <f t="shared" si="33"/>
        <v/>
      </c>
      <c r="S110" s="3" t="str">
        <f t="shared" si="34"/>
        <v/>
      </c>
      <c r="T110" s="50" t="str">
        <f t="shared" si="35"/>
        <v/>
      </c>
      <c r="U110" s="50" t="str">
        <f t="shared" si="36"/>
        <v/>
      </c>
      <c r="V110" s="51" t="str">
        <f t="shared" si="37"/>
        <v/>
      </c>
    </row>
    <row r="111" spans="1:22" ht="13.5">
      <c r="A111" s="266" t="str">
        <f t="shared" si="27"/>
        <v/>
      </c>
      <c r="B111" s="47"/>
      <c r="C111" s="380"/>
      <c r="D111" s="380"/>
      <c r="E111" s="380"/>
      <c r="F111" s="380"/>
      <c r="G111" s="265"/>
      <c r="H111" s="45"/>
      <c r="I111" s="48"/>
      <c r="J111" s="70" t="str">
        <f t="shared" si="28"/>
        <v/>
      </c>
      <c r="K111" s="71" t="str">
        <f t="shared" si="29"/>
        <v/>
      </c>
      <c r="L111" s="1"/>
      <c r="M111" s="127"/>
      <c r="N111" s="127"/>
      <c r="O111" s="122" t="str">
        <f t="shared" si="30"/>
        <v/>
      </c>
      <c r="P111" s="49" t="str">
        <f t="shared" si="31"/>
        <v/>
      </c>
      <c r="Q111" s="3" t="str">
        <f t="shared" si="32"/>
        <v/>
      </c>
      <c r="R111" s="49" t="str">
        <f t="shared" si="33"/>
        <v/>
      </c>
      <c r="S111" s="3" t="str">
        <f t="shared" si="34"/>
        <v/>
      </c>
      <c r="T111" s="50" t="str">
        <f t="shared" si="35"/>
        <v/>
      </c>
      <c r="U111" s="50" t="str">
        <f t="shared" si="36"/>
        <v/>
      </c>
      <c r="V111" s="51" t="str">
        <f t="shared" si="37"/>
        <v/>
      </c>
    </row>
    <row r="112" spans="1:22" ht="13.5">
      <c r="A112" s="266" t="str">
        <f t="shared" si="27"/>
        <v/>
      </c>
      <c r="B112" s="47"/>
      <c r="C112" s="380"/>
      <c r="D112" s="380"/>
      <c r="E112" s="380"/>
      <c r="F112" s="380"/>
      <c r="G112" s="265"/>
      <c r="H112" s="45"/>
      <c r="I112" s="48"/>
      <c r="J112" s="70" t="str">
        <f t="shared" si="28"/>
        <v/>
      </c>
      <c r="K112" s="71" t="str">
        <f t="shared" si="29"/>
        <v/>
      </c>
      <c r="L112" s="1"/>
      <c r="M112" s="127"/>
      <c r="N112" s="127"/>
      <c r="O112" s="122" t="str">
        <f t="shared" si="30"/>
        <v/>
      </c>
      <c r="P112" s="49" t="str">
        <f t="shared" si="31"/>
        <v/>
      </c>
      <c r="Q112" s="3" t="str">
        <f t="shared" si="32"/>
        <v/>
      </c>
      <c r="R112" s="49" t="str">
        <f t="shared" si="33"/>
        <v/>
      </c>
      <c r="S112" s="3" t="str">
        <f t="shared" si="34"/>
        <v/>
      </c>
      <c r="T112" s="50" t="str">
        <f t="shared" si="35"/>
        <v/>
      </c>
      <c r="U112" s="50" t="str">
        <f t="shared" si="36"/>
        <v/>
      </c>
      <c r="V112" s="51" t="str">
        <f t="shared" si="37"/>
        <v/>
      </c>
    </row>
    <row r="113" spans="1:22" ht="13.5">
      <c r="A113" s="266" t="str">
        <f t="shared" si="27"/>
        <v/>
      </c>
      <c r="B113" s="47"/>
      <c r="C113" s="380"/>
      <c r="D113" s="380"/>
      <c r="E113" s="380"/>
      <c r="F113" s="380"/>
      <c r="G113" s="265"/>
      <c r="H113" s="45"/>
      <c r="I113" s="48"/>
      <c r="J113" s="70" t="str">
        <f t="shared" si="28"/>
        <v/>
      </c>
      <c r="K113" s="71" t="str">
        <f t="shared" si="29"/>
        <v/>
      </c>
      <c r="L113" s="1"/>
      <c r="M113" s="127"/>
      <c r="N113" s="127"/>
      <c r="O113" s="122" t="str">
        <f t="shared" si="30"/>
        <v/>
      </c>
      <c r="P113" s="49" t="str">
        <f t="shared" si="31"/>
        <v/>
      </c>
      <c r="Q113" s="3" t="str">
        <f t="shared" si="32"/>
        <v/>
      </c>
      <c r="R113" s="49" t="str">
        <f t="shared" si="33"/>
        <v/>
      </c>
      <c r="S113" s="3" t="str">
        <f t="shared" si="34"/>
        <v/>
      </c>
      <c r="T113" s="50" t="str">
        <f t="shared" si="35"/>
        <v/>
      </c>
      <c r="U113" s="50" t="str">
        <f t="shared" si="36"/>
        <v/>
      </c>
      <c r="V113" s="51" t="str">
        <f t="shared" si="37"/>
        <v/>
      </c>
    </row>
    <row r="114" spans="1:22" ht="13.5">
      <c r="A114" s="266" t="str">
        <f t="shared" si="27"/>
        <v/>
      </c>
      <c r="B114" s="47"/>
      <c r="C114" s="380"/>
      <c r="D114" s="380"/>
      <c r="E114" s="380"/>
      <c r="F114" s="380"/>
      <c r="G114" s="265"/>
      <c r="H114" s="45"/>
      <c r="I114" s="48"/>
      <c r="J114" s="70" t="str">
        <f t="shared" si="28"/>
        <v/>
      </c>
      <c r="K114" s="71" t="str">
        <f t="shared" si="29"/>
        <v/>
      </c>
      <c r="L114" s="1"/>
      <c r="M114" s="127"/>
      <c r="N114" s="127"/>
      <c r="O114" s="122" t="str">
        <f t="shared" si="30"/>
        <v/>
      </c>
      <c r="P114" s="49" t="str">
        <f t="shared" si="31"/>
        <v/>
      </c>
      <c r="Q114" s="3" t="str">
        <f t="shared" si="32"/>
        <v/>
      </c>
      <c r="R114" s="49" t="str">
        <f t="shared" si="33"/>
        <v/>
      </c>
      <c r="S114" s="3" t="str">
        <f t="shared" si="34"/>
        <v/>
      </c>
      <c r="T114" s="50" t="str">
        <f t="shared" si="35"/>
        <v/>
      </c>
      <c r="U114" s="50" t="str">
        <f t="shared" si="36"/>
        <v/>
      </c>
      <c r="V114" s="51" t="str">
        <f t="shared" si="37"/>
        <v/>
      </c>
    </row>
    <row r="115" spans="1:22" ht="13.5">
      <c r="A115" s="266" t="str">
        <f t="shared" si="27"/>
        <v/>
      </c>
      <c r="B115" s="47"/>
      <c r="C115" s="380"/>
      <c r="D115" s="380"/>
      <c r="E115" s="380"/>
      <c r="F115" s="380"/>
      <c r="G115" s="265"/>
      <c r="H115" s="45"/>
      <c r="I115" s="48"/>
      <c r="J115" s="70" t="str">
        <f t="shared" si="28"/>
        <v/>
      </c>
      <c r="K115" s="71" t="str">
        <f t="shared" si="29"/>
        <v/>
      </c>
      <c r="L115" s="1"/>
      <c r="M115" s="127"/>
      <c r="N115" s="127"/>
      <c r="O115" s="122" t="str">
        <f t="shared" si="30"/>
        <v/>
      </c>
      <c r="P115" s="49" t="str">
        <f t="shared" si="31"/>
        <v/>
      </c>
      <c r="Q115" s="3" t="str">
        <f t="shared" si="32"/>
        <v/>
      </c>
      <c r="R115" s="49" t="str">
        <f t="shared" si="33"/>
        <v/>
      </c>
      <c r="S115" s="3" t="str">
        <f t="shared" si="34"/>
        <v/>
      </c>
      <c r="T115" s="50" t="str">
        <f t="shared" si="35"/>
        <v/>
      </c>
      <c r="U115" s="50" t="str">
        <f t="shared" si="36"/>
        <v/>
      </c>
      <c r="V115" s="51" t="str">
        <f t="shared" si="37"/>
        <v/>
      </c>
    </row>
    <row r="116" spans="1:22" ht="13.5">
      <c r="A116" s="266" t="str">
        <f t="shared" si="27"/>
        <v/>
      </c>
      <c r="B116" s="47"/>
      <c r="C116" s="380"/>
      <c r="D116" s="380"/>
      <c r="E116" s="380"/>
      <c r="F116" s="380"/>
      <c r="G116" s="265"/>
      <c r="H116" s="45"/>
      <c r="I116" s="48"/>
      <c r="J116" s="70" t="str">
        <f t="shared" si="28"/>
        <v/>
      </c>
      <c r="K116" s="71" t="str">
        <f t="shared" si="29"/>
        <v/>
      </c>
      <c r="L116" s="1"/>
      <c r="M116" s="127"/>
      <c r="N116" s="127"/>
      <c r="O116" s="122" t="str">
        <f t="shared" si="30"/>
        <v/>
      </c>
      <c r="P116" s="49" t="str">
        <f t="shared" si="31"/>
        <v/>
      </c>
      <c r="Q116" s="3" t="str">
        <f t="shared" si="32"/>
        <v/>
      </c>
      <c r="R116" s="49" t="str">
        <f t="shared" si="33"/>
        <v/>
      </c>
      <c r="S116" s="3" t="str">
        <f t="shared" si="34"/>
        <v/>
      </c>
      <c r="T116" s="50" t="str">
        <f t="shared" si="35"/>
        <v/>
      </c>
      <c r="U116" s="50" t="str">
        <f t="shared" si="36"/>
        <v/>
      </c>
      <c r="V116" s="51" t="str">
        <f t="shared" si="37"/>
        <v/>
      </c>
    </row>
    <row r="117" spans="1:22" ht="13.5">
      <c r="A117" s="266" t="str">
        <f t="shared" si="27"/>
        <v/>
      </c>
      <c r="B117" s="47"/>
      <c r="C117" s="380"/>
      <c r="D117" s="380"/>
      <c r="E117" s="380"/>
      <c r="F117" s="380"/>
      <c r="G117" s="265"/>
      <c r="H117" s="45"/>
      <c r="I117" s="48"/>
      <c r="J117" s="70" t="str">
        <f t="shared" si="28"/>
        <v/>
      </c>
      <c r="K117" s="71" t="str">
        <f t="shared" si="29"/>
        <v/>
      </c>
      <c r="L117" s="1"/>
      <c r="M117" s="127"/>
      <c r="N117" s="127"/>
      <c r="O117" s="122" t="str">
        <f t="shared" si="30"/>
        <v/>
      </c>
      <c r="P117" s="49" t="str">
        <f t="shared" si="31"/>
        <v/>
      </c>
      <c r="Q117" s="3" t="str">
        <f t="shared" si="32"/>
        <v/>
      </c>
      <c r="R117" s="49" t="str">
        <f t="shared" si="33"/>
        <v/>
      </c>
      <c r="S117" s="3" t="str">
        <f t="shared" si="34"/>
        <v/>
      </c>
      <c r="T117" s="50" t="str">
        <f t="shared" si="35"/>
        <v/>
      </c>
      <c r="U117" s="50" t="str">
        <f t="shared" si="36"/>
        <v/>
      </c>
      <c r="V117" s="51" t="str">
        <f t="shared" si="37"/>
        <v/>
      </c>
    </row>
    <row r="118" spans="1:22" ht="13.5">
      <c r="A118" s="266" t="str">
        <f t="shared" si="27"/>
        <v/>
      </c>
      <c r="B118" s="47"/>
      <c r="C118" s="380"/>
      <c r="D118" s="380"/>
      <c r="E118" s="380"/>
      <c r="F118" s="380"/>
      <c r="G118" s="265"/>
      <c r="H118" s="45"/>
      <c r="I118" s="48"/>
      <c r="J118" s="70" t="str">
        <f t="shared" si="28"/>
        <v/>
      </c>
      <c r="K118" s="71" t="str">
        <f t="shared" si="29"/>
        <v/>
      </c>
      <c r="L118" s="1"/>
      <c r="M118" s="127"/>
      <c r="N118" s="127"/>
      <c r="O118" s="122" t="str">
        <f t="shared" si="30"/>
        <v/>
      </c>
      <c r="P118" s="49" t="str">
        <f t="shared" si="31"/>
        <v/>
      </c>
      <c r="Q118" s="3" t="str">
        <f t="shared" si="32"/>
        <v/>
      </c>
      <c r="R118" s="49" t="str">
        <f t="shared" si="33"/>
        <v/>
      </c>
      <c r="S118" s="3" t="str">
        <f t="shared" si="34"/>
        <v/>
      </c>
      <c r="T118" s="50" t="str">
        <f t="shared" si="35"/>
        <v/>
      </c>
      <c r="U118" s="50" t="str">
        <f t="shared" si="36"/>
        <v/>
      </c>
      <c r="V118" s="51" t="str">
        <f t="shared" si="37"/>
        <v/>
      </c>
    </row>
    <row r="119" spans="1:22" ht="13.5">
      <c r="A119" s="266" t="str">
        <f t="shared" si="27"/>
        <v/>
      </c>
      <c r="B119" s="47"/>
      <c r="C119" s="380"/>
      <c r="D119" s="380"/>
      <c r="E119" s="380"/>
      <c r="F119" s="380"/>
      <c r="G119" s="265"/>
      <c r="H119" s="45"/>
      <c r="I119" s="48"/>
      <c r="J119" s="70" t="str">
        <f t="shared" si="28"/>
        <v/>
      </c>
      <c r="K119" s="71" t="str">
        <f t="shared" si="29"/>
        <v/>
      </c>
      <c r="L119" s="1"/>
      <c r="M119" s="127"/>
      <c r="N119" s="127"/>
      <c r="O119" s="122" t="str">
        <f t="shared" si="30"/>
        <v/>
      </c>
      <c r="P119" s="49" t="str">
        <f t="shared" si="31"/>
        <v/>
      </c>
      <c r="Q119" s="3" t="str">
        <f t="shared" si="32"/>
        <v/>
      </c>
      <c r="R119" s="49" t="str">
        <f t="shared" si="33"/>
        <v/>
      </c>
      <c r="S119" s="3" t="str">
        <f t="shared" si="34"/>
        <v/>
      </c>
      <c r="T119" s="50" t="str">
        <f t="shared" si="35"/>
        <v/>
      </c>
      <c r="U119" s="50" t="str">
        <f t="shared" si="36"/>
        <v/>
      </c>
      <c r="V119" s="51" t="str">
        <f t="shared" si="37"/>
        <v/>
      </c>
    </row>
    <row r="120" spans="1:22" ht="13.5">
      <c r="A120" s="266" t="str">
        <f t="shared" si="27"/>
        <v/>
      </c>
      <c r="B120" s="47"/>
      <c r="C120" s="380"/>
      <c r="D120" s="380"/>
      <c r="E120" s="380"/>
      <c r="F120" s="380"/>
      <c r="G120" s="265"/>
      <c r="H120" s="45"/>
      <c r="I120" s="48"/>
      <c r="J120" s="70" t="str">
        <f t="shared" si="28"/>
        <v/>
      </c>
      <c r="K120" s="71" t="str">
        <f t="shared" si="29"/>
        <v/>
      </c>
      <c r="L120" s="1"/>
      <c r="M120" s="127"/>
      <c r="N120" s="127"/>
      <c r="O120" s="122" t="str">
        <f t="shared" si="30"/>
        <v/>
      </c>
      <c r="P120" s="49" t="str">
        <f t="shared" si="31"/>
        <v/>
      </c>
      <c r="Q120" s="3" t="str">
        <f t="shared" si="32"/>
        <v/>
      </c>
      <c r="R120" s="49" t="str">
        <f t="shared" si="33"/>
        <v/>
      </c>
      <c r="S120" s="3" t="str">
        <f t="shared" si="34"/>
        <v/>
      </c>
      <c r="T120" s="50" t="str">
        <f t="shared" si="35"/>
        <v/>
      </c>
      <c r="U120" s="50" t="str">
        <f t="shared" si="36"/>
        <v/>
      </c>
      <c r="V120" s="51" t="str">
        <f t="shared" si="37"/>
        <v/>
      </c>
    </row>
    <row r="121" spans="1:22" ht="13.5">
      <c r="A121" s="266" t="str">
        <f t="shared" si="27"/>
        <v/>
      </c>
      <c r="B121" s="47"/>
      <c r="C121" s="380"/>
      <c r="D121" s="380"/>
      <c r="E121" s="380"/>
      <c r="F121" s="380"/>
      <c r="G121" s="265"/>
      <c r="H121" s="45"/>
      <c r="I121" s="48"/>
      <c r="J121" s="70" t="str">
        <f t="shared" si="28"/>
        <v/>
      </c>
      <c r="K121" s="71" t="str">
        <f t="shared" si="29"/>
        <v/>
      </c>
      <c r="L121" s="1"/>
      <c r="M121" s="127"/>
      <c r="N121" s="127"/>
      <c r="O121" s="122" t="str">
        <f t="shared" si="30"/>
        <v/>
      </c>
      <c r="P121" s="49" t="str">
        <f t="shared" si="31"/>
        <v/>
      </c>
      <c r="Q121" s="3" t="str">
        <f t="shared" si="32"/>
        <v/>
      </c>
      <c r="R121" s="49" t="str">
        <f t="shared" si="33"/>
        <v/>
      </c>
      <c r="S121" s="3" t="str">
        <f t="shared" si="34"/>
        <v/>
      </c>
      <c r="T121" s="50" t="str">
        <f t="shared" si="35"/>
        <v/>
      </c>
      <c r="U121" s="50" t="str">
        <f t="shared" si="36"/>
        <v/>
      </c>
      <c r="V121" s="51" t="str">
        <f t="shared" si="37"/>
        <v/>
      </c>
    </row>
    <row r="122" spans="1:22" ht="13.5">
      <c r="A122" s="266" t="str">
        <f t="shared" si="27"/>
        <v/>
      </c>
      <c r="B122" s="47"/>
      <c r="C122" s="380"/>
      <c r="D122" s="380"/>
      <c r="E122" s="380"/>
      <c r="F122" s="380"/>
      <c r="G122" s="265"/>
      <c r="H122" s="45"/>
      <c r="I122" s="48"/>
      <c r="J122" s="70" t="str">
        <f t="shared" si="28"/>
        <v/>
      </c>
      <c r="K122" s="71" t="str">
        <f t="shared" si="29"/>
        <v/>
      </c>
      <c r="L122" s="1"/>
      <c r="M122" s="127"/>
      <c r="N122" s="127"/>
      <c r="O122" s="122" t="str">
        <f t="shared" si="30"/>
        <v/>
      </c>
      <c r="P122" s="49" t="str">
        <f t="shared" si="31"/>
        <v/>
      </c>
      <c r="Q122" s="3" t="str">
        <f t="shared" si="32"/>
        <v/>
      </c>
      <c r="R122" s="49" t="str">
        <f t="shared" si="33"/>
        <v/>
      </c>
      <c r="S122" s="3" t="str">
        <f t="shared" si="34"/>
        <v/>
      </c>
      <c r="T122" s="50" t="str">
        <f t="shared" si="35"/>
        <v/>
      </c>
      <c r="U122" s="50" t="str">
        <f t="shared" si="36"/>
        <v/>
      </c>
      <c r="V122" s="51" t="str">
        <f t="shared" si="37"/>
        <v/>
      </c>
    </row>
    <row r="123" spans="1:22" ht="13.5">
      <c r="A123" s="266" t="str">
        <f t="shared" si="27"/>
        <v/>
      </c>
      <c r="B123" s="47"/>
      <c r="C123" s="380"/>
      <c r="D123" s="380"/>
      <c r="E123" s="380"/>
      <c r="F123" s="380"/>
      <c r="G123" s="265"/>
      <c r="H123" s="45"/>
      <c r="I123" s="48"/>
      <c r="J123" s="70" t="str">
        <f t="shared" si="28"/>
        <v/>
      </c>
      <c r="K123" s="71" t="str">
        <f t="shared" si="29"/>
        <v/>
      </c>
      <c r="L123" s="1"/>
      <c r="M123" s="127"/>
      <c r="N123" s="127"/>
      <c r="O123" s="122" t="str">
        <f t="shared" si="30"/>
        <v/>
      </c>
      <c r="P123" s="49" t="str">
        <f t="shared" si="31"/>
        <v/>
      </c>
      <c r="Q123" s="3" t="str">
        <f t="shared" si="32"/>
        <v/>
      </c>
      <c r="R123" s="49" t="str">
        <f t="shared" si="33"/>
        <v/>
      </c>
      <c r="S123" s="3" t="str">
        <f t="shared" si="34"/>
        <v/>
      </c>
      <c r="T123" s="50" t="str">
        <f t="shared" si="35"/>
        <v/>
      </c>
      <c r="U123" s="50" t="str">
        <f t="shared" si="36"/>
        <v/>
      </c>
      <c r="V123" s="51" t="str">
        <f t="shared" si="37"/>
        <v/>
      </c>
    </row>
    <row r="124" spans="1:22" ht="13.5">
      <c r="A124" s="266" t="str">
        <f t="shared" si="27"/>
        <v/>
      </c>
      <c r="B124" s="47"/>
      <c r="C124" s="380"/>
      <c r="D124" s="380"/>
      <c r="E124" s="380"/>
      <c r="F124" s="380"/>
      <c r="G124" s="265"/>
      <c r="H124" s="45"/>
      <c r="I124" s="48"/>
      <c r="J124" s="70" t="str">
        <f t="shared" si="28"/>
        <v/>
      </c>
      <c r="K124" s="71" t="str">
        <f t="shared" si="29"/>
        <v/>
      </c>
      <c r="L124" s="1"/>
      <c r="M124" s="127"/>
      <c r="N124" s="127"/>
      <c r="O124" s="122" t="str">
        <f t="shared" si="30"/>
        <v/>
      </c>
      <c r="P124" s="49" t="str">
        <f t="shared" si="31"/>
        <v/>
      </c>
      <c r="Q124" s="3" t="str">
        <f t="shared" si="32"/>
        <v/>
      </c>
      <c r="R124" s="49" t="str">
        <f t="shared" si="33"/>
        <v/>
      </c>
      <c r="S124" s="3" t="str">
        <f t="shared" si="34"/>
        <v/>
      </c>
      <c r="T124" s="50" t="str">
        <f t="shared" si="35"/>
        <v/>
      </c>
      <c r="U124" s="50" t="str">
        <f t="shared" si="36"/>
        <v/>
      </c>
      <c r="V124" s="51" t="str">
        <f t="shared" si="37"/>
        <v/>
      </c>
    </row>
    <row r="125" spans="1:22" ht="13.5">
      <c r="A125" s="266" t="str">
        <f t="shared" si="27"/>
        <v/>
      </c>
      <c r="B125" s="47"/>
      <c r="C125" s="380"/>
      <c r="D125" s="380"/>
      <c r="E125" s="380"/>
      <c r="F125" s="380"/>
      <c r="G125" s="265"/>
      <c r="H125" s="45"/>
      <c r="I125" s="48"/>
      <c r="J125" s="70" t="str">
        <f t="shared" si="28"/>
        <v/>
      </c>
      <c r="K125" s="71" t="str">
        <f t="shared" si="29"/>
        <v/>
      </c>
      <c r="L125" s="1"/>
      <c r="M125" s="127"/>
      <c r="N125" s="127"/>
      <c r="O125" s="122" t="str">
        <f t="shared" si="30"/>
        <v/>
      </c>
      <c r="P125" s="49" t="str">
        <f t="shared" si="31"/>
        <v/>
      </c>
      <c r="Q125" s="3" t="str">
        <f t="shared" si="32"/>
        <v/>
      </c>
      <c r="R125" s="49" t="str">
        <f t="shared" si="33"/>
        <v/>
      </c>
      <c r="S125" s="3" t="str">
        <f t="shared" si="34"/>
        <v/>
      </c>
      <c r="T125" s="50" t="str">
        <f t="shared" si="35"/>
        <v/>
      </c>
      <c r="U125" s="50" t="str">
        <f t="shared" si="36"/>
        <v/>
      </c>
      <c r="V125" s="51" t="str">
        <f t="shared" si="37"/>
        <v/>
      </c>
    </row>
    <row r="126" spans="1:22" ht="13.5">
      <c r="A126" s="266" t="str">
        <f t="shared" si="27"/>
        <v/>
      </c>
      <c r="B126" s="47"/>
      <c r="C126" s="380"/>
      <c r="D126" s="380"/>
      <c r="E126" s="380"/>
      <c r="F126" s="380"/>
      <c r="G126" s="265"/>
      <c r="H126" s="45"/>
      <c r="I126" s="48"/>
      <c r="J126" s="70" t="str">
        <f t="shared" si="28"/>
        <v/>
      </c>
      <c r="K126" s="71" t="str">
        <f t="shared" si="29"/>
        <v/>
      </c>
      <c r="L126" s="1"/>
      <c r="M126" s="127"/>
      <c r="N126" s="127"/>
      <c r="O126" s="122" t="str">
        <f t="shared" si="30"/>
        <v/>
      </c>
      <c r="P126" s="49" t="str">
        <f t="shared" si="31"/>
        <v/>
      </c>
      <c r="Q126" s="3" t="str">
        <f t="shared" si="32"/>
        <v/>
      </c>
      <c r="R126" s="49" t="str">
        <f t="shared" si="33"/>
        <v/>
      </c>
      <c r="S126" s="3" t="str">
        <f t="shared" si="34"/>
        <v/>
      </c>
      <c r="T126" s="50" t="str">
        <f t="shared" si="35"/>
        <v/>
      </c>
      <c r="U126" s="50" t="str">
        <f t="shared" si="36"/>
        <v/>
      </c>
      <c r="V126" s="51" t="str">
        <f t="shared" si="37"/>
        <v/>
      </c>
    </row>
    <row r="127" spans="1:22" ht="13.5">
      <c r="A127" s="266" t="str">
        <f t="shared" si="27"/>
        <v/>
      </c>
      <c r="B127" s="47"/>
      <c r="C127" s="380"/>
      <c r="D127" s="380"/>
      <c r="E127" s="380"/>
      <c r="F127" s="380"/>
      <c r="G127" s="265"/>
      <c r="H127" s="45"/>
      <c r="I127" s="48"/>
      <c r="J127" s="70" t="str">
        <f t="shared" si="28"/>
        <v/>
      </c>
      <c r="K127" s="71" t="str">
        <f t="shared" si="29"/>
        <v/>
      </c>
      <c r="L127" s="1"/>
      <c r="M127" s="127"/>
      <c r="N127" s="127"/>
      <c r="O127" s="122" t="str">
        <f t="shared" si="30"/>
        <v/>
      </c>
      <c r="P127" s="49" t="str">
        <f t="shared" si="31"/>
        <v/>
      </c>
      <c r="Q127" s="3" t="str">
        <f t="shared" si="32"/>
        <v/>
      </c>
      <c r="R127" s="49" t="str">
        <f t="shared" si="33"/>
        <v/>
      </c>
      <c r="S127" s="3" t="str">
        <f t="shared" si="34"/>
        <v/>
      </c>
      <c r="T127" s="50" t="str">
        <f t="shared" si="35"/>
        <v/>
      </c>
      <c r="U127" s="50" t="str">
        <f t="shared" si="36"/>
        <v/>
      </c>
      <c r="V127" s="51" t="str">
        <f t="shared" si="37"/>
        <v/>
      </c>
    </row>
    <row r="128" spans="1:22" ht="13.5">
      <c r="A128" s="266" t="str">
        <f t="shared" si="27"/>
        <v/>
      </c>
      <c r="B128" s="47"/>
      <c r="C128" s="380"/>
      <c r="D128" s="380"/>
      <c r="E128" s="380"/>
      <c r="F128" s="380"/>
      <c r="G128" s="265"/>
      <c r="H128" s="45"/>
      <c r="I128" s="48"/>
      <c r="J128" s="70" t="str">
        <f t="shared" si="28"/>
        <v/>
      </c>
      <c r="K128" s="71" t="str">
        <f t="shared" si="29"/>
        <v/>
      </c>
      <c r="L128" s="1"/>
      <c r="M128" s="127"/>
      <c r="N128" s="127"/>
      <c r="O128" s="122" t="str">
        <f t="shared" si="30"/>
        <v/>
      </c>
      <c r="P128" s="49" t="str">
        <f t="shared" si="31"/>
        <v/>
      </c>
      <c r="Q128" s="3" t="str">
        <f t="shared" si="32"/>
        <v/>
      </c>
      <c r="R128" s="49" t="str">
        <f t="shared" si="33"/>
        <v/>
      </c>
      <c r="S128" s="3" t="str">
        <f t="shared" si="34"/>
        <v/>
      </c>
      <c r="T128" s="50" t="str">
        <f t="shared" si="35"/>
        <v/>
      </c>
      <c r="U128" s="50" t="str">
        <f t="shared" si="36"/>
        <v/>
      </c>
      <c r="V128" s="51" t="str">
        <f t="shared" si="37"/>
        <v/>
      </c>
    </row>
    <row r="129" spans="1:22" ht="13.5">
      <c r="A129" s="266" t="str">
        <f t="shared" si="27"/>
        <v/>
      </c>
      <c r="B129" s="47"/>
      <c r="C129" s="380"/>
      <c r="D129" s="380"/>
      <c r="E129" s="380"/>
      <c r="F129" s="380"/>
      <c r="G129" s="265"/>
      <c r="H129" s="45"/>
      <c r="I129" s="48"/>
      <c r="J129" s="70" t="str">
        <f t="shared" si="28"/>
        <v/>
      </c>
      <c r="K129" s="71" t="str">
        <f t="shared" si="29"/>
        <v/>
      </c>
      <c r="L129" s="1"/>
      <c r="M129" s="127"/>
      <c r="N129" s="127"/>
      <c r="O129" s="122" t="str">
        <f t="shared" si="30"/>
        <v/>
      </c>
      <c r="P129" s="49" t="str">
        <f t="shared" si="31"/>
        <v/>
      </c>
      <c r="Q129" s="3" t="str">
        <f t="shared" si="32"/>
        <v/>
      </c>
      <c r="R129" s="49" t="str">
        <f t="shared" si="33"/>
        <v/>
      </c>
      <c r="S129" s="3" t="str">
        <f t="shared" si="34"/>
        <v/>
      </c>
      <c r="T129" s="50" t="str">
        <f t="shared" si="35"/>
        <v/>
      </c>
      <c r="U129" s="50" t="str">
        <f t="shared" si="36"/>
        <v/>
      </c>
      <c r="V129" s="51" t="str">
        <f t="shared" si="37"/>
        <v/>
      </c>
    </row>
    <row r="130" spans="1:22" ht="13.5">
      <c r="A130" s="266" t="str">
        <f t="shared" si="27"/>
        <v/>
      </c>
      <c r="B130" s="47"/>
      <c r="C130" s="380"/>
      <c r="D130" s="380"/>
      <c r="E130" s="380"/>
      <c r="F130" s="380"/>
      <c r="G130" s="265"/>
      <c r="H130" s="45"/>
      <c r="I130" s="48"/>
      <c r="J130" s="70" t="str">
        <f t="shared" si="28"/>
        <v/>
      </c>
      <c r="K130" s="71" t="str">
        <f t="shared" si="29"/>
        <v/>
      </c>
      <c r="L130" s="1"/>
      <c r="M130" s="127"/>
      <c r="N130" s="127"/>
      <c r="O130" s="122" t="str">
        <f t="shared" si="30"/>
        <v/>
      </c>
      <c r="P130" s="49" t="str">
        <f t="shared" si="31"/>
        <v/>
      </c>
      <c r="Q130" s="3" t="str">
        <f t="shared" si="32"/>
        <v/>
      </c>
      <c r="R130" s="49" t="str">
        <f t="shared" si="33"/>
        <v/>
      </c>
      <c r="S130" s="3" t="str">
        <f t="shared" si="34"/>
        <v/>
      </c>
      <c r="T130" s="50" t="str">
        <f t="shared" si="35"/>
        <v/>
      </c>
      <c r="U130" s="50" t="str">
        <f t="shared" si="36"/>
        <v/>
      </c>
      <c r="V130" s="51" t="str">
        <f t="shared" si="37"/>
        <v/>
      </c>
    </row>
    <row r="131" spans="1:22" ht="13.5">
      <c r="A131" s="266" t="str">
        <f t="shared" si="27"/>
        <v/>
      </c>
      <c r="B131" s="47"/>
      <c r="C131" s="380"/>
      <c r="D131" s="380"/>
      <c r="E131" s="380"/>
      <c r="F131" s="380"/>
      <c r="G131" s="265"/>
      <c r="H131" s="45"/>
      <c r="I131" s="48"/>
      <c r="J131" s="70" t="str">
        <f t="shared" si="28"/>
        <v/>
      </c>
      <c r="K131" s="71" t="str">
        <f t="shared" si="29"/>
        <v/>
      </c>
      <c r="L131" s="1"/>
      <c r="M131" s="127"/>
      <c r="N131" s="127"/>
      <c r="O131" s="122" t="str">
        <f t="shared" si="30"/>
        <v/>
      </c>
      <c r="P131" s="49" t="str">
        <f t="shared" si="31"/>
        <v/>
      </c>
      <c r="Q131" s="3" t="str">
        <f t="shared" si="32"/>
        <v/>
      </c>
      <c r="R131" s="49" t="str">
        <f t="shared" si="33"/>
        <v/>
      </c>
      <c r="S131" s="3" t="str">
        <f t="shared" si="34"/>
        <v/>
      </c>
      <c r="T131" s="50" t="str">
        <f t="shared" si="35"/>
        <v/>
      </c>
      <c r="U131" s="50" t="str">
        <f t="shared" si="36"/>
        <v/>
      </c>
      <c r="V131" s="51" t="str">
        <f t="shared" si="37"/>
        <v/>
      </c>
    </row>
    <row r="132" spans="1:22" ht="13.5">
      <c r="A132" s="266" t="str">
        <f t="shared" si="27"/>
        <v/>
      </c>
      <c r="B132" s="47"/>
      <c r="C132" s="380"/>
      <c r="D132" s="380"/>
      <c r="E132" s="380"/>
      <c r="F132" s="380"/>
      <c r="G132" s="265"/>
      <c r="H132" s="45"/>
      <c r="I132" s="48"/>
      <c r="J132" s="70" t="str">
        <f t="shared" si="28"/>
        <v/>
      </c>
      <c r="K132" s="71" t="str">
        <f t="shared" si="29"/>
        <v/>
      </c>
      <c r="L132" s="1"/>
      <c r="M132" s="127"/>
      <c r="N132" s="127"/>
      <c r="O132" s="122" t="str">
        <f t="shared" si="30"/>
        <v/>
      </c>
      <c r="P132" s="49" t="str">
        <f t="shared" si="31"/>
        <v/>
      </c>
      <c r="Q132" s="3" t="str">
        <f t="shared" si="32"/>
        <v/>
      </c>
      <c r="R132" s="49" t="str">
        <f t="shared" si="33"/>
        <v/>
      </c>
      <c r="S132" s="3" t="str">
        <f t="shared" si="34"/>
        <v/>
      </c>
      <c r="T132" s="50" t="str">
        <f t="shared" si="35"/>
        <v/>
      </c>
      <c r="U132" s="50" t="str">
        <f t="shared" si="36"/>
        <v/>
      </c>
      <c r="V132" s="51" t="str">
        <f t="shared" si="37"/>
        <v/>
      </c>
    </row>
    <row r="133" spans="1:22" ht="13.5">
      <c r="A133" s="266" t="str">
        <f t="shared" si="27"/>
        <v/>
      </c>
      <c r="B133" s="47"/>
      <c r="C133" s="380"/>
      <c r="D133" s="380"/>
      <c r="E133" s="380"/>
      <c r="F133" s="380"/>
      <c r="G133" s="265"/>
      <c r="H133" s="45"/>
      <c r="I133" s="48"/>
      <c r="J133" s="70" t="str">
        <f t="shared" si="28"/>
        <v/>
      </c>
      <c r="K133" s="71" t="str">
        <f t="shared" si="29"/>
        <v/>
      </c>
      <c r="L133" s="1"/>
      <c r="M133" s="127"/>
      <c r="N133" s="127"/>
      <c r="O133" s="122" t="str">
        <f t="shared" si="30"/>
        <v/>
      </c>
      <c r="P133" s="49" t="str">
        <f t="shared" si="31"/>
        <v/>
      </c>
      <c r="Q133" s="3" t="str">
        <f t="shared" si="32"/>
        <v/>
      </c>
      <c r="R133" s="49" t="str">
        <f t="shared" si="33"/>
        <v/>
      </c>
      <c r="S133" s="3" t="str">
        <f t="shared" si="34"/>
        <v/>
      </c>
      <c r="T133" s="50" t="str">
        <f t="shared" si="35"/>
        <v/>
      </c>
      <c r="U133" s="50" t="str">
        <f t="shared" si="36"/>
        <v/>
      </c>
      <c r="V133" s="51" t="str">
        <f t="shared" si="37"/>
        <v/>
      </c>
    </row>
    <row r="134" spans="1:22" ht="13.5">
      <c r="A134" s="266" t="str">
        <f t="shared" si="27"/>
        <v/>
      </c>
      <c r="B134" s="47"/>
      <c r="C134" s="380"/>
      <c r="D134" s="380"/>
      <c r="E134" s="380"/>
      <c r="F134" s="380"/>
      <c r="G134" s="265"/>
      <c r="H134" s="45"/>
      <c r="I134" s="48"/>
      <c r="J134" s="70" t="str">
        <f t="shared" si="28"/>
        <v/>
      </c>
      <c r="K134" s="71" t="str">
        <f t="shared" si="29"/>
        <v/>
      </c>
      <c r="L134" s="1"/>
      <c r="M134" s="127"/>
      <c r="N134" s="127"/>
      <c r="O134" s="122" t="str">
        <f t="shared" si="30"/>
        <v/>
      </c>
      <c r="P134" s="49" t="str">
        <f t="shared" si="31"/>
        <v/>
      </c>
      <c r="Q134" s="3" t="str">
        <f t="shared" si="32"/>
        <v/>
      </c>
      <c r="R134" s="49" t="str">
        <f t="shared" si="33"/>
        <v/>
      </c>
      <c r="S134" s="3" t="str">
        <f t="shared" si="34"/>
        <v/>
      </c>
      <c r="T134" s="50" t="str">
        <f t="shared" si="35"/>
        <v/>
      </c>
      <c r="U134" s="50" t="str">
        <f t="shared" si="36"/>
        <v/>
      </c>
      <c r="V134" s="51" t="str">
        <f t="shared" si="37"/>
        <v/>
      </c>
    </row>
    <row r="135" spans="1:22" ht="13.5">
      <c r="A135" s="266" t="str">
        <f t="shared" si="27"/>
        <v/>
      </c>
      <c r="B135" s="47"/>
      <c r="C135" s="380"/>
      <c r="D135" s="380"/>
      <c r="E135" s="380"/>
      <c r="F135" s="380"/>
      <c r="G135" s="265"/>
      <c r="H135" s="45"/>
      <c r="I135" s="48"/>
      <c r="J135" s="70" t="str">
        <f t="shared" si="28"/>
        <v/>
      </c>
      <c r="K135" s="71" t="str">
        <f t="shared" si="29"/>
        <v/>
      </c>
      <c r="L135" s="1"/>
      <c r="M135" s="127"/>
      <c r="N135" s="127"/>
      <c r="O135" s="122" t="str">
        <f t="shared" si="30"/>
        <v/>
      </c>
      <c r="P135" s="49" t="str">
        <f t="shared" si="31"/>
        <v/>
      </c>
      <c r="Q135" s="3" t="str">
        <f t="shared" si="32"/>
        <v/>
      </c>
      <c r="R135" s="49" t="str">
        <f t="shared" si="33"/>
        <v/>
      </c>
      <c r="S135" s="3" t="str">
        <f t="shared" si="34"/>
        <v/>
      </c>
      <c r="T135" s="50" t="str">
        <f t="shared" si="35"/>
        <v/>
      </c>
      <c r="U135" s="50" t="str">
        <f t="shared" si="36"/>
        <v/>
      </c>
      <c r="V135" s="51" t="str">
        <f t="shared" si="37"/>
        <v/>
      </c>
    </row>
    <row r="136" spans="1:22" ht="13.5">
      <c r="A136" s="266" t="str">
        <f t="shared" si="27"/>
        <v/>
      </c>
      <c r="B136" s="47"/>
      <c r="C136" s="380"/>
      <c r="D136" s="380"/>
      <c r="E136" s="380"/>
      <c r="F136" s="380"/>
      <c r="G136" s="265"/>
      <c r="H136" s="45"/>
      <c r="I136" s="48"/>
      <c r="J136" s="70" t="str">
        <f t="shared" si="28"/>
        <v/>
      </c>
      <c r="K136" s="71" t="str">
        <f t="shared" si="29"/>
        <v/>
      </c>
      <c r="L136" s="1"/>
      <c r="M136" s="127"/>
      <c r="N136" s="127"/>
      <c r="O136" s="122" t="str">
        <f t="shared" si="30"/>
        <v/>
      </c>
      <c r="P136" s="49" t="str">
        <f t="shared" si="31"/>
        <v/>
      </c>
      <c r="Q136" s="3" t="str">
        <f t="shared" si="32"/>
        <v/>
      </c>
      <c r="R136" s="49" t="str">
        <f t="shared" si="33"/>
        <v/>
      </c>
      <c r="S136" s="3" t="str">
        <f t="shared" si="34"/>
        <v/>
      </c>
      <c r="T136" s="50" t="str">
        <f t="shared" si="35"/>
        <v/>
      </c>
      <c r="U136" s="50" t="str">
        <f t="shared" si="36"/>
        <v/>
      </c>
      <c r="V136" s="51" t="str">
        <f t="shared" si="37"/>
        <v/>
      </c>
    </row>
    <row r="137" spans="1:22" ht="13.5">
      <c r="A137" s="266" t="str">
        <f t="shared" si="27"/>
        <v/>
      </c>
      <c r="B137" s="47"/>
      <c r="C137" s="380"/>
      <c r="D137" s="380"/>
      <c r="E137" s="380"/>
      <c r="F137" s="380"/>
      <c r="G137" s="265"/>
      <c r="H137" s="45"/>
      <c r="I137" s="48"/>
      <c r="J137" s="70" t="str">
        <f t="shared" si="28"/>
        <v/>
      </c>
      <c r="K137" s="71" t="str">
        <f t="shared" si="29"/>
        <v/>
      </c>
      <c r="L137" s="1"/>
      <c r="M137" s="127"/>
      <c r="N137" s="127"/>
      <c r="O137" s="122" t="str">
        <f t="shared" si="30"/>
        <v/>
      </c>
      <c r="P137" s="49" t="str">
        <f t="shared" si="31"/>
        <v/>
      </c>
      <c r="Q137" s="3" t="str">
        <f t="shared" si="32"/>
        <v/>
      </c>
      <c r="R137" s="49" t="str">
        <f t="shared" si="33"/>
        <v/>
      </c>
      <c r="S137" s="3" t="str">
        <f t="shared" si="34"/>
        <v/>
      </c>
      <c r="T137" s="50" t="str">
        <f t="shared" si="35"/>
        <v/>
      </c>
      <c r="U137" s="50" t="str">
        <f t="shared" si="36"/>
        <v/>
      </c>
      <c r="V137" s="51" t="str">
        <f t="shared" si="37"/>
        <v/>
      </c>
    </row>
    <row r="138" spans="1:22" ht="13.5">
      <c r="A138" s="266" t="str">
        <f t="shared" si="27"/>
        <v/>
      </c>
      <c r="B138" s="47"/>
      <c r="C138" s="380"/>
      <c r="D138" s="380"/>
      <c r="E138" s="380"/>
      <c r="F138" s="380"/>
      <c r="G138" s="265"/>
      <c r="H138" s="45"/>
      <c r="I138" s="48"/>
      <c r="J138" s="70" t="str">
        <f t="shared" si="28"/>
        <v/>
      </c>
      <c r="K138" s="71" t="str">
        <f t="shared" si="29"/>
        <v/>
      </c>
      <c r="L138" s="1"/>
      <c r="M138" s="127"/>
      <c r="N138" s="127"/>
      <c r="O138" s="122" t="str">
        <f t="shared" si="30"/>
        <v/>
      </c>
      <c r="P138" s="49" t="str">
        <f t="shared" si="31"/>
        <v/>
      </c>
      <c r="Q138" s="3" t="str">
        <f t="shared" si="32"/>
        <v/>
      </c>
      <c r="R138" s="49" t="str">
        <f t="shared" si="33"/>
        <v/>
      </c>
      <c r="S138" s="3" t="str">
        <f t="shared" si="34"/>
        <v/>
      </c>
      <c r="T138" s="50" t="str">
        <f t="shared" si="35"/>
        <v/>
      </c>
      <c r="U138" s="50" t="str">
        <f t="shared" si="36"/>
        <v/>
      </c>
      <c r="V138" s="51" t="str">
        <f t="shared" si="37"/>
        <v/>
      </c>
    </row>
    <row r="139" spans="1:22" ht="13.5">
      <c r="A139" s="266" t="str">
        <f t="shared" si="27"/>
        <v/>
      </c>
      <c r="B139" s="47"/>
      <c r="C139" s="380"/>
      <c r="D139" s="380"/>
      <c r="E139" s="380"/>
      <c r="F139" s="380"/>
      <c r="G139" s="265"/>
      <c r="H139" s="45"/>
      <c r="I139" s="48"/>
      <c r="J139" s="70" t="str">
        <f t="shared" si="28"/>
        <v/>
      </c>
      <c r="K139" s="71" t="str">
        <f t="shared" si="29"/>
        <v/>
      </c>
      <c r="L139" s="1"/>
      <c r="M139" s="127"/>
      <c r="N139" s="127"/>
      <c r="O139" s="122" t="str">
        <f t="shared" si="30"/>
        <v/>
      </c>
      <c r="P139" s="49" t="str">
        <f t="shared" si="31"/>
        <v/>
      </c>
      <c r="Q139" s="3" t="str">
        <f t="shared" si="32"/>
        <v/>
      </c>
      <c r="R139" s="49" t="str">
        <f t="shared" si="33"/>
        <v/>
      </c>
      <c r="S139" s="3" t="str">
        <f t="shared" si="34"/>
        <v/>
      </c>
      <c r="T139" s="50" t="str">
        <f t="shared" si="35"/>
        <v/>
      </c>
      <c r="U139" s="50" t="str">
        <f t="shared" si="36"/>
        <v/>
      </c>
      <c r="V139" s="51" t="str">
        <f t="shared" si="37"/>
        <v/>
      </c>
    </row>
    <row r="140" spans="1:22" ht="13.5">
      <c r="A140" s="266" t="str">
        <f t="shared" si="27"/>
        <v/>
      </c>
      <c r="B140" s="47"/>
      <c r="C140" s="380"/>
      <c r="D140" s="380"/>
      <c r="E140" s="380"/>
      <c r="F140" s="380"/>
      <c r="G140" s="265"/>
      <c r="H140" s="45"/>
      <c r="I140" s="48"/>
      <c r="J140" s="70" t="str">
        <f t="shared" si="28"/>
        <v/>
      </c>
      <c r="K140" s="71" t="str">
        <f t="shared" si="29"/>
        <v/>
      </c>
      <c r="L140" s="1"/>
      <c r="M140" s="127"/>
      <c r="N140" s="127"/>
      <c r="O140" s="122" t="str">
        <f t="shared" si="30"/>
        <v/>
      </c>
      <c r="P140" s="49" t="str">
        <f t="shared" si="31"/>
        <v/>
      </c>
      <c r="Q140" s="3" t="str">
        <f t="shared" si="32"/>
        <v/>
      </c>
      <c r="R140" s="49" t="str">
        <f t="shared" si="33"/>
        <v/>
      </c>
      <c r="S140" s="3" t="str">
        <f t="shared" si="34"/>
        <v/>
      </c>
      <c r="T140" s="50" t="str">
        <f t="shared" si="35"/>
        <v/>
      </c>
      <c r="U140" s="50" t="str">
        <f t="shared" si="36"/>
        <v/>
      </c>
      <c r="V140" s="51" t="str">
        <f t="shared" si="37"/>
        <v/>
      </c>
    </row>
    <row r="141" spans="1:22" ht="13.5">
      <c r="A141" s="266" t="str">
        <f t="shared" si="27"/>
        <v/>
      </c>
      <c r="B141" s="47"/>
      <c r="C141" s="380"/>
      <c r="D141" s="380"/>
      <c r="E141" s="380"/>
      <c r="F141" s="380"/>
      <c r="G141" s="265"/>
      <c r="H141" s="45"/>
      <c r="I141" s="48"/>
      <c r="J141" s="70" t="str">
        <f t="shared" si="28"/>
        <v/>
      </c>
      <c r="K141" s="71" t="str">
        <f t="shared" si="29"/>
        <v/>
      </c>
      <c r="L141" s="1"/>
      <c r="M141" s="127"/>
      <c r="N141" s="127"/>
      <c r="O141" s="122" t="str">
        <f t="shared" si="30"/>
        <v/>
      </c>
      <c r="P141" s="49" t="str">
        <f t="shared" si="31"/>
        <v/>
      </c>
      <c r="Q141" s="3" t="str">
        <f t="shared" si="32"/>
        <v/>
      </c>
      <c r="R141" s="49" t="str">
        <f t="shared" si="33"/>
        <v/>
      </c>
      <c r="S141" s="3" t="str">
        <f t="shared" si="34"/>
        <v/>
      </c>
      <c r="T141" s="50" t="str">
        <f t="shared" si="35"/>
        <v/>
      </c>
      <c r="U141" s="50" t="str">
        <f t="shared" si="36"/>
        <v/>
      </c>
      <c r="V141" s="51" t="str">
        <f t="shared" si="37"/>
        <v/>
      </c>
    </row>
    <row r="142" spans="1:22" ht="13.5">
      <c r="A142" s="266" t="str">
        <f t="shared" si="27"/>
        <v/>
      </c>
      <c r="B142" s="47"/>
      <c r="C142" s="380"/>
      <c r="D142" s="380"/>
      <c r="E142" s="380"/>
      <c r="F142" s="380"/>
      <c r="G142" s="265"/>
      <c r="H142" s="45"/>
      <c r="I142" s="48"/>
      <c r="J142" s="70" t="str">
        <f t="shared" si="28"/>
        <v/>
      </c>
      <c r="K142" s="71" t="str">
        <f t="shared" si="29"/>
        <v/>
      </c>
      <c r="L142" s="1"/>
      <c r="M142" s="127"/>
      <c r="N142" s="127"/>
      <c r="O142" s="122" t="str">
        <f t="shared" si="30"/>
        <v/>
      </c>
      <c r="P142" s="49" t="str">
        <f t="shared" si="31"/>
        <v/>
      </c>
      <c r="Q142" s="3" t="str">
        <f t="shared" si="32"/>
        <v/>
      </c>
      <c r="R142" s="49" t="str">
        <f t="shared" si="33"/>
        <v/>
      </c>
      <c r="S142" s="3" t="str">
        <f t="shared" si="34"/>
        <v/>
      </c>
      <c r="T142" s="50" t="str">
        <f t="shared" si="35"/>
        <v/>
      </c>
      <c r="U142" s="50" t="str">
        <f t="shared" si="36"/>
        <v/>
      </c>
      <c r="V142" s="51" t="str">
        <f t="shared" si="37"/>
        <v/>
      </c>
    </row>
    <row r="143" spans="1:22" ht="13.5">
      <c r="A143" s="266" t="str">
        <f t="shared" si="27"/>
        <v/>
      </c>
      <c r="B143" s="47"/>
      <c r="C143" s="380"/>
      <c r="D143" s="380"/>
      <c r="E143" s="380"/>
      <c r="F143" s="380"/>
      <c r="G143" s="265"/>
      <c r="H143" s="45"/>
      <c r="I143" s="48"/>
      <c r="J143" s="70" t="str">
        <f t="shared" si="28"/>
        <v/>
      </c>
      <c r="K143" s="71" t="str">
        <f t="shared" si="29"/>
        <v/>
      </c>
      <c r="L143" s="1"/>
      <c r="M143" s="127"/>
      <c r="N143" s="127"/>
      <c r="O143" s="122" t="str">
        <f t="shared" si="30"/>
        <v/>
      </c>
      <c r="P143" s="49" t="str">
        <f t="shared" si="31"/>
        <v/>
      </c>
      <c r="Q143" s="3" t="str">
        <f t="shared" si="32"/>
        <v/>
      </c>
      <c r="R143" s="49" t="str">
        <f t="shared" si="33"/>
        <v/>
      </c>
      <c r="S143" s="3" t="str">
        <f t="shared" si="34"/>
        <v/>
      </c>
      <c r="T143" s="50" t="str">
        <f t="shared" si="35"/>
        <v/>
      </c>
      <c r="U143" s="50" t="str">
        <f t="shared" si="36"/>
        <v/>
      </c>
      <c r="V143" s="51" t="str">
        <f t="shared" si="37"/>
        <v/>
      </c>
    </row>
    <row r="144" spans="1:22" ht="13.5">
      <c r="A144" s="266" t="str">
        <f t="shared" si="27"/>
        <v/>
      </c>
      <c r="B144" s="47"/>
      <c r="C144" s="380"/>
      <c r="D144" s="380"/>
      <c r="E144" s="380"/>
      <c r="F144" s="380"/>
      <c r="G144" s="265"/>
      <c r="H144" s="45"/>
      <c r="I144" s="48"/>
      <c r="J144" s="70" t="str">
        <f t="shared" si="28"/>
        <v/>
      </c>
      <c r="K144" s="71" t="str">
        <f t="shared" si="29"/>
        <v/>
      </c>
      <c r="L144" s="1"/>
      <c r="M144" s="127"/>
      <c r="N144" s="127"/>
      <c r="O144" s="122" t="str">
        <f t="shared" si="30"/>
        <v/>
      </c>
      <c r="P144" s="49" t="str">
        <f t="shared" si="31"/>
        <v/>
      </c>
      <c r="Q144" s="3" t="str">
        <f t="shared" si="32"/>
        <v/>
      </c>
      <c r="R144" s="49" t="str">
        <f t="shared" si="33"/>
        <v/>
      </c>
      <c r="S144" s="3" t="str">
        <f t="shared" si="34"/>
        <v/>
      </c>
      <c r="T144" s="50" t="str">
        <f t="shared" si="35"/>
        <v/>
      </c>
      <c r="U144" s="50" t="str">
        <f t="shared" si="36"/>
        <v/>
      </c>
      <c r="V144" s="51" t="str">
        <f t="shared" si="37"/>
        <v/>
      </c>
    </row>
    <row r="145" spans="1:22" ht="13.5">
      <c r="A145" s="266" t="str">
        <f t="shared" ref="A145:A208" si="38">IF(B145="","",A144+1)</f>
        <v/>
      </c>
      <c r="B145" s="47"/>
      <c r="C145" s="380"/>
      <c r="D145" s="380"/>
      <c r="E145" s="380"/>
      <c r="F145" s="380"/>
      <c r="G145" s="265"/>
      <c r="H145" s="45"/>
      <c r="I145" s="48"/>
      <c r="J145" s="70" t="str">
        <f t="shared" si="28"/>
        <v/>
      </c>
      <c r="K145" s="71" t="str">
        <f t="shared" si="29"/>
        <v/>
      </c>
      <c r="L145" s="1"/>
      <c r="M145" s="127"/>
      <c r="N145" s="127"/>
      <c r="O145" s="122" t="str">
        <f t="shared" si="30"/>
        <v/>
      </c>
      <c r="P145" s="49" t="str">
        <f t="shared" si="31"/>
        <v/>
      </c>
      <c r="Q145" s="3" t="str">
        <f t="shared" si="32"/>
        <v/>
      </c>
      <c r="R145" s="49" t="str">
        <f t="shared" si="33"/>
        <v/>
      </c>
      <c r="S145" s="3" t="str">
        <f t="shared" si="34"/>
        <v/>
      </c>
      <c r="T145" s="50" t="str">
        <f t="shared" si="35"/>
        <v/>
      </c>
      <c r="U145" s="50" t="str">
        <f t="shared" si="36"/>
        <v/>
      </c>
      <c r="V145" s="51" t="str">
        <f t="shared" si="37"/>
        <v/>
      </c>
    </row>
    <row r="146" spans="1:22" ht="13.5">
      <c r="A146" s="266" t="str">
        <f t="shared" si="38"/>
        <v/>
      </c>
      <c r="B146" s="47"/>
      <c r="C146" s="380"/>
      <c r="D146" s="380"/>
      <c r="E146" s="380"/>
      <c r="F146" s="380"/>
      <c r="G146" s="265"/>
      <c r="H146" s="45"/>
      <c r="I146" s="48"/>
      <c r="J146" s="70" t="str">
        <f t="shared" si="28"/>
        <v/>
      </c>
      <c r="K146" s="71" t="str">
        <f t="shared" si="29"/>
        <v/>
      </c>
      <c r="L146" s="1"/>
      <c r="M146" s="127"/>
      <c r="N146" s="127"/>
      <c r="O146" s="122" t="str">
        <f t="shared" si="30"/>
        <v/>
      </c>
      <c r="P146" s="49" t="str">
        <f t="shared" si="31"/>
        <v/>
      </c>
      <c r="Q146" s="3" t="str">
        <f t="shared" si="32"/>
        <v/>
      </c>
      <c r="R146" s="49" t="str">
        <f t="shared" si="33"/>
        <v/>
      </c>
      <c r="S146" s="3" t="str">
        <f t="shared" si="34"/>
        <v/>
      </c>
      <c r="T146" s="50" t="str">
        <f t="shared" si="35"/>
        <v/>
      </c>
      <c r="U146" s="50" t="str">
        <f t="shared" si="36"/>
        <v/>
      </c>
      <c r="V146" s="51" t="str">
        <f t="shared" si="37"/>
        <v/>
      </c>
    </row>
    <row r="147" spans="1:22" ht="13.5">
      <c r="A147" s="266" t="str">
        <f t="shared" si="38"/>
        <v/>
      </c>
      <c r="B147" s="47"/>
      <c r="C147" s="380"/>
      <c r="D147" s="380"/>
      <c r="E147" s="380"/>
      <c r="F147" s="380"/>
      <c r="G147" s="265"/>
      <c r="H147" s="45"/>
      <c r="I147" s="48"/>
      <c r="J147" s="70" t="str">
        <f t="shared" si="28"/>
        <v/>
      </c>
      <c r="K147" s="71" t="str">
        <f t="shared" si="29"/>
        <v/>
      </c>
      <c r="L147" s="1"/>
      <c r="M147" s="127"/>
      <c r="N147" s="127"/>
      <c r="O147" s="122" t="str">
        <f t="shared" si="30"/>
        <v/>
      </c>
      <c r="P147" s="49" t="str">
        <f t="shared" si="31"/>
        <v/>
      </c>
      <c r="Q147" s="3" t="str">
        <f t="shared" si="32"/>
        <v/>
      </c>
      <c r="R147" s="49" t="str">
        <f t="shared" si="33"/>
        <v/>
      </c>
      <c r="S147" s="3" t="str">
        <f t="shared" si="34"/>
        <v/>
      </c>
      <c r="T147" s="50" t="str">
        <f t="shared" si="35"/>
        <v/>
      </c>
      <c r="U147" s="50" t="str">
        <f t="shared" si="36"/>
        <v/>
      </c>
      <c r="V147" s="51" t="str">
        <f t="shared" si="37"/>
        <v/>
      </c>
    </row>
    <row r="148" spans="1:22" ht="13.5">
      <c r="A148" s="266" t="str">
        <f t="shared" si="38"/>
        <v/>
      </c>
      <c r="B148" s="47"/>
      <c r="C148" s="380"/>
      <c r="D148" s="380"/>
      <c r="E148" s="380"/>
      <c r="F148" s="380"/>
      <c r="G148" s="265"/>
      <c r="H148" s="45"/>
      <c r="I148" s="48"/>
      <c r="J148" s="70" t="str">
        <f t="shared" si="28"/>
        <v/>
      </c>
      <c r="K148" s="71" t="str">
        <f t="shared" si="29"/>
        <v/>
      </c>
      <c r="L148" s="1"/>
      <c r="M148" s="127"/>
      <c r="N148" s="127"/>
      <c r="O148" s="122" t="str">
        <f t="shared" si="30"/>
        <v/>
      </c>
      <c r="P148" s="49" t="str">
        <f t="shared" si="31"/>
        <v/>
      </c>
      <c r="Q148" s="3" t="str">
        <f t="shared" si="32"/>
        <v/>
      </c>
      <c r="R148" s="49" t="str">
        <f t="shared" si="33"/>
        <v/>
      </c>
      <c r="S148" s="3" t="str">
        <f t="shared" si="34"/>
        <v/>
      </c>
      <c r="T148" s="50" t="str">
        <f t="shared" si="35"/>
        <v/>
      </c>
      <c r="U148" s="50" t="str">
        <f t="shared" si="36"/>
        <v/>
      </c>
      <c r="V148" s="51" t="str">
        <f t="shared" si="37"/>
        <v/>
      </c>
    </row>
    <row r="149" spans="1:22" ht="13.5">
      <c r="A149" s="266" t="str">
        <f t="shared" si="38"/>
        <v/>
      </c>
      <c r="B149" s="47"/>
      <c r="C149" s="380"/>
      <c r="D149" s="380"/>
      <c r="E149" s="380"/>
      <c r="F149" s="380"/>
      <c r="G149" s="265"/>
      <c r="H149" s="45"/>
      <c r="I149" s="48"/>
      <c r="J149" s="70" t="str">
        <f t="shared" si="28"/>
        <v/>
      </c>
      <c r="K149" s="71" t="str">
        <f t="shared" si="29"/>
        <v/>
      </c>
      <c r="L149" s="1"/>
      <c r="M149" s="127"/>
      <c r="N149" s="127"/>
      <c r="O149" s="122" t="str">
        <f t="shared" si="30"/>
        <v/>
      </c>
      <c r="P149" s="49" t="str">
        <f t="shared" si="31"/>
        <v/>
      </c>
      <c r="Q149" s="3" t="str">
        <f t="shared" si="32"/>
        <v/>
      </c>
      <c r="R149" s="49" t="str">
        <f t="shared" si="33"/>
        <v/>
      </c>
      <c r="S149" s="3" t="str">
        <f t="shared" si="34"/>
        <v/>
      </c>
      <c r="T149" s="50" t="str">
        <f t="shared" si="35"/>
        <v/>
      </c>
      <c r="U149" s="50" t="str">
        <f t="shared" si="36"/>
        <v/>
      </c>
      <c r="V149" s="51" t="str">
        <f t="shared" si="37"/>
        <v/>
      </c>
    </row>
    <row r="150" spans="1:22" ht="13.5">
      <c r="A150" s="266" t="str">
        <f t="shared" si="38"/>
        <v/>
      </c>
      <c r="B150" s="47"/>
      <c r="C150" s="380"/>
      <c r="D150" s="380"/>
      <c r="E150" s="380"/>
      <c r="F150" s="380"/>
      <c r="G150" s="265"/>
      <c r="H150" s="45"/>
      <c r="I150" s="48"/>
      <c r="J150" s="70" t="str">
        <f t="shared" si="28"/>
        <v/>
      </c>
      <c r="K150" s="71" t="str">
        <f t="shared" si="29"/>
        <v/>
      </c>
      <c r="L150" s="1"/>
      <c r="M150" s="127"/>
      <c r="N150" s="127"/>
      <c r="O150" s="122" t="str">
        <f t="shared" si="30"/>
        <v/>
      </c>
      <c r="P150" s="49" t="str">
        <f t="shared" si="31"/>
        <v/>
      </c>
      <c r="Q150" s="3" t="str">
        <f t="shared" si="32"/>
        <v/>
      </c>
      <c r="R150" s="49" t="str">
        <f t="shared" si="33"/>
        <v/>
      </c>
      <c r="S150" s="3" t="str">
        <f t="shared" si="34"/>
        <v/>
      </c>
      <c r="T150" s="50" t="str">
        <f t="shared" si="35"/>
        <v/>
      </c>
      <c r="U150" s="50" t="str">
        <f t="shared" si="36"/>
        <v/>
      </c>
      <c r="V150" s="51" t="str">
        <f t="shared" si="37"/>
        <v/>
      </c>
    </row>
    <row r="151" spans="1:22" ht="13.5">
      <c r="A151" s="266" t="str">
        <f t="shared" si="38"/>
        <v/>
      </c>
      <c r="B151" s="47"/>
      <c r="C151" s="380"/>
      <c r="D151" s="380"/>
      <c r="E151" s="380"/>
      <c r="F151" s="380"/>
      <c r="G151" s="265"/>
      <c r="H151" s="45"/>
      <c r="I151" s="48"/>
      <c r="J151" s="70" t="str">
        <f t="shared" si="28"/>
        <v/>
      </c>
      <c r="K151" s="71" t="str">
        <f t="shared" si="29"/>
        <v/>
      </c>
      <c r="L151" s="1"/>
      <c r="M151" s="127"/>
      <c r="N151" s="127"/>
      <c r="O151" s="122" t="str">
        <f t="shared" si="30"/>
        <v/>
      </c>
      <c r="P151" s="49" t="str">
        <f t="shared" si="31"/>
        <v/>
      </c>
      <c r="Q151" s="3" t="str">
        <f t="shared" si="32"/>
        <v/>
      </c>
      <c r="R151" s="49" t="str">
        <f t="shared" si="33"/>
        <v/>
      </c>
      <c r="S151" s="3" t="str">
        <f t="shared" si="34"/>
        <v/>
      </c>
      <c r="T151" s="50" t="str">
        <f t="shared" si="35"/>
        <v/>
      </c>
      <c r="U151" s="50" t="str">
        <f t="shared" si="36"/>
        <v/>
      </c>
      <c r="V151" s="51" t="str">
        <f t="shared" si="37"/>
        <v/>
      </c>
    </row>
    <row r="152" spans="1:22" ht="13.5">
      <c r="A152" s="266" t="str">
        <f t="shared" si="38"/>
        <v/>
      </c>
      <c r="B152" s="47"/>
      <c r="C152" s="380"/>
      <c r="D152" s="380"/>
      <c r="E152" s="380"/>
      <c r="F152" s="380"/>
      <c r="G152" s="265"/>
      <c r="H152" s="45"/>
      <c r="I152" s="48"/>
      <c r="J152" s="70" t="str">
        <f t="shared" si="28"/>
        <v/>
      </c>
      <c r="K152" s="71" t="str">
        <f t="shared" si="29"/>
        <v/>
      </c>
      <c r="L152" s="1"/>
      <c r="M152" s="127"/>
      <c r="N152" s="127"/>
      <c r="O152" s="122" t="str">
        <f t="shared" si="30"/>
        <v/>
      </c>
      <c r="P152" s="49" t="str">
        <f t="shared" si="31"/>
        <v/>
      </c>
      <c r="Q152" s="3" t="str">
        <f t="shared" si="32"/>
        <v/>
      </c>
      <c r="R152" s="49" t="str">
        <f t="shared" si="33"/>
        <v/>
      </c>
      <c r="S152" s="3" t="str">
        <f t="shared" si="34"/>
        <v/>
      </c>
      <c r="T152" s="50" t="str">
        <f t="shared" si="35"/>
        <v/>
      </c>
      <c r="U152" s="50" t="str">
        <f t="shared" si="36"/>
        <v/>
      </c>
      <c r="V152" s="51" t="str">
        <f t="shared" si="37"/>
        <v/>
      </c>
    </row>
    <row r="153" spans="1:22" ht="13.5">
      <c r="A153" s="266" t="str">
        <f t="shared" si="38"/>
        <v/>
      </c>
      <c r="B153" s="47"/>
      <c r="C153" s="380"/>
      <c r="D153" s="380"/>
      <c r="E153" s="380"/>
      <c r="F153" s="380"/>
      <c r="G153" s="265"/>
      <c r="H153" s="45"/>
      <c r="I153" s="48"/>
      <c r="J153" s="70" t="str">
        <f t="shared" ref="J153:J215" si="39">IF(B153="","",IF(B153="Madame","F","H"))</f>
        <v/>
      </c>
      <c r="K153" s="71" t="str">
        <f t="shared" ref="K153:K215" si="40">IF(I153="","",ROUNDDOWN((DATE(2012,3,16)-I153-3)/365.25,0))</f>
        <v/>
      </c>
      <c r="L153" s="1"/>
      <c r="M153" s="127"/>
      <c r="N153" s="127"/>
      <c r="O153" s="122" t="str">
        <f t="shared" ref="O153:O215" si="41">IF(K153="","",IF(L153="","",IF(L153&gt;=1,IF(L153&lt;14,V153,"Non éligible"))))</f>
        <v/>
      </c>
      <c r="P153" s="49" t="str">
        <f t="shared" ref="P153:P215" si="42">IF(I153="","",AND(IF(K153&lt;55,IF(L153&gt;=1,IF(L153&lt;14,TRUE,FALSE)))))</f>
        <v/>
      </c>
      <c r="Q153" s="3" t="str">
        <f t="shared" ref="Q153:Q215" si="43">IF(M153="","",IF(P153=TRUE,M153/12,""))</f>
        <v/>
      </c>
      <c r="R153" s="49" t="str">
        <f t="shared" ref="R153:R215" si="44">IF(I153="","",AND(IF(K153&gt;=55,IF(L153&gt;=1,IF(L153&lt;14,TRUE,FALSE)))))</f>
        <v/>
      </c>
      <c r="S153" s="3" t="str">
        <f t="shared" ref="S153:S215" si="45">IF(N153="","",IF(R153=TRUE,N153/12,""))</f>
        <v/>
      </c>
      <c r="T153" s="50" t="str">
        <f t="shared" ref="T153:T215" si="46">IF(Q153="","",IF(Q153&lt;6,"Non éligible","Eligible"))</f>
        <v/>
      </c>
      <c r="U153" s="50" t="str">
        <f t="shared" ref="U153:U215" si="47">IF(S153="","",IF(S153&lt;3,"Non éligible","Eligible"))</f>
        <v/>
      </c>
      <c r="V153" s="51" t="str">
        <f t="shared" ref="V153:V215" si="48">IF(K153="","",IF(L153="","",IF(L153&gt;=1,IF(L153&lt;14,CONCATENATE(T153,U153),"Non éligible"))))</f>
        <v/>
      </c>
    </row>
    <row r="154" spans="1:22" ht="13.5">
      <c r="A154" s="266" t="str">
        <f t="shared" si="38"/>
        <v/>
      </c>
      <c r="B154" s="47"/>
      <c r="C154" s="380"/>
      <c r="D154" s="380"/>
      <c r="E154" s="380"/>
      <c r="F154" s="380"/>
      <c r="G154" s="265"/>
      <c r="H154" s="45"/>
      <c r="I154" s="48"/>
      <c r="J154" s="70" t="str">
        <f t="shared" si="39"/>
        <v/>
      </c>
      <c r="K154" s="71" t="str">
        <f t="shared" si="40"/>
        <v/>
      </c>
      <c r="L154" s="1"/>
      <c r="M154" s="127"/>
      <c r="N154" s="127"/>
      <c r="O154" s="122" t="str">
        <f t="shared" si="41"/>
        <v/>
      </c>
      <c r="P154" s="49" t="str">
        <f t="shared" si="42"/>
        <v/>
      </c>
      <c r="Q154" s="3" t="str">
        <f t="shared" si="43"/>
        <v/>
      </c>
      <c r="R154" s="49" t="str">
        <f t="shared" si="44"/>
        <v/>
      </c>
      <c r="S154" s="3" t="str">
        <f t="shared" si="45"/>
        <v/>
      </c>
      <c r="T154" s="50" t="str">
        <f t="shared" si="46"/>
        <v/>
      </c>
      <c r="U154" s="50" t="str">
        <f t="shared" si="47"/>
        <v/>
      </c>
      <c r="V154" s="51" t="str">
        <f t="shared" si="48"/>
        <v/>
      </c>
    </row>
    <row r="155" spans="1:22" ht="13.5">
      <c r="A155" s="266" t="str">
        <f t="shared" si="38"/>
        <v/>
      </c>
      <c r="B155" s="47"/>
      <c r="C155" s="380"/>
      <c r="D155" s="380"/>
      <c r="E155" s="380"/>
      <c r="F155" s="380"/>
      <c r="G155" s="265"/>
      <c r="H155" s="45"/>
      <c r="I155" s="48"/>
      <c r="J155" s="70" t="str">
        <f t="shared" si="39"/>
        <v/>
      </c>
      <c r="K155" s="71" t="str">
        <f t="shared" si="40"/>
        <v/>
      </c>
      <c r="L155" s="1"/>
      <c r="M155" s="127"/>
      <c r="N155" s="127"/>
      <c r="O155" s="122" t="str">
        <f t="shared" si="41"/>
        <v/>
      </c>
      <c r="P155" s="49" t="str">
        <f t="shared" si="42"/>
        <v/>
      </c>
      <c r="Q155" s="3" t="str">
        <f t="shared" si="43"/>
        <v/>
      </c>
      <c r="R155" s="49" t="str">
        <f t="shared" si="44"/>
        <v/>
      </c>
      <c r="S155" s="3" t="str">
        <f t="shared" si="45"/>
        <v/>
      </c>
      <c r="T155" s="50" t="str">
        <f t="shared" si="46"/>
        <v/>
      </c>
      <c r="U155" s="50" t="str">
        <f t="shared" si="47"/>
        <v/>
      </c>
      <c r="V155" s="51" t="str">
        <f t="shared" si="48"/>
        <v/>
      </c>
    </row>
    <row r="156" spans="1:22" ht="13.5">
      <c r="A156" s="266" t="str">
        <f t="shared" si="38"/>
        <v/>
      </c>
      <c r="B156" s="47"/>
      <c r="C156" s="380"/>
      <c r="D156" s="380"/>
      <c r="E156" s="380"/>
      <c r="F156" s="380"/>
      <c r="G156" s="265"/>
      <c r="H156" s="45"/>
      <c r="I156" s="48"/>
      <c r="J156" s="70" t="str">
        <f t="shared" si="39"/>
        <v/>
      </c>
      <c r="K156" s="71" t="str">
        <f t="shared" si="40"/>
        <v/>
      </c>
      <c r="L156" s="1"/>
      <c r="M156" s="127"/>
      <c r="N156" s="127"/>
      <c r="O156" s="122" t="str">
        <f t="shared" si="41"/>
        <v/>
      </c>
      <c r="P156" s="49" t="str">
        <f t="shared" si="42"/>
        <v/>
      </c>
      <c r="Q156" s="3" t="str">
        <f t="shared" si="43"/>
        <v/>
      </c>
      <c r="R156" s="49" t="str">
        <f t="shared" si="44"/>
        <v/>
      </c>
      <c r="S156" s="3" t="str">
        <f t="shared" si="45"/>
        <v/>
      </c>
      <c r="T156" s="50" t="str">
        <f t="shared" si="46"/>
        <v/>
      </c>
      <c r="U156" s="50" t="str">
        <f t="shared" si="47"/>
        <v/>
      </c>
      <c r="V156" s="51" t="str">
        <f t="shared" si="48"/>
        <v/>
      </c>
    </row>
    <row r="157" spans="1:22" ht="13.5">
      <c r="A157" s="266" t="str">
        <f t="shared" si="38"/>
        <v/>
      </c>
      <c r="B157" s="47"/>
      <c r="C157" s="380"/>
      <c r="D157" s="380"/>
      <c r="E157" s="380"/>
      <c r="F157" s="380"/>
      <c r="G157" s="265"/>
      <c r="H157" s="45"/>
      <c r="I157" s="48"/>
      <c r="J157" s="70" t="str">
        <f t="shared" si="39"/>
        <v/>
      </c>
      <c r="K157" s="71" t="str">
        <f t="shared" si="40"/>
        <v/>
      </c>
      <c r="L157" s="1"/>
      <c r="M157" s="127"/>
      <c r="N157" s="127"/>
      <c r="O157" s="122" t="str">
        <f t="shared" si="41"/>
        <v/>
      </c>
      <c r="P157" s="49" t="str">
        <f t="shared" si="42"/>
        <v/>
      </c>
      <c r="Q157" s="3" t="str">
        <f t="shared" si="43"/>
        <v/>
      </c>
      <c r="R157" s="49" t="str">
        <f t="shared" si="44"/>
        <v/>
      </c>
      <c r="S157" s="3" t="str">
        <f t="shared" si="45"/>
        <v/>
      </c>
      <c r="T157" s="50" t="str">
        <f t="shared" si="46"/>
        <v/>
      </c>
      <c r="U157" s="50" t="str">
        <f t="shared" si="47"/>
        <v/>
      </c>
      <c r="V157" s="51" t="str">
        <f t="shared" si="48"/>
        <v/>
      </c>
    </row>
    <row r="158" spans="1:22" ht="13.5">
      <c r="A158" s="266" t="str">
        <f t="shared" si="38"/>
        <v/>
      </c>
      <c r="B158" s="47"/>
      <c r="C158" s="380"/>
      <c r="D158" s="380"/>
      <c r="E158" s="380"/>
      <c r="F158" s="380"/>
      <c r="G158" s="265"/>
      <c r="H158" s="45"/>
      <c r="I158" s="48"/>
      <c r="J158" s="70" t="str">
        <f t="shared" si="39"/>
        <v/>
      </c>
      <c r="K158" s="71" t="str">
        <f t="shared" si="40"/>
        <v/>
      </c>
      <c r="L158" s="1"/>
      <c r="M158" s="127"/>
      <c r="N158" s="127"/>
      <c r="O158" s="122" t="str">
        <f t="shared" si="41"/>
        <v/>
      </c>
      <c r="P158" s="49" t="str">
        <f t="shared" si="42"/>
        <v/>
      </c>
      <c r="Q158" s="3" t="str">
        <f t="shared" si="43"/>
        <v/>
      </c>
      <c r="R158" s="49" t="str">
        <f t="shared" si="44"/>
        <v/>
      </c>
      <c r="S158" s="3" t="str">
        <f t="shared" si="45"/>
        <v/>
      </c>
      <c r="T158" s="50" t="str">
        <f t="shared" si="46"/>
        <v/>
      </c>
      <c r="U158" s="50" t="str">
        <f t="shared" si="47"/>
        <v/>
      </c>
      <c r="V158" s="51" t="str">
        <f t="shared" si="48"/>
        <v/>
      </c>
    </row>
    <row r="159" spans="1:22" ht="13.5">
      <c r="A159" s="266" t="str">
        <f t="shared" si="38"/>
        <v/>
      </c>
      <c r="B159" s="47"/>
      <c r="C159" s="380"/>
      <c r="D159" s="380"/>
      <c r="E159" s="380"/>
      <c r="F159" s="380"/>
      <c r="G159" s="265"/>
      <c r="H159" s="45"/>
      <c r="I159" s="48"/>
      <c r="J159" s="70" t="str">
        <f t="shared" si="39"/>
        <v/>
      </c>
      <c r="K159" s="71" t="str">
        <f t="shared" si="40"/>
        <v/>
      </c>
      <c r="L159" s="1"/>
      <c r="M159" s="127"/>
      <c r="N159" s="127"/>
      <c r="O159" s="122" t="str">
        <f t="shared" si="41"/>
        <v/>
      </c>
      <c r="P159" s="49" t="str">
        <f t="shared" si="42"/>
        <v/>
      </c>
      <c r="Q159" s="3" t="str">
        <f t="shared" si="43"/>
        <v/>
      </c>
      <c r="R159" s="49" t="str">
        <f t="shared" si="44"/>
        <v/>
      </c>
      <c r="S159" s="3" t="str">
        <f t="shared" si="45"/>
        <v/>
      </c>
      <c r="T159" s="50" t="str">
        <f t="shared" si="46"/>
        <v/>
      </c>
      <c r="U159" s="50" t="str">
        <f t="shared" si="47"/>
        <v/>
      </c>
      <c r="V159" s="51" t="str">
        <f t="shared" si="48"/>
        <v/>
      </c>
    </row>
    <row r="160" spans="1:22" ht="13.5">
      <c r="A160" s="266" t="str">
        <f t="shared" si="38"/>
        <v/>
      </c>
      <c r="B160" s="47"/>
      <c r="C160" s="380"/>
      <c r="D160" s="380"/>
      <c r="E160" s="380"/>
      <c r="F160" s="380"/>
      <c r="G160" s="265"/>
      <c r="H160" s="45"/>
      <c r="I160" s="48"/>
      <c r="J160" s="70" t="str">
        <f t="shared" si="39"/>
        <v/>
      </c>
      <c r="K160" s="71" t="str">
        <f t="shared" si="40"/>
        <v/>
      </c>
      <c r="L160" s="1"/>
      <c r="M160" s="127"/>
      <c r="N160" s="127"/>
      <c r="O160" s="122" t="str">
        <f t="shared" si="41"/>
        <v/>
      </c>
      <c r="P160" s="49" t="str">
        <f t="shared" si="42"/>
        <v/>
      </c>
      <c r="Q160" s="3" t="str">
        <f t="shared" si="43"/>
        <v/>
      </c>
      <c r="R160" s="49" t="str">
        <f t="shared" si="44"/>
        <v/>
      </c>
      <c r="S160" s="3" t="str">
        <f t="shared" si="45"/>
        <v/>
      </c>
      <c r="T160" s="50" t="str">
        <f t="shared" si="46"/>
        <v/>
      </c>
      <c r="U160" s="50" t="str">
        <f t="shared" si="47"/>
        <v/>
      </c>
      <c r="V160" s="51" t="str">
        <f t="shared" si="48"/>
        <v/>
      </c>
    </row>
    <row r="161" spans="1:22" ht="13.5">
      <c r="A161" s="266" t="str">
        <f t="shared" si="38"/>
        <v/>
      </c>
      <c r="B161" s="47"/>
      <c r="C161" s="380"/>
      <c r="D161" s="380"/>
      <c r="E161" s="380"/>
      <c r="F161" s="380"/>
      <c r="G161" s="265"/>
      <c r="H161" s="45"/>
      <c r="I161" s="48"/>
      <c r="J161" s="70" t="str">
        <f t="shared" si="39"/>
        <v/>
      </c>
      <c r="K161" s="71" t="str">
        <f t="shared" si="40"/>
        <v/>
      </c>
      <c r="L161" s="1"/>
      <c r="M161" s="127"/>
      <c r="N161" s="127"/>
      <c r="O161" s="122" t="str">
        <f t="shared" si="41"/>
        <v/>
      </c>
      <c r="P161" s="49" t="str">
        <f t="shared" si="42"/>
        <v/>
      </c>
      <c r="Q161" s="3" t="str">
        <f t="shared" si="43"/>
        <v/>
      </c>
      <c r="R161" s="49" t="str">
        <f t="shared" si="44"/>
        <v/>
      </c>
      <c r="S161" s="3" t="str">
        <f t="shared" si="45"/>
        <v/>
      </c>
      <c r="T161" s="50" t="str">
        <f t="shared" si="46"/>
        <v/>
      </c>
      <c r="U161" s="50" t="str">
        <f t="shared" si="47"/>
        <v/>
      </c>
      <c r="V161" s="51" t="str">
        <f t="shared" si="48"/>
        <v/>
      </c>
    </row>
    <row r="162" spans="1:22" ht="13.5">
      <c r="A162" s="266" t="str">
        <f t="shared" si="38"/>
        <v/>
      </c>
      <c r="B162" s="47"/>
      <c r="C162" s="380"/>
      <c r="D162" s="380"/>
      <c r="E162" s="380"/>
      <c r="F162" s="380"/>
      <c r="G162" s="265"/>
      <c r="H162" s="45"/>
      <c r="I162" s="48"/>
      <c r="J162" s="70" t="str">
        <f t="shared" si="39"/>
        <v/>
      </c>
      <c r="K162" s="71" t="str">
        <f t="shared" si="40"/>
        <v/>
      </c>
      <c r="L162" s="1"/>
      <c r="M162" s="127"/>
      <c r="N162" s="127"/>
      <c r="O162" s="122" t="str">
        <f t="shared" si="41"/>
        <v/>
      </c>
      <c r="P162" s="49" t="str">
        <f t="shared" si="42"/>
        <v/>
      </c>
      <c r="Q162" s="3" t="str">
        <f t="shared" si="43"/>
        <v/>
      </c>
      <c r="R162" s="49" t="str">
        <f t="shared" si="44"/>
        <v/>
      </c>
      <c r="S162" s="3" t="str">
        <f t="shared" si="45"/>
        <v/>
      </c>
      <c r="T162" s="50" t="str">
        <f t="shared" si="46"/>
        <v/>
      </c>
      <c r="U162" s="50" t="str">
        <f t="shared" si="47"/>
        <v/>
      </c>
      <c r="V162" s="51" t="str">
        <f t="shared" si="48"/>
        <v/>
      </c>
    </row>
    <row r="163" spans="1:22" ht="13.5">
      <c r="A163" s="266" t="str">
        <f t="shared" si="38"/>
        <v/>
      </c>
      <c r="B163" s="47"/>
      <c r="C163" s="380"/>
      <c r="D163" s="380"/>
      <c r="E163" s="380"/>
      <c r="F163" s="380"/>
      <c r="G163" s="265"/>
      <c r="H163" s="45"/>
      <c r="I163" s="48"/>
      <c r="J163" s="70" t="str">
        <f t="shared" si="39"/>
        <v/>
      </c>
      <c r="K163" s="71" t="str">
        <f t="shared" si="40"/>
        <v/>
      </c>
      <c r="L163" s="1"/>
      <c r="M163" s="127"/>
      <c r="N163" s="127"/>
      <c r="O163" s="122" t="str">
        <f t="shared" si="41"/>
        <v/>
      </c>
      <c r="P163" s="49" t="str">
        <f t="shared" si="42"/>
        <v/>
      </c>
      <c r="Q163" s="3" t="str">
        <f t="shared" si="43"/>
        <v/>
      </c>
      <c r="R163" s="49" t="str">
        <f t="shared" si="44"/>
        <v/>
      </c>
      <c r="S163" s="3" t="str">
        <f t="shared" si="45"/>
        <v/>
      </c>
      <c r="T163" s="50" t="str">
        <f t="shared" si="46"/>
        <v/>
      </c>
      <c r="U163" s="50" t="str">
        <f t="shared" si="47"/>
        <v/>
      </c>
      <c r="V163" s="51" t="str">
        <f t="shared" si="48"/>
        <v/>
      </c>
    </row>
    <row r="164" spans="1:22" ht="13.5">
      <c r="A164" s="266" t="str">
        <f t="shared" si="38"/>
        <v/>
      </c>
      <c r="B164" s="47"/>
      <c r="C164" s="380"/>
      <c r="D164" s="380"/>
      <c r="E164" s="380"/>
      <c r="F164" s="380"/>
      <c r="G164" s="265"/>
      <c r="H164" s="45"/>
      <c r="I164" s="48"/>
      <c r="J164" s="70" t="str">
        <f t="shared" si="39"/>
        <v/>
      </c>
      <c r="K164" s="71" t="str">
        <f t="shared" si="40"/>
        <v/>
      </c>
      <c r="L164" s="1"/>
      <c r="M164" s="127"/>
      <c r="N164" s="127"/>
      <c r="O164" s="122" t="str">
        <f t="shared" si="41"/>
        <v/>
      </c>
      <c r="P164" s="49" t="str">
        <f t="shared" si="42"/>
        <v/>
      </c>
      <c r="Q164" s="3" t="str">
        <f t="shared" si="43"/>
        <v/>
      </c>
      <c r="R164" s="49" t="str">
        <f t="shared" si="44"/>
        <v/>
      </c>
      <c r="S164" s="3" t="str">
        <f t="shared" si="45"/>
        <v/>
      </c>
      <c r="T164" s="50" t="str">
        <f t="shared" si="46"/>
        <v/>
      </c>
      <c r="U164" s="50" t="str">
        <f t="shared" si="47"/>
        <v/>
      </c>
      <c r="V164" s="51" t="str">
        <f t="shared" si="48"/>
        <v/>
      </c>
    </row>
    <row r="165" spans="1:22" ht="13.5">
      <c r="A165" s="266" t="str">
        <f t="shared" si="38"/>
        <v/>
      </c>
      <c r="B165" s="47"/>
      <c r="C165" s="380"/>
      <c r="D165" s="380"/>
      <c r="E165" s="380"/>
      <c r="F165" s="380"/>
      <c r="G165" s="265"/>
      <c r="H165" s="45"/>
      <c r="I165" s="48"/>
      <c r="J165" s="70" t="str">
        <f t="shared" si="39"/>
        <v/>
      </c>
      <c r="K165" s="71" t="str">
        <f t="shared" si="40"/>
        <v/>
      </c>
      <c r="L165" s="1"/>
      <c r="M165" s="127"/>
      <c r="N165" s="127"/>
      <c r="O165" s="122" t="str">
        <f t="shared" si="41"/>
        <v/>
      </c>
      <c r="P165" s="49" t="str">
        <f t="shared" si="42"/>
        <v/>
      </c>
      <c r="Q165" s="3" t="str">
        <f t="shared" si="43"/>
        <v/>
      </c>
      <c r="R165" s="49" t="str">
        <f t="shared" si="44"/>
        <v/>
      </c>
      <c r="S165" s="3" t="str">
        <f t="shared" si="45"/>
        <v/>
      </c>
      <c r="T165" s="50" t="str">
        <f t="shared" si="46"/>
        <v/>
      </c>
      <c r="U165" s="50" t="str">
        <f t="shared" si="47"/>
        <v/>
      </c>
      <c r="V165" s="51" t="str">
        <f t="shared" si="48"/>
        <v/>
      </c>
    </row>
    <row r="166" spans="1:22" ht="13.5">
      <c r="A166" s="266" t="str">
        <f t="shared" si="38"/>
        <v/>
      </c>
      <c r="B166" s="47"/>
      <c r="C166" s="380"/>
      <c r="D166" s="380"/>
      <c r="E166" s="380"/>
      <c r="F166" s="380"/>
      <c r="G166" s="265"/>
      <c r="H166" s="45"/>
      <c r="I166" s="48"/>
      <c r="J166" s="70" t="str">
        <f t="shared" si="39"/>
        <v/>
      </c>
      <c r="K166" s="71" t="str">
        <f t="shared" si="40"/>
        <v/>
      </c>
      <c r="L166" s="1"/>
      <c r="M166" s="127"/>
      <c r="N166" s="127"/>
      <c r="O166" s="122" t="str">
        <f t="shared" si="41"/>
        <v/>
      </c>
      <c r="P166" s="49" t="str">
        <f t="shared" si="42"/>
        <v/>
      </c>
      <c r="Q166" s="3" t="str">
        <f t="shared" si="43"/>
        <v/>
      </c>
      <c r="R166" s="49" t="str">
        <f t="shared" si="44"/>
        <v/>
      </c>
      <c r="S166" s="3" t="str">
        <f t="shared" si="45"/>
        <v/>
      </c>
      <c r="T166" s="50" t="str">
        <f t="shared" si="46"/>
        <v/>
      </c>
      <c r="U166" s="50" t="str">
        <f t="shared" si="47"/>
        <v/>
      </c>
      <c r="V166" s="51" t="str">
        <f t="shared" si="48"/>
        <v/>
      </c>
    </row>
    <row r="167" spans="1:22" ht="13.5">
      <c r="A167" s="266" t="str">
        <f t="shared" si="38"/>
        <v/>
      </c>
      <c r="B167" s="47"/>
      <c r="C167" s="380"/>
      <c r="D167" s="380"/>
      <c r="E167" s="380"/>
      <c r="F167" s="380"/>
      <c r="G167" s="265"/>
      <c r="H167" s="45"/>
      <c r="I167" s="48"/>
      <c r="J167" s="70" t="str">
        <f t="shared" si="39"/>
        <v/>
      </c>
      <c r="K167" s="71" t="str">
        <f t="shared" si="40"/>
        <v/>
      </c>
      <c r="L167" s="1"/>
      <c r="M167" s="127"/>
      <c r="N167" s="127"/>
      <c r="O167" s="122" t="str">
        <f t="shared" si="41"/>
        <v/>
      </c>
      <c r="P167" s="49" t="str">
        <f t="shared" si="42"/>
        <v/>
      </c>
      <c r="Q167" s="3" t="str">
        <f t="shared" si="43"/>
        <v/>
      </c>
      <c r="R167" s="49" t="str">
        <f t="shared" si="44"/>
        <v/>
      </c>
      <c r="S167" s="3" t="str">
        <f t="shared" si="45"/>
        <v/>
      </c>
      <c r="T167" s="50" t="str">
        <f t="shared" si="46"/>
        <v/>
      </c>
      <c r="U167" s="50" t="str">
        <f t="shared" si="47"/>
        <v/>
      </c>
      <c r="V167" s="51" t="str">
        <f t="shared" si="48"/>
        <v/>
      </c>
    </row>
    <row r="168" spans="1:22" ht="13.5">
      <c r="A168" s="266" t="str">
        <f t="shared" si="38"/>
        <v/>
      </c>
      <c r="B168" s="47"/>
      <c r="C168" s="380"/>
      <c r="D168" s="380"/>
      <c r="E168" s="380"/>
      <c r="F168" s="380"/>
      <c r="G168" s="265"/>
      <c r="H168" s="45"/>
      <c r="I168" s="48"/>
      <c r="J168" s="70" t="str">
        <f t="shared" si="39"/>
        <v/>
      </c>
      <c r="K168" s="71" t="str">
        <f t="shared" si="40"/>
        <v/>
      </c>
      <c r="L168" s="1"/>
      <c r="M168" s="127"/>
      <c r="N168" s="127"/>
      <c r="O168" s="122" t="str">
        <f t="shared" si="41"/>
        <v/>
      </c>
      <c r="P168" s="49" t="str">
        <f t="shared" si="42"/>
        <v/>
      </c>
      <c r="Q168" s="3" t="str">
        <f t="shared" si="43"/>
        <v/>
      </c>
      <c r="R168" s="49" t="str">
        <f t="shared" si="44"/>
        <v/>
      </c>
      <c r="S168" s="3" t="str">
        <f t="shared" si="45"/>
        <v/>
      </c>
      <c r="T168" s="50" t="str">
        <f t="shared" si="46"/>
        <v/>
      </c>
      <c r="U168" s="50" t="str">
        <f t="shared" si="47"/>
        <v/>
      </c>
      <c r="V168" s="51" t="str">
        <f t="shared" si="48"/>
        <v/>
      </c>
    </row>
    <row r="169" spans="1:22" ht="13.5">
      <c r="A169" s="266" t="str">
        <f t="shared" si="38"/>
        <v/>
      </c>
      <c r="B169" s="47"/>
      <c r="C169" s="380"/>
      <c r="D169" s="380"/>
      <c r="E169" s="380"/>
      <c r="F169" s="380"/>
      <c r="G169" s="265"/>
      <c r="H169" s="45"/>
      <c r="I169" s="48"/>
      <c r="J169" s="70" t="str">
        <f t="shared" si="39"/>
        <v/>
      </c>
      <c r="K169" s="71" t="str">
        <f t="shared" si="40"/>
        <v/>
      </c>
      <c r="L169" s="1"/>
      <c r="M169" s="127"/>
      <c r="N169" s="127"/>
      <c r="O169" s="122" t="str">
        <f t="shared" si="41"/>
        <v/>
      </c>
      <c r="P169" s="49" t="str">
        <f t="shared" si="42"/>
        <v/>
      </c>
      <c r="Q169" s="3" t="str">
        <f t="shared" si="43"/>
        <v/>
      </c>
      <c r="R169" s="49" t="str">
        <f t="shared" si="44"/>
        <v/>
      </c>
      <c r="S169" s="3" t="str">
        <f t="shared" si="45"/>
        <v/>
      </c>
      <c r="T169" s="50" t="str">
        <f t="shared" si="46"/>
        <v/>
      </c>
      <c r="U169" s="50" t="str">
        <f t="shared" si="47"/>
        <v/>
      </c>
      <c r="V169" s="51" t="str">
        <f t="shared" si="48"/>
        <v/>
      </c>
    </row>
    <row r="170" spans="1:22" ht="13.5">
      <c r="A170" s="266" t="str">
        <f t="shared" si="38"/>
        <v/>
      </c>
      <c r="B170" s="47"/>
      <c r="C170" s="380"/>
      <c r="D170" s="380"/>
      <c r="E170" s="380"/>
      <c r="F170" s="380"/>
      <c r="G170" s="265"/>
      <c r="H170" s="45"/>
      <c r="I170" s="48"/>
      <c r="J170" s="70" t="str">
        <f t="shared" si="39"/>
        <v/>
      </c>
      <c r="K170" s="71" t="str">
        <f t="shared" si="40"/>
        <v/>
      </c>
      <c r="L170" s="1"/>
      <c r="M170" s="127"/>
      <c r="N170" s="127"/>
      <c r="O170" s="122" t="str">
        <f t="shared" si="41"/>
        <v/>
      </c>
      <c r="P170" s="49" t="str">
        <f t="shared" si="42"/>
        <v/>
      </c>
      <c r="Q170" s="3" t="str">
        <f t="shared" si="43"/>
        <v/>
      </c>
      <c r="R170" s="49" t="str">
        <f t="shared" si="44"/>
        <v/>
      </c>
      <c r="S170" s="3" t="str">
        <f t="shared" si="45"/>
        <v/>
      </c>
      <c r="T170" s="50" t="str">
        <f t="shared" si="46"/>
        <v/>
      </c>
      <c r="U170" s="50" t="str">
        <f t="shared" si="47"/>
        <v/>
      </c>
      <c r="V170" s="51" t="str">
        <f t="shared" si="48"/>
        <v/>
      </c>
    </row>
    <row r="171" spans="1:22" ht="13.5">
      <c r="A171" s="266" t="str">
        <f t="shared" si="38"/>
        <v/>
      </c>
      <c r="B171" s="47"/>
      <c r="C171" s="380"/>
      <c r="D171" s="380"/>
      <c r="E171" s="380"/>
      <c r="F171" s="380"/>
      <c r="G171" s="265"/>
      <c r="H171" s="45"/>
      <c r="I171" s="48"/>
      <c r="J171" s="70" t="str">
        <f t="shared" si="39"/>
        <v/>
      </c>
      <c r="K171" s="71" t="str">
        <f t="shared" si="40"/>
        <v/>
      </c>
      <c r="L171" s="1"/>
      <c r="M171" s="127"/>
      <c r="N171" s="127"/>
      <c r="O171" s="122" t="str">
        <f t="shared" si="41"/>
        <v/>
      </c>
      <c r="P171" s="49" t="str">
        <f t="shared" si="42"/>
        <v/>
      </c>
      <c r="Q171" s="3" t="str">
        <f t="shared" si="43"/>
        <v/>
      </c>
      <c r="R171" s="49" t="str">
        <f t="shared" si="44"/>
        <v/>
      </c>
      <c r="S171" s="3" t="str">
        <f t="shared" si="45"/>
        <v/>
      </c>
      <c r="T171" s="50" t="str">
        <f t="shared" si="46"/>
        <v/>
      </c>
      <c r="U171" s="50" t="str">
        <f t="shared" si="47"/>
        <v/>
      </c>
      <c r="V171" s="51" t="str">
        <f t="shared" si="48"/>
        <v/>
      </c>
    </row>
    <row r="172" spans="1:22" ht="13.5">
      <c r="A172" s="266" t="str">
        <f t="shared" si="38"/>
        <v/>
      </c>
      <c r="B172" s="47"/>
      <c r="C172" s="380"/>
      <c r="D172" s="380"/>
      <c r="E172" s="380"/>
      <c r="F172" s="380"/>
      <c r="G172" s="265"/>
      <c r="H172" s="45"/>
      <c r="I172" s="48"/>
      <c r="J172" s="70" t="str">
        <f t="shared" si="39"/>
        <v/>
      </c>
      <c r="K172" s="71" t="str">
        <f t="shared" si="40"/>
        <v/>
      </c>
      <c r="L172" s="1"/>
      <c r="M172" s="127"/>
      <c r="N172" s="127"/>
      <c r="O172" s="122" t="str">
        <f t="shared" si="41"/>
        <v/>
      </c>
      <c r="P172" s="49" t="str">
        <f t="shared" si="42"/>
        <v/>
      </c>
      <c r="Q172" s="3" t="str">
        <f t="shared" si="43"/>
        <v/>
      </c>
      <c r="R172" s="49" t="str">
        <f t="shared" si="44"/>
        <v/>
      </c>
      <c r="S172" s="3" t="str">
        <f t="shared" si="45"/>
        <v/>
      </c>
      <c r="T172" s="50" t="str">
        <f t="shared" si="46"/>
        <v/>
      </c>
      <c r="U172" s="50" t="str">
        <f t="shared" si="47"/>
        <v/>
      </c>
      <c r="V172" s="51" t="str">
        <f t="shared" si="48"/>
        <v/>
      </c>
    </row>
    <row r="173" spans="1:22" ht="13.5">
      <c r="A173" s="266" t="str">
        <f t="shared" si="38"/>
        <v/>
      </c>
      <c r="B173" s="47"/>
      <c r="C173" s="380"/>
      <c r="D173" s="380"/>
      <c r="E173" s="380"/>
      <c r="F173" s="380"/>
      <c r="G173" s="265"/>
      <c r="H173" s="45"/>
      <c r="I173" s="48"/>
      <c r="J173" s="70" t="str">
        <f t="shared" si="39"/>
        <v/>
      </c>
      <c r="K173" s="71" t="str">
        <f t="shared" si="40"/>
        <v/>
      </c>
      <c r="L173" s="1"/>
      <c r="M173" s="127"/>
      <c r="N173" s="127"/>
      <c r="O173" s="122" t="str">
        <f t="shared" si="41"/>
        <v/>
      </c>
      <c r="P173" s="49" t="str">
        <f t="shared" si="42"/>
        <v/>
      </c>
      <c r="Q173" s="3" t="str">
        <f t="shared" si="43"/>
        <v/>
      </c>
      <c r="R173" s="49" t="str">
        <f t="shared" si="44"/>
        <v/>
      </c>
      <c r="S173" s="3" t="str">
        <f t="shared" si="45"/>
        <v/>
      </c>
      <c r="T173" s="50" t="str">
        <f t="shared" si="46"/>
        <v/>
      </c>
      <c r="U173" s="50" t="str">
        <f t="shared" si="47"/>
        <v/>
      </c>
      <c r="V173" s="51" t="str">
        <f t="shared" si="48"/>
        <v/>
      </c>
    </row>
    <row r="174" spans="1:22" ht="13.5">
      <c r="A174" s="266" t="str">
        <f t="shared" si="38"/>
        <v/>
      </c>
      <c r="B174" s="47"/>
      <c r="C174" s="380"/>
      <c r="D174" s="380"/>
      <c r="E174" s="380"/>
      <c r="F174" s="380"/>
      <c r="G174" s="265"/>
      <c r="H174" s="45"/>
      <c r="I174" s="48"/>
      <c r="J174" s="70" t="str">
        <f t="shared" si="39"/>
        <v/>
      </c>
      <c r="K174" s="71" t="str">
        <f t="shared" si="40"/>
        <v/>
      </c>
      <c r="L174" s="1"/>
      <c r="M174" s="127"/>
      <c r="N174" s="127"/>
      <c r="O174" s="122" t="str">
        <f t="shared" si="41"/>
        <v/>
      </c>
      <c r="P174" s="49" t="str">
        <f t="shared" si="42"/>
        <v/>
      </c>
      <c r="Q174" s="3" t="str">
        <f t="shared" si="43"/>
        <v/>
      </c>
      <c r="R174" s="49" t="str">
        <f t="shared" si="44"/>
        <v/>
      </c>
      <c r="S174" s="3" t="str">
        <f t="shared" si="45"/>
        <v/>
      </c>
      <c r="T174" s="50" t="str">
        <f t="shared" si="46"/>
        <v/>
      </c>
      <c r="U174" s="50" t="str">
        <f t="shared" si="47"/>
        <v/>
      </c>
      <c r="V174" s="51" t="str">
        <f t="shared" si="48"/>
        <v/>
      </c>
    </row>
    <row r="175" spans="1:22" ht="13.5">
      <c r="A175" s="266" t="str">
        <f t="shared" si="38"/>
        <v/>
      </c>
      <c r="B175" s="47"/>
      <c r="C175" s="380"/>
      <c r="D175" s="380"/>
      <c r="E175" s="380"/>
      <c r="F175" s="380"/>
      <c r="G175" s="265"/>
      <c r="H175" s="45"/>
      <c r="I175" s="48"/>
      <c r="J175" s="70" t="str">
        <f t="shared" si="39"/>
        <v/>
      </c>
      <c r="K175" s="71" t="str">
        <f t="shared" si="40"/>
        <v/>
      </c>
      <c r="L175" s="1"/>
      <c r="M175" s="127"/>
      <c r="N175" s="127"/>
      <c r="O175" s="122" t="str">
        <f t="shared" si="41"/>
        <v/>
      </c>
      <c r="P175" s="49" t="str">
        <f t="shared" si="42"/>
        <v/>
      </c>
      <c r="Q175" s="3" t="str">
        <f t="shared" si="43"/>
        <v/>
      </c>
      <c r="R175" s="49" t="str">
        <f t="shared" si="44"/>
        <v/>
      </c>
      <c r="S175" s="3" t="str">
        <f t="shared" si="45"/>
        <v/>
      </c>
      <c r="T175" s="50" t="str">
        <f t="shared" si="46"/>
        <v/>
      </c>
      <c r="U175" s="50" t="str">
        <f t="shared" si="47"/>
        <v/>
      </c>
      <c r="V175" s="51" t="str">
        <f t="shared" si="48"/>
        <v/>
      </c>
    </row>
    <row r="176" spans="1:22" ht="13.5">
      <c r="A176" s="266" t="str">
        <f t="shared" si="38"/>
        <v/>
      </c>
      <c r="B176" s="47"/>
      <c r="C176" s="380"/>
      <c r="D176" s="380"/>
      <c r="E176" s="380"/>
      <c r="F176" s="380"/>
      <c r="G176" s="265"/>
      <c r="H176" s="45"/>
      <c r="I176" s="48"/>
      <c r="J176" s="70" t="str">
        <f t="shared" si="39"/>
        <v/>
      </c>
      <c r="K176" s="71" t="str">
        <f t="shared" si="40"/>
        <v/>
      </c>
      <c r="L176" s="1"/>
      <c r="M176" s="127"/>
      <c r="N176" s="127"/>
      <c r="O176" s="122" t="str">
        <f t="shared" si="41"/>
        <v/>
      </c>
      <c r="P176" s="49" t="str">
        <f t="shared" si="42"/>
        <v/>
      </c>
      <c r="Q176" s="3" t="str">
        <f t="shared" si="43"/>
        <v/>
      </c>
      <c r="R176" s="49" t="str">
        <f t="shared" si="44"/>
        <v/>
      </c>
      <c r="S176" s="3" t="str">
        <f t="shared" si="45"/>
        <v/>
      </c>
      <c r="T176" s="50" t="str">
        <f t="shared" si="46"/>
        <v/>
      </c>
      <c r="U176" s="50" t="str">
        <f t="shared" si="47"/>
        <v/>
      </c>
      <c r="V176" s="51" t="str">
        <f t="shared" si="48"/>
        <v/>
      </c>
    </row>
    <row r="177" spans="1:22" ht="13.5">
      <c r="A177" s="266" t="str">
        <f t="shared" si="38"/>
        <v/>
      </c>
      <c r="B177" s="47"/>
      <c r="C177" s="380"/>
      <c r="D177" s="380"/>
      <c r="E177" s="380"/>
      <c r="F177" s="380"/>
      <c r="G177" s="265"/>
      <c r="H177" s="45"/>
      <c r="I177" s="48"/>
      <c r="J177" s="70" t="str">
        <f t="shared" si="39"/>
        <v/>
      </c>
      <c r="K177" s="71" t="str">
        <f t="shared" si="40"/>
        <v/>
      </c>
      <c r="L177" s="1"/>
      <c r="M177" s="127"/>
      <c r="N177" s="127"/>
      <c r="O177" s="122" t="str">
        <f t="shared" si="41"/>
        <v/>
      </c>
      <c r="P177" s="49" t="str">
        <f t="shared" si="42"/>
        <v/>
      </c>
      <c r="Q177" s="3" t="str">
        <f t="shared" si="43"/>
        <v/>
      </c>
      <c r="R177" s="49" t="str">
        <f t="shared" si="44"/>
        <v/>
      </c>
      <c r="S177" s="3" t="str">
        <f t="shared" si="45"/>
        <v/>
      </c>
      <c r="T177" s="50" t="str">
        <f t="shared" si="46"/>
        <v/>
      </c>
      <c r="U177" s="50" t="str">
        <f t="shared" si="47"/>
        <v/>
      </c>
      <c r="V177" s="51" t="str">
        <f t="shared" si="48"/>
        <v/>
      </c>
    </row>
    <row r="178" spans="1:22" ht="13.5">
      <c r="A178" s="266" t="str">
        <f t="shared" si="38"/>
        <v/>
      </c>
      <c r="B178" s="47"/>
      <c r="C178" s="380"/>
      <c r="D178" s="380"/>
      <c r="E178" s="380"/>
      <c r="F178" s="380"/>
      <c r="G178" s="265"/>
      <c r="H178" s="45"/>
      <c r="I178" s="48"/>
      <c r="J178" s="70" t="str">
        <f t="shared" si="39"/>
        <v/>
      </c>
      <c r="K178" s="71" t="str">
        <f t="shared" si="40"/>
        <v/>
      </c>
      <c r="L178" s="1"/>
      <c r="M178" s="127"/>
      <c r="N178" s="127"/>
      <c r="O178" s="122" t="str">
        <f t="shared" si="41"/>
        <v/>
      </c>
      <c r="P178" s="49" t="str">
        <f t="shared" si="42"/>
        <v/>
      </c>
      <c r="Q178" s="3" t="str">
        <f t="shared" si="43"/>
        <v/>
      </c>
      <c r="R178" s="49" t="str">
        <f t="shared" si="44"/>
        <v/>
      </c>
      <c r="S178" s="3" t="str">
        <f t="shared" si="45"/>
        <v/>
      </c>
      <c r="T178" s="50" t="str">
        <f t="shared" si="46"/>
        <v/>
      </c>
      <c r="U178" s="50" t="str">
        <f t="shared" si="47"/>
        <v/>
      </c>
      <c r="V178" s="51" t="str">
        <f t="shared" si="48"/>
        <v/>
      </c>
    </row>
    <row r="179" spans="1:22" ht="13.5">
      <c r="A179" s="266" t="str">
        <f t="shared" si="38"/>
        <v/>
      </c>
      <c r="B179" s="47"/>
      <c r="C179" s="380"/>
      <c r="D179" s="380"/>
      <c r="E179" s="380"/>
      <c r="F179" s="380"/>
      <c r="G179" s="265"/>
      <c r="H179" s="45"/>
      <c r="I179" s="48"/>
      <c r="J179" s="70" t="str">
        <f t="shared" si="39"/>
        <v/>
      </c>
      <c r="K179" s="71" t="str">
        <f t="shared" si="40"/>
        <v/>
      </c>
      <c r="L179" s="1"/>
      <c r="M179" s="127"/>
      <c r="N179" s="127"/>
      <c r="O179" s="122" t="str">
        <f t="shared" si="41"/>
        <v/>
      </c>
      <c r="P179" s="49" t="str">
        <f t="shared" si="42"/>
        <v/>
      </c>
      <c r="Q179" s="3" t="str">
        <f t="shared" si="43"/>
        <v/>
      </c>
      <c r="R179" s="49" t="str">
        <f t="shared" si="44"/>
        <v/>
      </c>
      <c r="S179" s="3" t="str">
        <f t="shared" si="45"/>
        <v/>
      </c>
      <c r="T179" s="50" t="str">
        <f t="shared" si="46"/>
        <v/>
      </c>
      <c r="U179" s="50" t="str">
        <f t="shared" si="47"/>
        <v/>
      </c>
      <c r="V179" s="51" t="str">
        <f t="shared" si="48"/>
        <v/>
      </c>
    </row>
    <row r="180" spans="1:22" ht="13.5">
      <c r="A180" s="266" t="str">
        <f t="shared" si="38"/>
        <v/>
      </c>
      <c r="B180" s="47"/>
      <c r="C180" s="380"/>
      <c r="D180" s="380"/>
      <c r="E180" s="380"/>
      <c r="F180" s="380"/>
      <c r="G180" s="265"/>
      <c r="H180" s="45"/>
      <c r="I180" s="48"/>
      <c r="J180" s="70" t="str">
        <f t="shared" si="39"/>
        <v/>
      </c>
      <c r="K180" s="71" t="str">
        <f t="shared" si="40"/>
        <v/>
      </c>
      <c r="L180" s="1"/>
      <c r="M180" s="127"/>
      <c r="N180" s="127"/>
      <c r="O180" s="122" t="str">
        <f t="shared" si="41"/>
        <v/>
      </c>
      <c r="P180" s="49" t="str">
        <f t="shared" si="42"/>
        <v/>
      </c>
      <c r="Q180" s="3" t="str">
        <f t="shared" si="43"/>
        <v/>
      </c>
      <c r="R180" s="49" t="str">
        <f t="shared" si="44"/>
        <v/>
      </c>
      <c r="S180" s="3" t="str">
        <f t="shared" si="45"/>
        <v/>
      </c>
      <c r="T180" s="50" t="str">
        <f t="shared" si="46"/>
        <v/>
      </c>
      <c r="U180" s="50" t="str">
        <f t="shared" si="47"/>
        <v/>
      </c>
      <c r="V180" s="51" t="str">
        <f t="shared" si="48"/>
        <v/>
      </c>
    </row>
    <row r="181" spans="1:22" ht="13.5">
      <c r="A181" s="266" t="str">
        <f t="shared" si="38"/>
        <v/>
      </c>
      <c r="B181" s="47"/>
      <c r="C181" s="380"/>
      <c r="D181" s="380"/>
      <c r="E181" s="380"/>
      <c r="F181" s="380"/>
      <c r="G181" s="265"/>
      <c r="H181" s="45"/>
      <c r="I181" s="48"/>
      <c r="J181" s="70" t="str">
        <f t="shared" si="39"/>
        <v/>
      </c>
      <c r="K181" s="71" t="str">
        <f t="shared" si="40"/>
        <v/>
      </c>
      <c r="L181" s="1"/>
      <c r="M181" s="127"/>
      <c r="N181" s="127"/>
      <c r="O181" s="122" t="str">
        <f t="shared" si="41"/>
        <v/>
      </c>
      <c r="P181" s="49" t="str">
        <f t="shared" si="42"/>
        <v/>
      </c>
      <c r="Q181" s="3" t="str">
        <f t="shared" si="43"/>
        <v/>
      </c>
      <c r="R181" s="49" t="str">
        <f t="shared" si="44"/>
        <v/>
      </c>
      <c r="S181" s="3" t="str">
        <f t="shared" si="45"/>
        <v/>
      </c>
      <c r="T181" s="50" t="str">
        <f t="shared" si="46"/>
        <v/>
      </c>
      <c r="U181" s="50" t="str">
        <f t="shared" si="47"/>
        <v/>
      </c>
      <c r="V181" s="51" t="str">
        <f t="shared" si="48"/>
        <v/>
      </c>
    </row>
    <row r="182" spans="1:22" ht="13.5">
      <c r="A182" s="266" t="str">
        <f t="shared" si="38"/>
        <v/>
      </c>
      <c r="B182" s="47"/>
      <c r="C182" s="380"/>
      <c r="D182" s="380"/>
      <c r="E182" s="380"/>
      <c r="F182" s="380"/>
      <c r="G182" s="265"/>
      <c r="H182" s="45"/>
      <c r="I182" s="48"/>
      <c r="J182" s="70" t="str">
        <f t="shared" si="39"/>
        <v/>
      </c>
      <c r="K182" s="71" t="str">
        <f t="shared" si="40"/>
        <v/>
      </c>
      <c r="L182" s="1"/>
      <c r="M182" s="127"/>
      <c r="N182" s="127"/>
      <c r="O182" s="122" t="str">
        <f t="shared" si="41"/>
        <v/>
      </c>
      <c r="P182" s="49" t="str">
        <f t="shared" si="42"/>
        <v/>
      </c>
      <c r="Q182" s="3" t="str">
        <f t="shared" si="43"/>
        <v/>
      </c>
      <c r="R182" s="49" t="str">
        <f t="shared" si="44"/>
        <v/>
      </c>
      <c r="S182" s="3" t="str">
        <f t="shared" si="45"/>
        <v/>
      </c>
      <c r="T182" s="50" t="str">
        <f t="shared" si="46"/>
        <v/>
      </c>
      <c r="U182" s="50" t="str">
        <f t="shared" si="47"/>
        <v/>
      </c>
      <c r="V182" s="51" t="str">
        <f t="shared" si="48"/>
        <v/>
      </c>
    </row>
    <row r="183" spans="1:22" ht="13.5">
      <c r="A183" s="266" t="str">
        <f t="shared" si="38"/>
        <v/>
      </c>
      <c r="B183" s="47"/>
      <c r="C183" s="380"/>
      <c r="D183" s="380"/>
      <c r="E183" s="380"/>
      <c r="F183" s="380"/>
      <c r="G183" s="265"/>
      <c r="H183" s="45"/>
      <c r="I183" s="48"/>
      <c r="J183" s="70" t="str">
        <f t="shared" si="39"/>
        <v/>
      </c>
      <c r="K183" s="71" t="str">
        <f t="shared" si="40"/>
        <v/>
      </c>
      <c r="L183" s="1"/>
      <c r="M183" s="127"/>
      <c r="N183" s="127"/>
      <c r="O183" s="122" t="str">
        <f t="shared" si="41"/>
        <v/>
      </c>
      <c r="P183" s="49" t="str">
        <f t="shared" si="42"/>
        <v/>
      </c>
      <c r="Q183" s="3" t="str">
        <f t="shared" si="43"/>
        <v/>
      </c>
      <c r="R183" s="49" t="str">
        <f t="shared" si="44"/>
        <v/>
      </c>
      <c r="S183" s="3" t="str">
        <f t="shared" si="45"/>
        <v/>
      </c>
      <c r="T183" s="50" t="str">
        <f t="shared" si="46"/>
        <v/>
      </c>
      <c r="U183" s="50" t="str">
        <f t="shared" si="47"/>
        <v/>
      </c>
      <c r="V183" s="51" t="str">
        <f t="shared" si="48"/>
        <v/>
      </c>
    </row>
    <row r="184" spans="1:22" ht="13.5">
      <c r="A184" s="266" t="str">
        <f t="shared" si="38"/>
        <v/>
      </c>
      <c r="B184" s="47"/>
      <c r="C184" s="380"/>
      <c r="D184" s="380"/>
      <c r="E184" s="380"/>
      <c r="F184" s="380"/>
      <c r="G184" s="265"/>
      <c r="H184" s="45"/>
      <c r="I184" s="48"/>
      <c r="J184" s="70" t="str">
        <f t="shared" si="39"/>
        <v/>
      </c>
      <c r="K184" s="71" t="str">
        <f t="shared" si="40"/>
        <v/>
      </c>
      <c r="L184" s="1"/>
      <c r="M184" s="127"/>
      <c r="N184" s="127"/>
      <c r="O184" s="122" t="str">
        <f t="shared" si="41"/>
        <v/>
      </c>
      <c r="P184" s="49" t="str">
        <f t="shared" si="42"/>
        <v/>
      </c>
      <c r="Q184" s="3" t="str">
        <f t="shared" si="43"/>
        <v/>
      </c>
      <c r="R184" s="49" t="str">
        <f t="shared" si="44"/>
        <v/>
      </c>
      <c r="S184" s="3" t="str">
        <f t="shared" si="45"/>
        <v/>
      </c>
      <c r="T184" s="50" t="str">
        <f t="shared" si="46"/>
        <v/>
      </c>
      <c r="U184" s="50" t="str">
        <f t="shared" si="47"/>
        <v/>
      </c>
      <c r="V184" s="51" t="str">
        <f t="shared" si="48"/>
        <v/>
      </c>
    </row>
    <row r="185" spans="1:22" ht="13.5">
      <c r="A185" s="266" t="str">
        <f t="shared" si="38"/>
        <v/>
      </c>
      <c r="B185" s="47"/>
      <c r="C185" s="380"/>
      <c r="D185" s="380"/>
      <c r="E185" s="380"/>
      <c r="F185" s="380"/>
      <c r="G185" s="265"/>
      <c r="H185" s="45"/>
      <c r="I185" s="48"/>
      <c r="J185" s="70" t="str">
        <f t="shared" si="39"/>
        <v/>
      </c>
      <c r="K185" s="71" t="str">
        <f t="shared" si="40"/>
        <v/>
      </c>
      <c r="L185" s="1"/>
      <c r="M185" s="127"/>
      <c r="N185" s="127"/>
      <c r="O185" s="122" t="str">
        <f t="shared" si="41"/>
        <v/>
      </c>
      <c r="P185" s="49" t="str">
        <f t="shared" si="42"/>
        <v/>
      </c>
      <c r="Q185" s="3" t="str">
        <f t="shared" si="43"/>
        <v/>
      </c>
      <c r="R185" s="49" t="str">
        <f t="shared" si="44"/>
        <v/>
      </c>
      <c r="S185" s="3" t="str">
        <f t="shared" si="45"/>
        <v/>
      </c>
      <c r="T185" s="50" t="str">
        <f t="shared" si="46"/>
        <v/>
      </c>
      <c r="U185" s="50" t="str">
        <f t="shared" si="47"/>
        <v/>
      </c>
      <c r="V185" s="51" t="str">
        <f t="shared" si="48"/>
        <v/>
      </c>
    </row>
    <row r="186" spans="1:22" ht="13.5">
      <c r="A186" s="266" t="str">
        <f t="shared" si="38"/>
        <v/>
      </c>
      <c r="B186" s="47"/>
      <c r="C186" s="380"/>
      <c r="D186" s="380"/>
      <c r="E186" s="380"/>
      <c r="F186" s="380"/>
      <c r="G186" s="265"/>
      <c r="H186" s="45"/>
      <c r="I186" s="48"/>
      <c r="J186" s="70" t="str">
        <f t="shared" si="39"/>
        <v/>
      </c>
      <c r="K186" s="71" t="str">
        <f t="shared" si="40"/>
        <v/>
      </c>
      <c r="L186" s="1"/>
      <c r="M186" s="127"/>
      <c r="N186" s="127"/>
      <c r="O186" s="122" t="str">
        <f t="shared" si="41"/>
        <v/>
      </c>
      <c r="P186" s="49" t="str">
        <f t="shared" si="42"/>
        <v/>
      </c>
      <c r="Q186" s="3" t="str">
        <f t="shared" si="43"/>
        <v/>
      </c>
      <c r="R186" s="49" t="str">
        <f t="shared" si="44"/>
        <v/>
      </c>
      <c r="S186" s="3" t="str">
        <f t="shared" si="45"/>
        <v/>
      </c>
      <c r="T186" s="50" t="str">
        <f t="shared" si="46"/>
        <v/>
      </c>
      <c r="U186" s="50" t="str">
        <f t="shared" si="47"/>
        <v/>
      </c>
      <c r="V186" s="51" t="str">
        <f t="shared" si="48"/>
        <v/>
      </c>
    </row>
    <row r="187" spans="1:22" ht="13.5">
      <c r="A187" s="266" t="str">
        <f t="shared" si="38"/>
        <v/>
      </c>
      <c r="B187" s="47"/>
      <c r="C187" s="380"/>
      <c r="D187" s="380"/>
      <c r="E187" s="380"/>
      <c r="F187" s="380"/>
      <c r="G187" s="265"/>
      <c r="H187" s="45"/>
      <c r="I187" s="48"/>
      <c r="J187" s="70" t="str">
        <f t="shared" si="39"/>
        <v/>
      </c>
      <c r="K187" s="71" t="str">
        <f t="shared" si="40"/>
        <v/>
      </c>
      <c r="L187" s="1"/>
      <c r="M187" s="127"/>
      <c r="N187" s="127"/>
      <c r="O187" s="122" t="str">
        <f t="shared" si="41"/>
        <v/>
      </c>
      <c r="P187" s="49" t="str">
        <f t="shared" si="42"/>
        <v/>
      </c>
      <c r="Q187" s="3" t="str">
        <f t="shared" si="43"/>
        <v/>
      </c>
      <c r="R187" s="49" t="str">
        <f t="shared" si="44"/>
        <v/>
      </c>
      <c r="S187" s="3" t="str">
        <f t="shared" si="45"/>
        <v/>
      </c>
      <c r="T187" s="50" t="str">
        <f t="shared" si="46"/>
        <v/>
      </c>
      <c r="U187" s="50" t="str">
        <f t="shared" si="47"/>
        <v/>
      </c>
      <c r="V187" s="51" t="str">
        <f t="shared" si="48"/>
        <v/>
      </c>
    </row>
    <row r="188" spans="1:22" ht="13.5">
      <c r="A188" s="266" t="str">
        <f t="shared" si="38"/>
        <v/>
      </c>
      <c r="B188" s="47"/>
      <c r="C188" s="380"/>
      <c r="D188" s="380"/>
      <c r="E188" s="380"/>
      <c r="F188" s="380"/>
      <c r="G188" s="265"/>
      <c r="H188" s="45"/>
      <c r="I188" s="48"/>
      <c r="J188" s="70" t="str">
        <f t="shared" si="39"/>
        <v/>
      </c>
      <c r="K188" s="71" t="str">
        <f t="shared" si="40"/>
        <v/>
      </c>
      <c r="L188" s="1"/>
      <c r="M188" s="127"/>
      <c r="N188" s="127"/>
      <c r="O188" s="122" t="str">
        <f t="shared" si="41"/>
        <v/>
      </c>
      <c r="P188" s="49" t="str">
        <f t="shared" si="42"/>
        <v/>
      </c>
      <c r="Q188" s="3" t="str">
        <f t="shared" si="43"/>
        <v/>
      </c>
      <c r="R188" s="49" t="str">
        <f t="shared" si="44"/>
        <v/>
      </c>
      <c r="S188" s="3" t="str">
        <f t="shared" si="45"/>
        <v/>
      </c>
      <c r="T188" s="50" t="str">
        <f t="shared" si="46"/>
        <v/>
      </c>
      <c r="U188" s="50" t="str">
        <f t="shared" si="47"/>
        <v/>
      </c>
      <c r="V188" s="51" t="str">
        <f t="shared" si="48"/>
        <v/>
      </c>
    </row>
    <row r="189" spans="1:22" ht="13.5">
      <c r="A189" s="266" t="str">
        <f t="shared" si="38"/>
        <v/>
      </c>
      <c r="B189" s="47"/>
      <c r="C189" s="380"/>
      <c r="D189" s="380"/>
      <c r="E189" s="380"/>
      <c r="F189" s="380"/>
      <c r="G189" s="265"/>
      <c r="H189" s="45"/>
      <c r="I189" s="48"/>
      <c r="J189" s="70" t="str">
        <f t="shared" si="39"/>
        <v/>
      </c>
      <c r="K189" s="71" t="str">
        <f t="shared" si="40"/>
        <v/>
      </c>
      <c r="L189" s="1"/>
      <c r="M189" s="127"/>
      <c r="N189" s="127"/>
      <c r="O189" s="122" t="str">
        <f t="shared" si="41"/>
        <v/>
      </c>
      <c r="P189" s="49" t="str">
        <f t="shared" si="42"/>
        <v/>
      </c>
      <c r="Q189" s="3" t="str">
        <f t="shared" si="43"/>
        <v/>
      </c>
      <c r="R189" s="49" t="str">
        <f t="shared" si="44"/>
        <v/>
      </c>
      <c r="S189" s="3" t="str">
        <f t="shared" si="45"/>
        <v/>
      </c>
      <c r="T189" s="50" t="str">
        <f t="shared" si="46"/>
        <v/>
      </c>
      <c r="U189" s="50" t="str">
        <f t="shared" si="47"/>
        <v/>
      </c>
      <c r="V189" s="51" t="str">
        <f t="shared" si="48"/>
        <v/>
      </c>
    </row>
    <row r="190" spans="1:22" ht="13.5">
      <c r="A190" s="266" t="str">
        <f t="shared" si="38"/>
        <v/>
      </c>
      <c r="B190" s="47"/>
      <c r="C190" s="380"/>
      <c r="D190" s="380"/>
      <c r="E190" s="380"/>
      <c r="F190" s="380"/>
      <c r="G190" s="265"/>
      <c r="H190" s="45"/>
      <c r="I190" s="48"/>
      <c r="J190" s="70" t="str">
        <f t="shared" si="39"/>
        <v/>
      </c>
      <c r="K190" s="71" t="str">
        <f t="shared" si="40"/>
        <v/>
      </c>
      <c r="L190" s="1"/>
      <c r="M190" s="127"/>
      <c r="N190" s="127"/>
      <c r="O190" s="122" t="str">
        <f t="shared" si="41"/>
        <v/>
      </c>
      <c r="P190" s="49" t="str">
        <f t="shared" si="42"/>
        <v/>
      </c>
      <c r="Q190" s="3" t="str">
        <f t="shared" si="43"/>
        <v/>
      </c>
      <c r="R190" s="49" t="str">
        <f t="shared" si="44"/>
        <v/>
      </c>
      <c r="S190" s="3" t="str">
        <f t="shared" si="45"/>
        <v/>
      </c>
      <c r="T190" s="50" t="str">
        <f t="shared" si="46"/>
        <v/>
      </c>
      <c r="U190" s="50" t="str">
        <f t="shared" si="47"/>
        <v/>
      </c>
      <c r="V190" s="51" t="str">
        <f t="shared" si="48"/>
        <v/>
      </c>
    </row>
    <row r="191" spans="1:22" ht="13.5">
      <c r="A191" s="266" t="str">
        <f t="shared" si="38"/>
        <v/>
      </c>
      <c r="B191" s="47"/>
      <c r="C191" s="380"/>
      <c r="D191" s="380"/>
      <c r="E191" s="380"/>
      <c r="F191" s="380"/>
      <c r="G191" s="265"/>
      <c r="H191" s="45"/>
      <c r="I191" s="48"/>
      <c r="J191" s="70" t="str">
        <f t="shared" si="39"/>
        <v/>
      </c>
      <c r="K191" s="71" t="str">
        <f t="shared" si="40"/>
        <v/>
      </c>
      <c r="L191" s="1"/>
      <c r="M191" s="127"/>
      <c r="N191" s="127"/>
      <c r="O191" s="122" t="str">
        <f t="shared" si="41"/>
        <v/>
      </c>
      <c r="P191" s="49" t="str">
        <f t="shared" si="42"/>
        <v/>
      </c>
      <c r="Q191" s="3" t="str">
        <f t="shared" si="43"/>
        <v/>
      </c>
      <c r="R191" s="49" t="str">
        <f t="shared" si="44"/>
        <v/>
      </c>
      <c r="S191" s="3" t="str">
        <f t="shared" si="45"/>
        <v/>
      </c>
      <c r="T191" s="50" t="str">
        <f t="shared" si="46"/>
        <v/>
      </c>
      <c r="U191" s="50" t="str">
        <f t="shared" si="47"/>
        <v/>
      </c>
      <c r="V191" s="51" t="str">
        <f t="shared" si="48"/>
        <v/>
      </c>
    </row>
    <row r="192" spans="1:22" ht="13.5">
      <c r="A192" s="266" t="str">
        <f t="shared" si="38"/>
        <v/>
      </c>
      <c r="B192" s="47"/>
      <c r="C192" s="380"/>
      <c r="D192" s="380"/>
      <c r="E192" s="380"/>
      <c r="F192" s="380"/>
      <c r="G192" s="265"/>
      <c r="H192" s="45"/>
      <c r="I192" s="48"/>
      <c r="J192" s="70" t="str">
        <f t="shared" si="39"/>
        <v/>
      </c>
      <c r="K192" s="71" t="str">
        <f t="shared" si="40"/>
        <v/>
      </c>
      <c r="L192" s="1"/>
      <c r="M192" s="127"/>
      <c r="N192" s="127"/>
      <c r="O192" s="122" t="str">
        <f t="shared" si="41"/>
        <v/>
      </c>
      <c r="P192" s="49" t="str">
        <f t="shared" si="42"/>
        <v/>
      </c>
      <c r="Q192" s="3" t="str">
        <f t="shared" si="43"/>
        <v/>
      </c>
      <c r="R192" s="49" t="str">
        <f t="shared" si="44"/>
        <v/>
      </c>
      <c r="S192" s="3" t="str">
        <f t="shared" si="45"/>
        <v/>
      </c>
      <c r="T192" s="50" t="str">
        <f t="shared" si="46"/>
        <v/>
      </c>
      <c r="U192" s="50" t="str">
        <f t="shared" si="47"/>
        <v/>
      </c>
      <c r="V192" s="51" t="str">
        <f t="shared" si="48"/>
        <v/>
      </c>
    </row>
    <row r="193" spans="1:22" ht="13.5">
      <c r="A193" s="266" t="str">
        <f t="shared" si="38"/>
        <v/>
      </c>
      <c r="B193" s="47"/>
      <c r="C193" s="380"/>
      <c r="D193" s="380"/>
      <c r="E193" s="380"/>
      <c r="F193" s="380"/>
      <c r="G193" s="265"/>
      <c r="H193" s="45"/>
      <c r="I193" s="48"/>
      <c r="J193" s="70" t="str">
        <f t="shared" si="39"/>
        <v/>
      </c>
      <c r="K193" s="71" t="str">
        <f t="shared" si="40"/>
        <v/>
      </c>
      <c r="L193" s="1"/>
      <c r="M193" s="127"/>
      <c r="N193" s="127"/>
      <c r="O193" s="122" t="str">
        <f t="shared" si="41"/>
        <v/>
      </c>
      <c r="P193" s="49" t="str">
        <f t="shared" si="42"/>
        <v/>
      </c>
      <c r="Q193" s="3" t="str">
        <f t="shared" si="43"/>
        <v/>
      </c>
      <c r="R193" s="49" t="str">
        <f t="shared" si="44"/>
        <v/>
      </c>
      <c r="S193" s="3" t="str">
        <f t="shared" si="45"/>
        <v/>
      </c>
      <c r="T193" s="50" t="str">
        <f t="shared" si="46"/>
        <v/>
      </c>
      <c r="U193" s="50" t="str">
        <f t="shared" si="47"/>
        <v/>
      </c>
      <c r="V193" s="51" t="str">
        <f t="shared" si="48"/>
        <v/>
      </c>
    </row>
    <row r="194" spans="1:22" ht="13.5">
      <c r="A194" s="266" t="str">
        <f t="shared" si="38"/>
        <v/>
      </c>
      <c r="B194" s="47"/>
      <c r="C194" s="380"/>
      <c r="D194" s="380"/>
      <c r="E194" s="380"/>
      <c r="F194" s="380"/>
      <c r="G194" s="265"/>
      <c r="H194" s="45"/>
      <c r="I194" s="48"/>
      <c r="J194" s="70" t="str">
        <f t="shared" si="39"/>
        <v/>
      </c>
      <c r="K194" s="71" t="str">
        <f t="shared" si="40"/>
        <v/>
      </c>
      <c r="L194" s="1"/>
      <c r="M194" s="127"/>
      <c r="N194" s="127"/>
      <c r="O194" s="122" t="str">
        <f t="shared" si="41"/>
        <v/>
      </c>
      <c r="P194" s="49" t="str">
        <f t="shared" si="42"/>
        <v/>
      </c>
      <c r="Q194" s="3" t="str">
        <f t="shared" si="43"/>
        <v/>
      </c>
      <c r="R194" s="49" t="str">
        <f t="shared" si="44"/>
        <v/>
      </c>
      <c r="S194" s="3" t="str">
        <f t="shared" si="45"/>
        <v/>
      </c>
      <c r="T194" s="50" t="str">
        <f t="shared" si="46"/>
        <v/>
      </c>
      <c r="U194" s="50" t="str">
        <f t="shared" si="47"/>
        <v/>
      </c>
      <c r="V194" s="51" t="str">
        <f t="shared" si="48"/>
        <v/>
      </c>
    </row>
    <row r="195" spans="1:22" ht="13.5">
      <c r="A195" s="266" t="str">
        <f t="shared" si="38"/>
        <v/>
      </c>
      <c r="B195" s="47"/>
      <c r="C195" s="380"/>
      <c r="D195" s="380"/>
      <c r="E195" s="380"/>
      <c r="F195" s="380"/>
      <c r="G195" s="265"/>
      <c r="H195" s="45"/>
      <c r="I195" s="48"/>
      <c r="J195" s="70" t="str">
        <f t="shared" si="39"/>
        <v/>
      </c>
      <c r="K195" s="71" t="str">
        <f t="shared" si="40"/>
        <v/>
      </c>
      <c r="L195" s="1"/>
      <c r="M195" s="127"/>
      <c r="N195" s="127"/>
      <c r="O195" s="122" t="str">
        <f t="shared" si="41"/>
        <v/>
      </c>
      <c r="P195" s="49" t="str">
        <f t="shared" si="42"/>
        <v/>
      </c>
      <c r="Q195" s="3" t="str">
        <f t="shared" si="43"/>
        <v/>
      </c>
      <c r="R195" s="49" t="str">
        <f t="shared" si="44"/>
        <v/>
      </c>
      <c r="S195" s="3" t="str">
        <f t="shared" si="45"/>
        <v/>
      </c>
      <c r="T195" s="50" t="str">
        <f t="shared" si="46"/>
        <v/>
      </c>
      <c r="U195" s="50" t="str">
        <f t="shared" si="47"/>
        <v/>
      </c>
      <c r="V195" s="51" t="str">
        <f t="shared" si="48"/>
        <v/>
      </c>
    </row>
    <row r="196" spans="1:22" ht="13.5">
      <c r="A196" s="266" t="str">
        <f t="shared" si="38"/>
        <v/>
      </c>
      <c r="B196" s="47"/>
      <c r="C196" s="380"/>
      <c r="D196" s="380"/>
      <c r="E196" s="380"/>
      <c r="F196" s="380"/>
      <c r="G196" s="265"/>
      <c r="H196" s="45"/>
      <c r="I196" s="48"/>
      <c r="J196" s="70" t="str">
        <f t="shared" si="39"/>
        <v/>
      </c>
      <c r="K196" s="71" t="str">
        <f t="shared" si="40"/>
        <v/>
      </c>
      <c r="L196" s="1"/>
      <c r="M196" s="127"/>
      <c r="N196" s="127"/>
      <c r="O196" s="122" t="str">
        <f t="shared" si="41"/>
        <v/>
      </c>
      <c r="P196" s="49" t="str">
        <f t="shared" si="42"/>
        <v/>
      </c>
      <c r="Q196" s="3" t="str">
        <f t="shared" si="43"/>
        <v/>
      </c>
      <c r="R196" s="49" t="str">
        <f t="shared" si="44"/>
        <v/>
      </c>
      <c r="S196" s="3" t="str">
        <f t="shared" si="45"/>
        <v/>
      </c>
      <c r="T196" s="50" t="str">
        <f t="shared" si="46"/>
        <v/>
      </c>
      <c r="U196" s="50" t="str">
        <f t="shared" si="47"/>
        <v/>
      </c>
      <c r="V196" s="51" t="str">
        <f t="shared" si="48"/>
        <v/>
      </c>
    </row>
    <row r="197" spans="1:22" ht="13.5">
      <c r="A197" s="266" t="str">
        <f t="shared" si="38"/>
        <v/>
      </c>
      <c r="B197" s="47"/>
      <c r="C197" s="380"/>
      <c r="D197" s="380"/>
      <c r="E197" s="380"/>
      <c r="F197" s="380"/>
      <c r="G197" s="265"/>
      <c r="H197" s="45"/>
      <c r="I197" s="48"/>
      <c r="J197" s="70" t="str">
        <f t="shared" si="39"/>
        <v/>
      </c>
      <c r="K197" s="71" t="str">
        <f t="shared" si="40"/>
        <v/>
      </c>
      <c r="L197" s="1"/>
      <c r="M197" s="127"/>
      <c r="N197" s="127"/>
      <c r="O197" s="122" t="str">
        <f t="shared" si="41"/>
        <v/>
      </c>
      <c r="P197" s="49" t="str">
        <f t="shared" si="42"/>
        <v/>
      </c>
      <c r="Q197" s="3" t="str">
        <f t="shared" si="43"/>
        <v/>
      </c>
      <c r="R197" s="49" t="str">
        <f t="shared" si="44"/>
        <v/>
      </c>
      <c r="S197" s="3" t="str">
        <f t="shared" si="45"/>
        <v/>
      </c>
      <c r="T197" s="50" t="str">
        <f t="shared" si="46"/>
        <v/>
      </c>
      <c r="U197" s="50" t="str">
        <f t="shared" si="47"/>
        <v/>
      </c>
      <c r="V197" s="51" t="str">
        <f t="shared" si="48"/>
        <v/>
      </c>
    </row>
    <row r="198" spans="1:22" ht="13.5">
      <c r="A198" s="266" t="str">
        <f t="shared" si="38"/>
        <v/>
      </c>
      <c r="B198" s="47"/>
      <c r="C198" s="380"/>
      <c r="D198" s="380"/>
      <c r="E198" s="380"/>
      <c r="F198" s="380"/>
      <c r="G198" s="265"/>
      <c r="H198" s="45"/>
      <c r="I198" s="48"/>
      <c r="J198" s="70" t="str">
        <f t="shared" si="39"/>
        <v/>
      </c>
      <c r="K198" s="71" t="str">
        <f t="shared" si="40"/>
        <v/>
      </c>
      <c r="L198" s="1"/>
      <c r="M198" s="127"/>
      <c r="N198" s="127"/>
      <c r="O198" s="122" t="str">
        <f t="shared" si="41"/>
        <v/>
      </c>
      <c r="P198" s="49" t="str">
        <f t="shared" si="42"/>
        <v/>
      </c>
      <c r="Q198" s="3" t="str">
        <f t="shared" si="43"/>
        <v/>
      </c>
      <c r="R198" s="49" t="str">
        <f t="shared" si="44"/>
        <v/>
      </c>
      <c r="S198" s="3" t="str">
        <f t="shared" si="45"/>
        <v/>
      </c>
      <c r="T198" s="50" t="str">
        <f t="shared" si="46"/>
        <v/>
      </c>
      <c r="U198" s="50" t="str">
        <f t="shared" si="47"/>
        <v/>
      </c>
      <c r="V198" s="51" t="str">
        <f t="shared" si="48"/>
        <v/>
      </c>
    </row>
    <row r="199" spans="1:22" ht="13.5">
      <c r="A199" s="266" t="str">
        <f t="shared" si="38"/>
        <v/>
      </c>
      <c r="B199" s="47"/>
      <c r="C199" s="380"/>
      <c r="D199" s="380"/>
      <c r="E199" s="380"/>
      <c r="F199" s="380"/>
      <c r="G199" s="265"/>
      <c r="H199" s="45"/>
      <c r="I199" s="48"/>
      <c r="J199" s="70" t="str">
        <f t="shared" si="39"/>
        <v/>
      </c>
      <c r="K199" s="71" t="str">
        <f t="shared" si="40"/>
        <v/>
      </c>
      <c r="L199" s="1"/>
      <c r="M199" s="127"/>
      <c r="N199" s="127"/>
      <c r="O199" s="122" t="str">
        <f t="shared" si="41"/>
        <v/>
      </c>
      <c r="P199" s="49" t="str">
        <f t="shared" si="42"/>
        <v/>
      </c>
      <c r="Q199" s="3" t="str">
        <f t="shared" si="43"/>
        <v/>
      </c>
      <c r="R199" s="49" t="str">
        <f t="shared" si="44"/>
        <v/>
      </c>
      <c r="S199" s="3" t="str">
        <f t="shared" si="45"/>
        <v/>
      </c>
      <c r="T199" s="50" t="str">
        <f t="shared" si="46"/>
        <v/>
      </c>
      <c r="U199" s="50" t="str">
        <f t="shared" si="47"/>
        <v/>
      </c>
      <c r="V199" s="51" t="str">
        <f t="shared" si="48"/>
        <v/>
      </c>
    </row>
    <row r="200" spans="1:22" ht="13.5">
      <c r="A200" s="266" t="str">
        <f t="shared" si="38"/>
        <v/>
      </c>
      <c r="B200" s="47"/>
      <c r="C200" s="380"/>
      <c r="D200" s="380"/>
      <c r="E200" s="380"/>
      <c r="F200" s="380"/>
      <c r="G200" s="265"/>
      <c r="H200" s="45"/>
      <c r="I200" s="48"/>
      <c r="J200" s="70" t="str">
        <f t="shared" si="39"/>
        <v/>
      </c>
      <c r="K200" s="71" t="str">
        <f t="shared" si="40"/>
        <v/>
      </c>
      <c r="L200" s="1"/>
      <c r="M200" s="127"/>
      <c r="N200" s="127"/>
      <c r="O200" s="122" t="str">
        <f t="shared" si="41"/>
        <v/>
      </c>
      <c r="P200" s="49" t="str">
        <f t="shared" si="42"/>
        <v/>
      </c>
      <c r="Q200" s="3" t="str">
        <f t="shared" si="43"/>
        <v/>
      </c>
      <c r="R200" s="49" t="str">
        <f t="shared" si="44"/>
        <v/>
      </c>
      <c r="S200" s="3" t="str">
        <f t="shared" si="45"/>
        <v/>
      </c>
      <c r="T200" s="50" t="str">
        <f t="shared" si="46"/>
        <v/>
      </c>
      <c r="U200" s="50" t="str">
        <f t="shared" si="47"/>
        <v/>
      </c>
      <c r="V200" s="51" t="str">
        <f t="shared" si="48"/>
        <v/>
      </c>
    </row>
    <row r="201" spans="1:22" ht="13.5">
      <c r="A201" s="266" t="str">
        <f t="shared" si="38"/>
        <v/>
      </c>
      <c r="B201" s="47"/>
      <c r="C201" s="380"/>
      <c r="D201" s="380"/>
      <c r="E201" s="380"/>
      <c r="F201" s="380"/>
      <c r="G201" s="265"/>
      <c r="H201" s="45"/>
      <c r="I201" s="48"/>
      <c r="J201" s="70" t="str">
        <f t="shared" si="39"/>
        <v/>
      </c>
      <c r="K201" s="71" t="str">
        <f t="shared" si="40"/>
        <v/>
      </c>
      <c r="L201" s="1"/>
      <c r="M201" s="127"/>
      <c r="N201" s="127"/>
      <c r="O201" s="122" t="str">
        <f t="shared" si="41"/>
        <v/>
      </c>
      <c r="P201" s="49" t="str">
        <f t="shared" si="42"/>
        <v/>
      </c>
      <c r="Q201" s="3" t="str">
        <f t="shared" si="43"/>
        <v/>
      </c>
      <c r="R201" s="49" t="str">
        <f t="shared" si="44"/>
        <v/>
      </c>
      <c r="S201" s="3" t="str">
        <f t="shared" si="45"/>
        <v/>
      </c>
      <c r="T201" s="50" t="str">
        <f t="shared" si="46"/>
        <v/>
      </c>
      <c r="U201" s="50" t="str">
        <f t="shared" si="47"/>
        <v/>
      </c>
      <c r="V201" s="51" t="str">
        <f t="shared" si="48"/>
        <v/>
      </c>
    </row>
    <row r="202" spans="1:22" ht="13.5">
      <c r="A202" s="266" t="str">
        <f t="shared" si="38"/>
        <v/>
      </c>
      <c r="B202" s="47"/>
      <c r="C202" s="380"/>
      <c r="D202" s="380"/>
      <c r="E202" s="380"/>
      <c r="F202" s="380"/>
      <c r="G202" s="265"/>
      <c r="H202" s="45"/>
      <c r="I202" s="48"/>
      <c r="J202" s="70" t="str">
        <f t="shared" si="39"/>
        <v/>
      </c>
      <c r="K202" s="71" t="str">
        <f t="shared" si="40"/>
        <v/>
      </c>
      <c r="L202" s="1"/>
      <c r="M202" s="127"/>
      <c r="N202" s="127"/>
      <c r="O202" s="122" t="str">
        <f t="shared" si="41"/>
        <v/>
      </c>
      <c r="P202" s="49" t="str">
        <f t="shared" si="42"/>
        <v/>
      </c>
      <c r="Q202" s="3" t="str">
        <f t="shared" si="43"/>
        <v/>
      </c>
      <c r="R202" s="49" t="str">
        <f t="shared" si="44"/>
        <v/>
      </c>
      <c r="S202" s="3" t="str">
        <f t="shared" si="45"/>
        <v/>
      </c>
      <c r="T202" s="50" t="str">
        <f t="shared" si="46"/>
        <v/>
      </c>
      <c r="U202" s="50" t="str">
        <f t="shared" si="47"/>
        <v/>
      </c>
      <c r="V202" s="51" t="str">
        <f t="shared" si="48"/>
        <v/>
      </c>
    </row>
    <row r="203" spans="1:22" ht="13.5">
      <c r="A203" s="266" t="str">
        <f t="shared" si="38"/>
        <v/>
      </c>
      <c r="B203" s="47"/>
      <c r="C203" s="380"/>
      <c r="D203" s="380"/>
      <c r="E203" s="380"/>
      <c r="F203" s="380"/>
      <c r="G203" s="265"/>
      <c r="H203" s="45"/>
      <c r="I203" s="48"/>
      <c r="J203" s="70" t="str">
        <f t="shared" si="39"/>
        <v/>
      </c>
      <c r="K203" s="71" t="str">
        <f t="shared" si="40"/>
        <v/>
      </c>
      <c r="L203" s="1"/>
      <c r="M203" s="127"/>
      <c r="N203" s="127"/>
      <c r="O203" s="122" t="str">
        <f t="shared" si="41"/>
        <v/>
      </c>
      <c r="P203" s="49" t="str">
        <f t="shared" si="42"/>
        <v/>
      </c>
      <c r="Q203" s="3" t="str">
        <f t="shared" si="43"/>
        <v/>
      </c>
      <c r="R203" s="49" t="str">
        <f t="shared" si="44"/>
        <v/>
      </c>
      <c r="S203" s="3" t="str">
        <f t="shared" si="45"/>
        <v/>
      </c>
      <c r="T203" s="50" t="str">
        <f t="shared" si="46"/>
        <v/>
      </c>
      <c r="U203" s="50" t="str">
        <f t="shared" si="47"/>
        <v/>
      </c>
      <c r="V203" s="51" t="str">
        <f t="shared" si="48"/>
        <v/>
      </c>
    </row>
    <row r="204" spans="1:22" ht="13.5">
      <c r="A204" s="266" t="str">
        <f t="shared" si="38"/>
        <v/>
      </c>
      <c r="B204" s="47"/>
      <c r="C204" s="380"/>
      <c r="D204" s="380"/>
      <c r="E204" s="380"/>
      <c r="F204" s="380"/>
      <c r="G204" s="265"/>
      <c r="H204" s="45"/>
      <c r="I204" s="48"/>
      <c r="J204" s="70" t="str">
        <f t="shared" si="39"/>
        <v/>
      </c>
      <c r="K204" s="71" t="str">
        <f t="shared" si="40"/>
        <v/>
      </c>
      <c r="L204" s="1"/>
      <c r="M204" s="127"/>
      <c r="N204" s="127"/>
      <c r="O204" s="122" t="str">
        <f t="shared" si="41"/>
        <v/>
      </c>
      <c r="P204" s="49" t="str">
        <f t="shared" si="42"/>
        <v/>
      </c>
      <c r="Q204" s="3" t="str">
        <f t="shared" si="43"/>
        <v/>
      </c>
      <c r="R204" s="49" t="str">
        <f t="shared" si="44"/>
        <v/>
      </c>
      <c r="S204" s="3" t="str">
        <f t="shared" si="45"/>
        <v/>
      </c>
      <c r="T204" s="50" t="str">
        <f t="shared" si="46"/>
        <v/>
      </c>
      <c r="U204" s="50" t="str">
        <f t="shared" si="47"/>
        <v/>
      </c>
      <c r="V204" s="51" t="str">
        <f t="shared" si="48"/>
        <v/>
      </c>
    </row>
    <row r="205" spans="1:22" ht="13.5">
      <c r="A205" s="266" t="str">
        <f t="shared" si="38"/>
        <v/>
      </c>
      <c r="B205" s="47"/>
      <c r="C205" s="380"/>
      <c r="D205" s="380"/>
      <c r="E205" s="380"/>
      <c r="F205" s="380"/>
      <c r="G205" s="265"/>
      <c r="H205" s="45"/>
      <c r="I205" s="48"/>
      <c r="J205" s="70" t="str">
        <f t="shared" si="39"/>
        <v/>
      </c>
      <c r="K205" s="71" t="str">
        <f t="shared" si="40"/>
        <v/>
      </c>
      <c r="L205" s="1"/>
      <c r="M205" s="127"/>
      <c r="N205" s="127"/>
      <c r="O205" s="122" t="str">
        <f t="shared" si="41"/>
        <v/>
      </c>
      <c r="P205" s="49" t="str">
        <f t="shared" si="42"/>
        <v/>
      </c>
      <c r="Q205" s="3" t="str">
        <f t="shared" si="43"/>
        <v/>
      </c>
      <c r="R205" s="49" t="str">
        <f t="shared" si="44"/>
        <v/>
      </c>
      <c r="S205" s="3" t="str">
        <f t="shared" si="45"/>
        <v/>
      </c>
      <c r="T205" s="50" t="str">
        <f t="shared" si="46"/>
        <v/>
      </c>
      <c r="U205" s="50" t="str">
        <f t="shared" si="47"/>
        <v/>
      </c>
      <c r="V205" s="51" t="str">
        <f t="shared" si="48"/>
        <v/>
      </c>
    </row>
    <row r="206" spans="1:22" ht="13.5">
      <c r="A206" s="266" t="str">
        <f t="shared" si="38"/>
        <v/>
      </c>
      <c r="B206" s="47"/>
      <c r="C206" s="380"/>
      <c r="D206" s="380"/>
      <c r="E206" s="380"/>
      <c r="F206" s="380"/>
      <c r="G206" s="265"/>
      <c r="H206" s="45"/>
      <c r="I206" s="48"/>
      <c r="J206" s="70" t="str">
        <f t="shared" si="39"/>
        <v/>
      </c>
      <c r="K206" s="71" t="str">
        <f t="shared" si="40"/>
        <v/>
      </c>
      <c r="L206" s="1"/>
      <c r="M206" s="127"/>
      <c r="N206" s="127"/>
      <c r="O206" s="122" t="str">
        <f t="shared" si="41"/>
        <v/>
      </c>
      <c r="P206" s="49" t="str">
        <f t="shared" si="42"/>
        <v/>
      </c>
      <c r="Q206" s="3" t="str">
        <f t="shared" si="43"/>
        <v/>
      </c>
      <c r="R206" s="49" t="str">
        <f t="shared" si="44"/>
        <v/>
      </c>
      <c r="S206" s="3" t="str">
        <f t="shared" si="45"/>
        <v/>
      </c>
      <c r="T206" s="50" t="str">
        <f t="shared" si="46"/>
        <v/>
      </c>
      <c r="U206" s="50" t="str">
        <f t="shared" si="47"/>
        <v/>
      </c>
      <c r="V206" s="51" t="str">
        <f t="shared" si="48"/>
        <v/>
      </c>
    </row>
    <row r="207" spans="1:22" ht="13.5">
      <c r="A207" s="266" t="str">
        <f t="shared" si="38"/>
        <v/>
      </c>
      <c r="B207" s="47"/>
      <c r="C207" s="380"/>
      <c r="D207" s="380"/>
      <c r="E207" s="380"/>
      <c r="F207" s="380"/>
      <c r="G207" s="265"/>
      <c r="H207" s="45"/>
      <c r="I207" s="48"/>
      <c r="J207" s="70" t="str">
        <f t="shared" si="39"/>
        <v/>
      </c>
      <c r="K207" s="71" t="str">
        <f t="shared" si="40"/>
        <v/>
      </c>
      <c r="L207" s="1"/>
      <c r="M207" s="127"/>
      <c r="N207" s="127"/>
      <c r="O207" s="122" t="str">
        <f t="shared" si="41"/>
        <v/>
      </c>
      <c r="P207" s="49" t="str">
        <f t="shared" si="42"/>
        <v/>
      </c>
      <c r="Q207" s="3" t="str">
        <f t="shared" si="43"/>
        <v/>
      </c>
      <c r="R207" s="49" t="str">
        <f t="shared" si="44"/>
        <v/>
      </c>
      <c r="S207" s="3" t="str">
        <f t="shared" si="45"/>
        <v/>
      </c>
      <c r="T207" s="50" t="str">
        <f t="shared" si="46"/>
        <v/>
      </c>
      <c r="U207" s="50" t="str">
        <f t="shared" si="47"/>
        <v/>
      </c>
      <c r="V207" s="51" t="str">
        <f t="shared" si="48"/>
        <v/>
      </c>
    </row>
    <row r="208" spans="1:22" ht="13.5">
      <c r="A208" s="266" t="str">
        <f t="shared" si="38"/>
        <v/>
      </c>
      <c r="B208" s="47"/>
      <c r="C208" s="380"/>
      <c r="D208" s="380"/>
      <c r="E208" s="380"/>
      <c r="F208" s="380"/>
      <c r="G208" s="265"/>
      <c r="H208" s="45"/>
      <c r="I208" s="48"/>
      <c r="J208" s="70" t="str">
        <f t="shared" si="39"/>
        <v/>
      </c>
      <c r="K208" s="71" t="str">
        <f t="shared" si="40"/>
        <v/>
      </c>
      <c r="L208" s="1"/>
      <c r="M208" s="127"/>
      <c r="N208" s="127"/>
      <c r="O208" s="122" t="str">
        <f t="shared" si="41"/>
        <v/>
      </c>
      <c r="P208" s="49" t="str">
        <f t="shared" si="42"/>
        <v/>
      </c>
      <c r="Q208" s="3" t="str">
        <f t="shared" si="43"/>
        <v/>
      </c>
      <c r="R208" s="49" t="str">
        <f t="shared" si="44"/>
        <v/>
      </c>
      <c r="S208" s="3" t="str">
        <f t="shared" si="45"/>
        <v/>
      </c>
      <c r="T208" s="50" t="str">
        <f t="shared" si="46"/>
        <v/>
      </c>
      <c r="U208" s="50" t="str">
        <f t="shared" si="47"/>
        <v/>
      </c>
      <c r="V208" s="51" t="str">
        <f t="shared" si="48"/>
        <v/>
      </c>
    </row>
    <row r="209" spans="1:22" ht="13.5">
      <c r="A209" s="266" t="str">
        <f t="shared" ref="A209:A215" si="49">IF(B209="","",A208+1)</f>
        <v/>
      </c>
      <c r="B209" s="47"/>
      <c r="C209" s="380"/>
      <c r="D209" s="380"/>
      <c r="E209" s="380"/>
      <c r="F209" s="380"/>
      <c r="G209" s="265"/>
      <c r="H209" s="45"/>
      <c r="I209" s="48"/>
      <c r="J209" s="70" t="str">
        <f t="shared" si="39"/>
        <v/>
      </c>
      <c r="K209" s="71" t="str">
        <f t="shared" si="40"/>
        <v/>
      </c>
      <c r="L209" s="1"/>
      <c r="M209" s="127"/>
      <c r="N209" s="127"/>
      <c r="O209" s="122" t="str">
        <f t="shared" si="41"/>
        <v/>
      </c>
      <c r="P209" s="49" t="str">
        <f t="shared" si="42"/>
        <v/>
      </c>
      <c r="Q209" s="3" t="str">
        <f t="shared" si="43"/>
        <v/>
      </c>
      <c r="R209" s="49" t="str">
        <f t="shared" si="44"/>
        <v/>
      </c>
      <c r="S209" s="3" t="str">
        <f t="shared" si="45"/>
        <v/>
      </c>
      <c r="T209" s="50" t="str">
        <f t="shared" si="46"/>
        <v/>
      </c>
      <c r="U209" s="50" t="str">
        <f t="shared" si="47"/>
        <v/>
      </c>
      <c r="V209" s="51" t="str">
        <f t="shared" si="48"/>
        <v/>
      </c>
    </row>
    <row r="210" spans="1:22" ht="13.5">
      <c r="A210" s="266" t="str">
        <f t="shared" si="49"/>
        <v/>
      </c>
      <c r="B210" s="47"/>
      <c r="C210" s="380"/>
      <c r="D210" s="380"/>
      <c r="E210" s="380"/>
      <c r="F210" s="380"/>
      <c r="G210" s="265"/>
      <c r="H210" s="45"/>
      <c r="I210" s="48"/>
      <c r="J210" s="70" t="str">
        <f t="shared" si="39"/>
        <v/>
      </c>
      <c r="K210" s="71" t="str">
        <f t="shared" si="40"/>
        <v/>
      </c>
      <c r="L210" s="1"/>
      <c r="M210" s="127"/>
      <c r="N210" s="127"/>
      <c r="O210" s="122" t="str">
        <f t="shared" si="41"/>
        <v/>
      </c>
      <c r="P210" s="49" t="str">
        <f t="shared" si="42"/>
        <v/>
      </c>
      <c r="Q210" s="3" t="str">
        <f t="shared" si="43"/>
        <v/>
      </c>
      <c r="R210" s="49" t="str">
        <f t="shared" si="44"/>
        <v/>
      </c>
      <c r="S210" s="3" t="str">
        <f t="shared" si="45"/>
        <v/>
      </c>
      <c r="T210" s="50" t="str">
        <f t="shared" si="46"/>
        <v/>
      </c>
      <c r="U210" s="50" t="str">
        <f t="shared" si="47"/>
        <v/>
      </c>
      <c r="V210" s="51" t="str">
        <f t="shared" si="48"/>
        <v/>
      </c>
    </row>
    <row r="211" spans="1:22" ht="13.5">
      <c r="A211" s="266" t="str">
        <f t="shared" si="49"/>
        <v/>
      </c>
      <c r="B211" s="47"/>
      <c r="C211" s="380"/>
      <c r="D211" s="380"/>
      <c r="E211" s="380"/>
      <c r="F211" s="380"/>
      <c r="G211" s="265"/>
      <c r="H211" s="45"/>
      <c r="I211" s="48"/>
      <c r="J211" s="70" t="str">
        <f t="shared" si="39"/>
        <v/>
      </c>
      <c r="K211" s="71" t="str">
        <f t="shared" si="40"/>
        <v/>
      </c>
      <c r="L211" s="1"/>
      <c r="M211" s="127"/>
      <c r="N211" s="127"/>
      <c r="O211" s="122" t="str">
        <f t="shared" si="41"/>
        <v/>
      </c>
      <c r="P211" s="49" t="str">
        <f t="shared" si="42"/>
        <v/>
      </c>
      <c r="Q211" s="3" t="str">
        <f t="shared" si="43"/>
        <v/>
      </c>
      <c r="R211" s="49" t="str">
        <f t="shared" si="44"/>
        <v/>
      </c>
      <c r="S211" s="3" t="str">
        <f t="shared" si="45"/>
        <v/>
      </c>
      <c r="T211" s="50" t="str">
        <f t="shared" si="46"/>
        <v/>
      </c>
      <c r="U211" s="50" t="str">
        <f t="shared" si="47"/>
        <v/>
      </c>
      <c r="V211" s="51" t="str">
        <f t="shared" si="48"/>
        <v/>
      </c>
    </row>
    <row r="212" spans="1:22" ht="13.5">
      <c r="A212" s="266" t="str">
        <f t="shared" si="49"/>
        <v/>
      </c>
      <c r="B212" s="47"/>
      <c r="C212" s="380"/>
      <c r="D212" s="380"/>
      <c r="E212" s="380"/>
      <c r="F212" s="380"/>
      <c r="G212" s="265"/>
      <c r="H212" s="45"/>
      <c r="I212" s="48"/>
      <c r="J212" s="70" t="str">
        <f t="shared" si="39"/>
        <v/>
      </c>
      <c r="K212" s="71" t="str">
        <f t="shared" si="40"/>
        <v/>
      </c>
      <c r="L212" s="1"/>
      <c r="M212" s="127"/>
      <c r="N212" s="127"/>
      <c r="O212" s="122" t="str">
        <f t="shared" si="41"/>
        <v/>
      </c>
      <c r="P212" s="49" t="str">
        <f t="shared" si="42"/>
        <v/>
      </c>
      <c r="Q212" s="3" t="str">
        <f t="shared" si="43"/>
        <v/>
      </c>
      <c r="R212" s="49" t="str">
        <f t="shared" si="44"/>
        <v/>
      </c>
      <c r="S212" s="3" t="str">
        <f t="shared" si="45"/>
        <v/>
      </c>
      <c r="T212" s="50" t="str">
        <f t="shared" si="46"/>
        <v/>
      </c>
      <c r="U212" s="50" t="str">
        <f t="shared" si="47"/>
        <v/>
      </c>
      <c r="V212" s="51" t="str">
        <f t="shared" si="48"/>
        <v/>
      </c>
    </row>
    <row r="213" spans="1:22" ht="13.5">
      <c r="A213" s="266" t="str">
        <f t="shared" si="49"/>
        <v/>
      </c>
      <c r="B213" s="47"/>
      <c r="C213" s="380"/>
      <c r="D213" s="380"/>
      <c r="E213" s="380"/>
      <c r="F213" s="380"/>
      <c r="G213" s="265"/>
      <c r="H213" s="45"/>
      <c r="I213" s="48"/>
      <c r="J213" s="70" t="str">
        <f t="shared" si="39"/>
        <v/>
      </c>
      <c r="K213" s="71" t="str">
        <f t="shared" si="40"/>
        <v/>
      </c>
      <c r="L213" s="1"/>
      <c r="M213" s="127"/>
      <c r="N213" s="127"/>
      <c r="O213" s="122" t="str">
        <f t="shared" si="41"/>
        <v/>
      </c>
      <c r="P213" s="49" t="str">
        <f t="shared" si="42"/>
        <v/>
      </c>
      <c r="Q213" s="3" t="str">
        <f t="shared" si="43"/>
        <v/>
      </c>
      <c r="R213" s="49" t="str">
        <f t="shared" si="44"/>
        <v/>
      </c>
      <c r="S213" s="3" t="str">
        <f t="shared" si="45"/>
        <v/>
      </c>
      <c r="T213" s="50" t="str">
        <f t="shared" si="46"/>
        <v/>
      </c>
      <c r="U213" s="50" t="str">
        <f t="shared" si="47"/>
        <v/>
      </c>
      <c r="V213" s="51" t="str">
        <f t="shared" si="48"/>
        <v/>
      </c>
    </row>
    <row r="214" spans="1:22" ht="13.5">
      <c r="A214" s="266" t="str">
        <f t="shared" si="49"/>
        <v/>
      </c>
      <c r="B214" s="47"/>
      <c r="C214" s="380"/>
      <c r="D214" s="380"/>
      <c r="E214" s="380"/>
      <c r="F214" s="380"/>
      <c r="G214" s="265"/>
      <c r="H214" s="45"/>
      <c r="I214" s="48"/>
      <c r="J214" s="70" t="str">
        <f t="shared" si="39"/>
        <v/>
      </c>
      <c r="K214" s="71" t="str">
        <f t="shared" si="40"/>
        <v/>
      </c>
      <c r="L214" s="1"/>
      <c r="M214" s="127"/>
      <c r="N214" s="127"/>
      <c r="O214" s="122" t="str">
        <f t="shared" si="41"/>
        <v/>
      </c>
      <c r="P214" s="49" t="str">
        <f t="shared" si="42"/>
        <v/>
      </c>
      <c r="Q214" s="3" t="str">
        <f t="shared" si="43"/>
        <v/>
      </c>
      <c r="R214" s="49" t="str">
        <f t="shared" si="44"/>
        <v/>
      </c>
      <c r="S214" s="3" t="str">
        <f t="shared" si="45"/>
        <v/>
      </c>
      <c r="T214" s="50" t="str">
        <f t="shared" si="46"/>
        <v/>
      </c>
      <c r="U214" s="50" t="str">
        <f t="shared" si="47"/>
        <v/>
      </c>
      <c r="V214" s="51" t="str">
        <f t="shared" si="48"/>
        <v/>
      </c>
    </row>
    <row r="215" spans="1:22" ht="13.5">
      <c r="A215" s="266" t="str">
        <f t="shared" si="49"/>
        <v/>
      </c>
      <c r="B215" s="47"/>
      <c r="C215" s="380"/>
      <c r="D215" s="380"/>
      <c r="E215" s="380"/>
      <c r="F215" s="380"/>
      <c r="G215" s="265"/>
      <c r="H215" s="45"/>
      <c r="I215" s="48"/>
      <c r="J215" s="70" t="str">
        <f t="shared" si="39"/>
        <v/>
      </c>
      <c r="K215" s="71" t="str">
        <f t="shared" si="40"/>
        <v/>
      </c>
      <c r="L215" s="1"/>
      <c r="M215" s="127"/>
      <c r="N215" s="127"/>
      <c r="O215" s="122" t="str">
        <f t="shared" si="41"/>
        <v/>
      </c>
      <c r="P215" s="49" t="str">
        <f t="shared" si="42"/>
        <v/>
      </c>
      <c r="Q215" s="3" t="str">
        <f t="shared" si="43"/>
        <v/>
      </c>
      <c r="R215" s="49" t="str">
        <f t="shared" si="44"/>
        <v/>
      </c>
      <c r="S215" s="3" t="str">
        <f t="shared" si="45"/>
        <v/>
      </c>
      <c r="T215" s="50" t="str">
        <f t="shared" si="46"/>
        <v/>
      </c>
      <c r="U215" s="50" t="str">
        <f t="shared" si="47"/>
        <v/>
      </c>
      <c r="V215" s="51" t="str">
        <f t="shared" si="48"/>
        <v/>
      </c>
    </row>
    <row r="216" spans="1:22" ht="13.5">
      <c r="A216" s="266" t="str">
        <f t="shared" ref="A216:A279" si="50">IF(B216="","",A215+1)</f>
        <v/>
      </c>
      <c r="B216" s="47"/>
      <c r="C216" s="380"/>
      <c r="D216" s="380"/>
      <c r="E216" s="380"/>
      <c r="F216" s="380"/>
      <c r="G216" s="265"/>
      <c r="H216" s="45"/>
      <c r="I216" s="48"/>
      <c r="J216" s="70" t="str">
        <f t="shared" ref="J216:J279" si="51">IF(B216="","",IF(B216="Madame","F","H"))</f>
        <v/>
      </c>
      <c r="K216" s="71" t="str">
        <f t="shared" ref="K216:K279" si="52">IF(I216="","",ROUNDDOWN((DATE(2012,3,16)-I216-3)/365.25,0))</f>
        <v/>
      </c>
      <c r="L216" s="1"/>
      <c r="M216" s="127"/>
      <c r="N216" s="127"/>
      <c r="O216" s="122" t="str">
        <f t="shared" ref="O216:O279" si="53">IF(K216="","",IF(L216="","",IF(L216&gt;=1,IF(L216&lt;14,V216,"Non éligible"))))</f>
        <v/>
      </c>
      <c r="P216" s="49" t="str">
        <f t="shared" ref="P216:P279" si="54">IF(I216="","",AND(IF(K216&lt;55,IF(L216&gt;=1,IF(L216&lt;14,TRUE,FALSE)))))</f>
        <v/>
      </c>
      <c r="Q216" s="3" t="str">
        <f t="shared" ref="Q216:Q279" si="55">IF(M216="","",IF(P216=TRUE,M216/12,""))</f>
        <v/>
      </c>
      <c r="R216" s="49" t="str">
        <f t="shared" ref="R216:R279" si="56">IF(I216="","",AND(IF(K216&gt;=55,IF(L216&gt;=1,IF(L216&lt;14,TRUE,FALSE)))))</f>
        <v/>
      </c>
      <c r="S216" s="3" t="str">
        <f t="shared" ref="S216:S279" si="57">IF(N216="","",IF(R216=TRUE,N216/12,""))</f>
        <v/>
      </c>
      <c r="T216" s="50" t="str">
        <f t="shared" ref="T216:T279" si="58">IF(Q216="","",IF(Q216&lt;6,"Non éligible","Eligible"))</f>
        <v/>
      </c>
      <c r="U216" s="50" t="str">
        <f t="shared" ref="U216:U279" si="59">IF(S216="","",IF(S216&lt;3,"Non éligible","Eligible"))</f>
        <v/>
      </c>
      <c r="V216" s="51" t="str">
        <f t="shared" ref="V216:V279" si="60">IF(K216="","",IF(L216="","",IF(L216&gt;=1,IF(L216&lt;14,CONCATENATE(T216,U216),"Non éligible"))))</f>
        <v/>
      </c>
    </row>
    <row r="217" spans="1:22" ht="13.5">
      <c r="A217" s="266" t="str">
        <f t="shared" si="50"/>
        <v/>
      </c>
      <c r="B217" s="47"/>
      <c r="C217" s="380"/>
      <c r="D217" s="380"/>
      <c r="E217" s="380"/>
      <c r="F217" s="380"/>
      <c r="G217" s="265"/>
      <c r="H217" s="45"/>
      <c r="I217" s="48"/>
      <c r="J217" s="70" t="str">
        <f t="shared" si="51"/>
        <v/>
      </c>
      <c r="K217" s="71" t="str">
        <f t="shared" si="52"/>
        <v/>
      </c>
      <c r="L217" s="1"/>
      <c r="M217" s="127"/>
      <c r="N217" s="127"/>
      <c r="O217" s="122" t="str">
        <f t="shared" si="53"/>
        <v/>
      </c>
      <c r="P217" s="49" t="str">
        <f t="shared" si="54"/>
        <v/>
      </c>
      <c r="Q217" s="3" t="str">
        <f t="shared" si="55"/>
        <v/>
      </c>
      <c r="R217" s="49" t="str">
        <f t="shared" si="56"/>
        <v/>
      </c>
      <c r="S217" s="3" t="str">
        <f t="shared" si="57"/>
        <v/>
      </c>
      <c r="T217" s="50" t="str">
        <f t="shared" si="58"/>
        <v/>
      </c>
      <c r="U217" s="50" t="str">
        <f t="shared" si="59"/>
        <v/>
      </c>
      <c r="V217" s="51" t="str">
        <f t="shared" si="60"/>
        <v/>
      </c>
    </row>
    <row r="218" spans="1:22" ht="13.5">
      <c r="A218" s="266" t="str">
        <f t="shared" si="50"/>
        <v/>
      </c>
      <c r="B218" s="47"/>
      <c r="C218" s="380"/>
      <c r="D218" s="380"/>
      <c r="E218" s="380"/>
      <c r="F218" s="380"/>
      <c r="G218" s="265"/>
      <c r="H218" s="45"/>
      <c r="I218" s="48"/>
      <c r="J218" s="70" t="str">
        <f t="shared" si="51"/>
        <v/>
      </c>
      <c r="K218" s="71" t="str">
        <f t="shared" si="52"/>
        <v/>
      </c>
      <c r="L218" s="1"/>
      <c r="M218" s="127"/>
      <c r="N218" s="127"/>
      <c r="O218" s="122" t="str">
        <f t="shared" si="53"/>
        <v/>
      </c>
      <c r="P218" s="49" t="str">
        <f t="shared" si="54"/>
        <v/>
      </c>
      <c r="Q218" s="3" t="str">
        <f t="shared" si="55"/>
        <v/>
      </c>
      <c r="R218" s="49" t="str">
        <f t="shared" si="56"/>
        <v/>
      </c>
      <c r="S218" s="3" t="str">
        <f t="shared" si="57"/>
        <v/>
      </c>
      <c r="T218" s="50" t="str">
        <f t="shared" si="58"/>
        <v/>
      </c>
      <c r="U218" s="50" t="str">
        <f t="shared" si="59"/>
        <v/>
      </c>
      <c r="V218" s="51" t="str">
        <f t="shared" si="60"/>
        <v/>
      </c>
    </row>
    <row r="219" spans="1:22" ht="13.5">
      <c r="A219" s="266" t="str">
        <f t="shared" si="50"/>
        <v/>
      </c>
      <c r="B219" s="47"/>
      <c r="C219" s="380"/>
      <c r="D219" s="380"/>
      <c r="E219" s="380"/>
      <c r="F219" s="380"/>
      <c r="G219" s="265"/>
      <c r="H219" s="45"/>
      <c r="I219" s="48"/>
      <c r="J219" s="70" t="str">
        <f t="shared" si="51"/>
        <v/>
      </c>
      <c r="K219" s="71" t="str">
        <f t="shared" si="52"/>
        <v/>
      </c>
      <c r="L219" s="1"/>
      <c r="M219" s="127"/>
      <c r="N219" s="127"/>
      <c r="O219" s="122" t="str">
        <f t="shared" si="53"/>
        <v/>
      </c>
      <c r="P219" s="49" t="str">
        <f t="shared" si="54"/>
        <v/>
      </c>
      <c r="Q219" s="3" t="str">
        <f t="shared" si="55"/>
        <v/>
      </c>
      <c r="R219" s="49" t="str">
        <f t="shared" si="56"/>
        <v/>
      </c>
      <c r="S219" s="3" t="str">
        <f t="shared" si="57"/>
        <v/>
      </c>
      <c r="T219" s="50" t="str">
        <f t="shared" si="58"/>
        <v/>
      </c>
      <c r="U219" s="50" t="str">
        <f t="shared" si="59"/>
        <v/>
      </c>
      <c r="V219" s="51" t="str">
        <f t="shared" si="60"/>
        <v/>
      </c>
    </row>
    <row r="220" spans="1:22" ht="13.5">
      <c r="A220" s="266" t="str">
        <f t="shared" si="50"/>
        <v/>
      </c>
      <c r="B220" s="47"/>
      <c r="C220" s="380"/>
      <c r="D220" s="380"/>
      <c r="E220" s="380"/>
      <c r="F220" s="380"/>
      <c r="G220" s="265"/>
      <c r="H220" s="45"/>
      <c r="I220" s="48"/>
      <c r="J220" s="70" t="str">
        <f t="shared" si="51"/>
        <v/>
      </c>
      <c r="K220" s="71" t="str">
        <f t="shared" si="52"/>
        <v/>
      </c>
      <c r="L220" s="1"/>
      <c r="M220" s="127"/>
      <c r="N220" s="127"/>
      <c r="O220" s="122" t="str">
        <f t="shared" si="53"/>
        <v/>
      </c>
      <c r="P220" s="49" t="str">
        <f t="shared" si="54"/>
        <v/>
      </c>
      <c r="Q220" s="3" t="str">
        <f t="shared" si="55"/>
        <v/>
      </c>
      <c r="R220" s="49" t="str">
        <f t="shared" si="56"/>
        <v/>
      </c>
      <c r="S220" s="3" t="str">
        <f t="shared" si="57"/>
        <v/>
      </c>
      <c r="T220" s="50" t="str">
        <f t="shared" si="58"/>
        <v/>
      </c>
      <c r="U220" s="50" t="str">
        <f t="shared" si="59"/>
        <v/>
      </c>
      <c r="V220" s="51" t="str">
        <f t="shared" si="60"/>
        <v/>
      </c>
    </row>
    <row r="221" spans="1:22" ht="13.5">
      <c r="A221" s="266" t="str">
        <f t="shared" si="50"/>
        <v/>
      </c>
      <c r="B221" s="47"/>
      <c r="C221" s="380"/>
      <c r="D221" s="380"/>
      <c r="E221" s="380"/>
      <c r="F221" s="380"/>
      <c r="G221" s="265"/>
      <c r="H221" s="45"/>
      <c r="I221" s="48"/>
      <c r="J221" s="70" t="str">
        <f t="shared" si="51"/>
        <v/>
      </c>
      <c r="K221" s="71" t="str">
        <f t="shared" si="52"/>
        <v/>
      </c>
      <c r="L221" s="1"/>
      <c r="M221" s="127"/>
      <c r="N221" s="127"/>
      <c r="O221" s="122" t="str">
        <f t="shared" si="53"/>
        <v/>
      </c>
      <c r="P221" s="49" t="str">
        <f t="shared" si="54"/>
        <v/>
      </c>
      <c r="Q221" s="3" t="str">
        <f t="shared" si="55"/>
        <v/>
      </c>
      <c r="R221" s="49" t="str">
        <f t="shared" si="56"/>
        <v/>
      </c>
      <c r="S221" s="3" t="str">
        <f t="shared" si="57"/>
        <v/>
      </c>
      <c r="T221" s="50" t="str">
        <f t="shared" si="58"/>
        <v/>
      </c>
      <c r="U221" s="50" t="str">
        <f t="shared" si="59"/>
        <v/>
      </c>
      <c r="V221" s="51" t="str">
        <f t="shared" si="60"/>
        <v/>
      </c>
    </row>
    <row r="222" spans="1:22" ht="13.5">
      <c r="A222" s="266" t="str">
        <f t="shared" si="50"/>
        <v/>
      </c>
      <c r="B222" s="47"/>
      <c r="C222" s="380"/>
      <c r="D222" s="380"/>
      <c r="E222" s="380"/>
      <c r="F222" s="380"/>
      <c r="G222" s="265"/>
      <c r="H222" s="45"/>
      <c r="I222" s="48"/>
      <c r="J222" s="70" t="str">
        <f t="shared" si="51"/>
        <v/>
      </c>
      <c r="K222" s="71" t="str">
        <f t="shared" si="52"/>
        <v/>
      </c>
      <c r="L222" s="1"/>
      <c r="M222" s="127"/>
      <c r="N222" s="127"/>
      <c r="O222" s="122" t="str">
        <f t="shared" si="53"/>
        <v/>
      </c>
      <c r="P222" s="49" t="str">
        <f t="shared" si="54"/>
        <v/>
      </c>
      <c r="Q222" s="3" t="str">
        <f t="shared" si="55"/>
        <v/>
      </c>
      <c r="R222" s="49" t="str">
        <f t="shared" si="56"/>
        <v/>
      </c>
      <c r="S222" s="3" t="str">
        <f t="shared" si="57"/>
        <v/>
      </c>
      <c r="T222" s="50" t="str">
        <f t="shared" si="58"/>
        <v/>
      </c>
      <c r="U222" s="50" t="str">
        <f t="shared" si="59"/>
        <v/>
      </c>
      <c r="V222" s="51" t="str">
        <f t="shared" si="60"/>
        <v/>
      </c>
    </row>
    <row r="223" spans="1:22" ht="13.5">
      <c r="A223" s="266" t="str">
        <f t="shared" si="50"/>
        <v/>
      </c>
      <c r="B223" s="47"/>
      <c r="C223" s="380"/>
      <c r="D223" s="380"/>
      <c r="E223" s="380"/>
      <c r="F223" s="380"/>
      <c r="G223" s="265"/>
      <c r="H223" s="45"/>
      <c r="I223" s="48"/>
      <c r="J223" s="70" t="str">
        <f t="shared" si="51"/>
        <v/>
      </c>
      <c r="K223" s="71" t="str">
        <f t="shared" si="52"/>
        <v/>
      </c>
      <c r="L223" s="1"/>
      <c r="M223" s="127"/>
      <c r="N223" s="127"/>
      <c r="O223" s="122" t="str">
        <f t="shared" si="53"/>
        <v/>
      </c>
      <c r="P223" s="49" t="str">
        <f t="shared" si="54"/>
        <v/>
      </c>
      <c r="Q223" s="3" t="str">
        <f t="shared" si="55"/>
        <v/>
      </c>
      <c r="R223" s="49" t="str">
        <f t="shared" si="56"/>
        <v/>
      </c>
      <c r="S223" s="3" t="str">
        <f t="shared" si="57"/>
        <v/>
      </c>
      <c r="T223" s="50" t="str">
        <f t="shared" si="58"/>
        <v/>
      </c>
      <c r="U223" s="50" t="str">
        <f t="shared" si="59"/>
        <v/>
      </c>
      <c r="V223" s="51" t="str">
        <f t="shared" si="60"/>
        <v/>
      </c>
    </row>
    <row r="224" spans="1:22" ht="13.5">
      <c r="A224" s="266" t="str">
        <f t="shared" si="50"/>
        <v/>
      </c>
      <c r="B224" s="47"/>
      <c r="C224" s="380"/>
      <c r="D224" s="380"/>
      <c r="E224" s="380"/>
      <c r="F224" s="380"/>
      <c r="G224" s="265"/>
      <c r="H224" s="45"/>
      <c r="I224" s="48"/>
      <c r="J224" s="70" t="str">
        <f t="shared" si="51"/>
        <v/>
      </c>
      <c r="K224" s="71" t="str">
        <f t="shared" si="52"/>
        <v/>
      </c>
      <c r="L224" s="1"/>
      <c r="M224" s="127"/>
      <c r="N224" s="127"/>
      <c r="O224" s="122" t="str">
        <f t="shared" si="53"/>
        <v/>
      </c>
      <c r="P224" s="49" t="str">
        <f t="shared" si="54"/>
        <v/>
      </c>
      <c r="Q224" s="3" t="str">
        <f t="shared" si="55"/>
        <v/>
      </c>
      <c r="R224" s="49" t="str">
        <f t="shared" si="56"/>
        <v/>
      </c>
      <c r="S224" s="3" t="str">
        <f t="shared" si="57"/>
        <v/>
      </c>
      <c r="T224" s="50" t="str">
        <f t="shared" si="58"/>
        <v/>
      </c>
      <c r="U224" s="50" t="str">
        <f t="shared" si="59"/>
        <v/>
      </c>
      <c r="V224" s="51" t="str">
        <f t="shared" si="60"/>
        <v/>
      </c>
    </row>
    <row r="225" spans="1:22" ht="13.5">
      <c r="A225" s="266" t="str">
        <f t="shared" si="50"/>
        <v/>
      </c>
      <c r="B225" s="47"/>
      <c r="C225" s="380"/>
      <c r="D225" s="380"/>
      <c r="E225" s="380"/>
      <c r="F225" s="380"/>
      <c r="G225" s="265"/>
      <c r="H225" s="45"/>
      <c r="I225" s="48"/>
      <c r="J225" s="70" t="str">
        <f t="shared" si="51"/>
        <v/>
      </c>
      <c r="K225" s="71" t="str">
        <f t="shared" si="52"/>
        <v/>
      </c>
      <c r="L225" s="1"/>
      <c r="M225" s="127"/>
      <c r="N225" s="127"/>
      <c r="O225" s="122" t="str">
        <f t="shared" si="53"/>
        <v/>
      </c>
      <c r="P225" s="49" t="str">
        <f t="shared" si="54"/>
        <v/>
      </c>
      <c r="Q225" s="3" t="str">
        <f t="shared" si="55"/>
        <v/>
      </c>
      <c r="R225" s="49" t="str">
        <f t="shared" si="56"/>
        <v/>
      </c>
      <c r="S225" s="3" t="str">
        <f t="shared" si="57"/>
        <v/>
      </c>
      <c r="T225" s="50" t="str">
        <f t="shared" si="58"/>
        <v/>
      </c>
      <c r="U225" s="50" t="str">
        <f t="shared" si="59"/>
        <v/>
      </c>
      <c r="V225" s="51" t="str">
        <f t="shared" si="60"/>
        <v/>
      </c>
    </row>
    <row r="226" spans="1:22" ht="13.5">
      <c r="A226" s="266" t="str">
        <f t="shared" si="50"/>
        <v/>
      </c>
      <c r="B226" s="47"/>
      <c r="C226" s="380"/>
      <c r="D226" s="380"/>
      <c r="E226" s="380"/>
      <c r="F226" s="380"/>
      <c r="G226" s="265"/>
      <c r="H226" s="45"/>
      <c r="I226" s="48"/>
      <c r="J226" s="70" t="str">
        <f t="shared" si="51"/>
        <v/>
      </c>
      <c r="K226" s="71" t="str">
        <f t="shared" si="52"/>
        <v/>
      </c>
      <c r="L226" s="1"/>
      <c r="M226" s="127"/>
      <c r="N226" s="127"/>
      <c r="O226" s="122" t="str">
        <f t="shared" si="53"/>
        <v/>
      </c>
      <c r="P226" s="49" t="str">
        <f t="shared" si="54"/>
        <v/>
      </c>
      <c r="Q226" s="3" t="str">
        <f t="shared" si="55"/>
        <v/>
      </c>
      <c r="R226" s="49" t="str">
        <f t="shared" si="56"/>
        <v/>
      </c>
      <c r="S226" s="3" t="str">
        <f t="shared" si="57"/>
        <v/>
      </c>
      <c r="T226" s="50" t="str">
        <f t="shared" si="58"/>
        <v/>
      </c>
      <c r="U226" s="50" t="str">
        <f t="shared" si="59"/>
        <v/>
      </c>
      <c r="V226" s="51" t="str">
        <f t="shared" si="60"/>
        <v/>
      </c>
    </row>
    <row r="227" spans="1:22" ht="13.5">
      <c r="A227" s="266" t="str">
        <f t="shared" si="50"/>
        <v/>
      </c>
      <c r="B227" s="47"/>
      <c r="C227" s="380"/>
      <c r="D227" s="380"/>
      <c r="E227" s="380"/>
      <c r="F227" s="380"/>
      <c r="G227" s="265"/>
      <c r="H227" s="45"/>
      <c r="I227" s="48"/>
      <c r="J227" s="70" t="str">
        <f t="shared" si="51"/>
        <v/>
      </c>
      <c r="K227" s="71" t="str">
        <f t="shared" si="52"/>
        <v/>
      </c>
      <c r="L227" s="1"/>
      <c r="M227" s="127"/>
      <c r="N227" s="127"/>
      <c r="O227" s="122" t="str">
        <f t="shared" si="53"/>
        <v/>
      </c>
      <c r="P227" s="49" t="str">
        <f t="shared" si="54"/>
        <v/>
      </c>
      <c r="Q227" s="3" t="str">
        <f t="shared" si="55"/>
        <v/>
      </c>
      <c r="R227" s="49" t="str">
        <f t="shared" si="56"/>
        <v/>
      </c>
      <c r="S227" s="3" t="str">
        <f t="shared" si="57"/>
        <v/>
      </c>
      <c r="T227" s="50" t="str">
        <f t="shared" si="58"/>
        <v/>
      </c>
      <c r="U227" s="50" t="str">
        <f t="shared" si="59"/>
        <v/>
      </c>
      <c r="V227" s="51" t="str">
        <f t="shared" si="60"/>
        <v/>
      </c>
    </row>
    <row r="228" spans="1:22" ht="13.5">
      <c r="A228" s="266" t="str">
        <f t="shared" si="50"/>
        <v/>
      </c>
      <c r="B228" s="47"/>
      <c r="C228" s="380"/>
      <c r="D228" s="380"/>
      <c r="E228" s="380"/>
      <c r="F228" s="380"/>
      <c r="G228" s="265"/>
      <c r="H228" s="45"/>
      <c r="I228" s="48"/>
      <c r="J228" s="70" t="str">
        <f t="shared" si="51"/>
        <v/>
      </c>
      <c r="K228" s="71" t="str">
        <f t="shared" si="52"/>
        <v/>
      </c>
      <c r="L228" s="1"/>
      <c r="M228" s="127"/>
      <c r="N228" s="127"/>
      <c r="O228" s="122" t="str">
        <f t="shared" si="53"/>
        <v/>
      </c>
      <c r="P228" s="49" t="str">
        <f t="shared" si="54"/>
        <v/>
      </c>
      <c r="Q228" s="3" t="str">
        <f t="shared" si="55"/>
        <v/>
      </c>
      <c r="R228" s="49" t="str">
        <f t="shared" si="56"/>
        <v/>
      </c>
      <c r="S228" s="3" t="str">
        <f t="shared" si="57"/>
        <v/>
      </c>
      <c r="T228" s="50" t="str">
        <f t="shared" si="58"/>
        <v/>
      </c>
      <c r="U228" s="50" t="str">
        <f t="shared" si="59"/>
        <v/>
      </c>
      <c r="V228" s="51" t="str">
        <f t="shared" si="60"/>
        <v/>
      </c>
    </row>
    <row r="229" spans="1:22" ht="13.5">
      <c r="A229" s="266" t="str">
        <f t="shared" si="50"/>
        <v/>
      </c>
      <c r="B229" s="47"/>
      <c r="C229" s="380"/>
      <c r="D229" s="380"/>
      <c r="E229" s="380"/>
      <c r="F229" s="380"/>
      <c r="G229" s="265"/>
      <c r="H229" s="45"/>
      <c r="I229" s="48"/>
      <c r="J229" s="70" t="str">
        <f t="shared" si="51"/>
        <v/>
      </c>
      <c r="K229" s="71" t="str">
        <f t="shared" si="52"/>
        <v/>
      </c>
      <c r="L229" s="1"/>
      <c r="M229" s="127"/>
      <c r="N229" s="127"/>
      <c r="O229" s="122" t="str">
        <f t="shared" si="53"/>
        <v/>
      </c>
      <c r="P229" s="49" t="str">
        <f t="shared" si="54"/>
        <v/>
      </c>
      <c r="Q229" s="3" t="str">
        <f t="shared" si="55"/>
        <v/>
      </c>
      <c r="R229" s="49" t="str">
        <f t="shared" si="56"/>
        <v/>
      </c>
      <c r="S229" s="3" t="str">
        <f t="shared" si="57"/>
        <v/>
      </c>
      <c r="T229" s="50" t="str">
        <f t="shared" si="58"/>
        <v/>
      </c>
      <c r="U229" s="50" t="str">
        <f t="shared" si="59"/>
        <v/>
      </c>
      <c r="V229" s="51" t="str">
        <f t="shared" si="60"/>
        <v/>
      </c>
    </row>
    <row r="230" spans="1:22" ht="13.5">
      <c r="A230" s="266" t="str">
        <f t="shared" si="50"/>
        <v/>
      </c>
      <c r="B230" s="47"/>
      <c r="C230" s="380"/>
      <c r="D230" s="380"/>
      <c r="E230" s="380"/>
      <c r="F230" s="380"/>
      <c r="G230" s="265"/>
      <c r="H230" s="45"/>
      <c r="I230" s="48"/>
      <c r="J230" s="70" t="str">
        <f t="shared" si="51"/>
        <v/>
      </c>
      <c r="K230" s="71" t="str">
        <f t="shared" si="52"/>
        <v/>
      </c>
      <c r="L230" s="1"/>
      <c r="M230" s="127"/>
      <c r="N230" s="127"/>
      <c r="O230" s="122" t="str">
        <f t="shared" si="53"/>
        <v/>
      </c>
      <c r="P230" s="49" t="str">
        <f t="shared" si="54"/>
        <v/>
      </c>
      <c r="Q230" s="3" t="str">
        <f t="shared" si="55"/>
        <v/>
      </c>
      <c r="R230" s="49" t="str">
        <f t="shared" si="56"/>
        <v/>
      </c>
      <c r="S230" s="3" t="str">
        <f t="shared" si="57"/>
        <v/>
      </c>
      <c r="T230" s="50" t="str">
        <f t="shared" si="58"/>
        <v/>
      </c>
      <c r="U230" s="50" t="str">
        <f t="shared" si="59"/>
        <v/>
      </c>
      <c r="V230" s="51" t="str">
        <f t="shared" si="60"/>
        <v/>
      </c>
    </row>
    <row r="231" spans="1:22" ht="13.5">
      <c r="A231" s="266" t="str">
        <f t="shared" si="50"/>
        <v/>
      </c>
      <c r="B231" s="47"/>
      <c r="C231" s="380"/>
      <c r="D231" s="380"/>
      <c r="E231" s="380"/>
      <c r="F231" s="380"/>
      <c r="G231" s="265"/>
      <c r="H231" s="45"/>
      <c r="I231" s="48"/>
      <c r="J231" s="70" t="str">
        <f t="shared" si="51"/>
        <v/>
      </c>
      <c r="K231" s="71" t="str">
        <f t="shared" si="52"/>
        <v/>
      </c>
      <c r="L231" s="1"/>
      <c r="M231" s="127"/>
      <c r="N231" s="127"/>
      <c r="O231" s="122" t="str">
        <f t="shared" si="53"/>
        <v/>
      </c>
      <c r="P231" s="49" t="str">
        <f t="shared" si="54"/>
        <v/>
      </c>
      <c r="Q231" s="3" t="str">
        <f t="shared" si="55"/>
        <v/>
      </c>
      <c r="R231" s="49" t="str">
        <f t="shared" si="56"/>
        <v/>
      </c>
      <c r="S231" s="3" t="str">
        <f t="shared" si="57"/>
        <v/>
      </c>
      <c r="T231" s="50" t="str">
        <f t="shared" si="58"/>
        <v/>
      </c>
      <c r="U231" s="50" t="str">
        <f t="shared" si="59"/>
        <v/>
      </c>
      <c r="V231" s="51" t="str">
        <f t="shared" si="60"/>
        <v/>
      </c>
    </row>
    <row r="232" spans="1:22" ht="13.5">
      <c r="A232" s="266" t="str">
        <f t="shared" si="50"/>
        <v/>
      </c>
      <c r="B232" s="47"/>
      <c r="C232" s="380"/>
      <c r="D232" s="380"/>
      <c r="E232" s="380"/>
      <c r="F232" s="380"/>
      <c r="G232" s="265"/>
      <c r="H232" s="45"/>
      <c r="I232" s="48"/>
      <c r="J232" s="70" t="str">
        <f t="shared" si="51"/>
        <v/>
      </c>
      <c r="K232" s="71" t="str">
        <f t="shared" si="52"/>
        <v/>
      </c>
      <c r="L232" s="1"/>
      <c r="M232" s="127"/>
      <c r="N232" s="127"/>
      <c r="O232" s="122" t="str">
        <f t="shared" si="53"/>
        <v/>
      </c>
      <c r="P232" s="49" t="str">
        <f t="shared" si="54"/>
        <v/>
      </c>
      <c r="Q232" s="3" t="str">
        <f t="shared" si="55"/>
        <v/>
      </c>
      <c r="R232" s="49" t="str">
        <f t="shared" si="56"/>
        <v/>
      </c>
      <c r="S232" s="3" t="str">
        <f t="shared" si="57"/>
        <v/>
      </c>
      <c r="T232" s="50" t="str">
        <f t="shared" si="58"/>
        <v/>
      </c>
      <c r="U232" s="50" t="str">
        <f t="shared" si="59"/>
        <v/>
      </c>
      <c r="V232" s="51" t="str">
        <f t="shared" si="60"/>
        <v/>
      </c>
    </row>
    <row r="233" spans="1:22" ht="13.5">
      <c r="A233" s="266" t="str">
        <f t="shared" si="50"/>
        <v/>
      </c>
      <c r="B233" s="47"/>
      <c r="C233" s="380"/>
      <c r="D233" s="380"/>
      <c r="E233" s="380"/>
      <c r="F233" s="380"/>
      <c r="G233" s="265"/>
      <c r="H233" s="45"/>
      <c r="I233" s="48"/>
      <c r="J233" s="70" t="str">
        <f t="shared" si="51"/>
        <v/>
      </c>
      <c r="K233" s="71" t="str">
        <f t="shared" si="52"/>
        <v/>
      </c>
      <c r="L233" s="1"/>
      <c r="M233" s="127"/>
      <c r="N233" s="127"/>
      <c r="O233" s="122" t="str">
        <f t="shared" si="53"/>
        <v/>
      </c>
      <c r="P233" s="49" t="str">
        <f t="shared" si="54"/>
        <v/>
      </c>
      <c r="Q233" s="3" t="str">
        <f t="shared" si="55"/>
        <v/>
      </c>
      <c r="R233" s="49" t="str">
        <f t="shared" si="56"/>
        <v/>
      </c>
      <c r="S233" s="3" t="str">
        <f t="shared" si="57"/>
        <v/>
      </c>
      <c r="T233" s="50" t="str">
        <f t="shared" si="58"/>
        <v/>
      </c>
      <c r="U233" s="50" t="str">
        <f t="shared" si="59"/>
        <v/>
      </c>
      <c r="V233" s="51" t="str">
        <f t="shared" si="60"/>
        <v/>
      </c>
    </row>
    <row r="234" spans="1:22" ht="13.5">
      <c r="A234" s="266" t="str">
        <f t="shared" si="50"/>
        <v/>
      </c>
      <c r="B234" s="47"/>
      <c r="C234" s="380"/>
      <c r="D234" s="380"/>
      <c r="E234" s="380"/>
      <c r="F234" s="380"/>
      <c r="G234" s="265"/>
      <c r="H234" s="45"/>
      <c r="I234" s="48"/>
      <c r="J234" s="70" t="str">
        <f t="shared" si="51"/>
        <v/>
      </c>
      <c r="K234" s="71" t="str">
        <f t="shared" si="52"/>
        <v/>
      </c>
      <c r="L234" s="1"/>
      <c r="M234" s="127"/>
      <c r="N234" s="127"/>
      <c r="O234" s="122" t="str">
        <f t="shared" si="53"/>
        <v/>
      </c>
      <c r="P234" s="49" t="str">
        <f t="shared" si="54"/>
        <v/>
      </c>
      <c r="Q234" s="3" t="str">
        <f t="shared" si="55"/>
        <v/>
      </c>
      <c r="R234" s="49" t="str">
        <f t="shared" si="56"/>
        <v/>
      </c>
      <c r="S234" s="3" t="str">
        <f t="shared" si="57"/>
        <v/>
      </c>
      <c r="T234" s="50" t="str">
        <f t="shared" si="58"/>
        <v/>
      </c>
      <c r="U234" s="50" t="str">
        <f t="shared" si="59"/>
        <v/>
      </c>
      <c r="V234" s="51" t="str">
        <f t="shared" si="60"/>
        <v/>
      </c>
    </row>
    <row r="235" spans="1:22" ht="13.5">
      <c r="A235" s="266" t="str">
        <f t="shared" si="50"/>
        <v/>
      </c>
      <c r="B235" s="47"/>
      <c r="C235" s="380"/>
      <c r="D235" s="380"/>
      <c r="E235" s="380"/>
      <c r="F235" s="380"/>
      <c r="G235" s="265"/>
      <c r="H235" s="45"/>
      <c r="I235" s="48"/>
      <c r="J235" s="70" t="str">
        <f t="shared" si="51"/>
        <v/>
      </c>
      <c r="K235" s="71" t="str">
        <f t="shared" si="52"/>
        <v/>
      </c>
      <c r="L235" s="1"/>
      <c r="M235" s="127"/>
      <c r="N235" s="127"/>
      <c r="O235" s="122" t="str">
        <f t="shared" si="53"/>
        <v/>
      </c>
      <c r="P235" s="49" t="str">
        <f t="shared" si="54"/>
        <v/>
      </c>
      <c r="Q235" s="3" t="str">
        <f t="shared" si="55"/>
        <v/>
      </c>
      <c r="R235" s="49" t="str">
        <f t="shared" si="56"/>
        <v/>
      </c>
      <c r="S235" s="3" t="str">
        <f t="shared" si="57"/>
        <v/>
      </c>
      <c r="T235" s="50" t="str">
        <f t="shared" si="58"/>
        <v/>
      </c>
      <c r="U235" s="50" t="str">
        <f t="shared" si="59"/>
        <v/>
      </c>
      <c r="V235" s="51" t="str">
        <f t="shared" si="60"/>
        <v/>
      </c>
    </row>
    <row r="236" spans="1:22" ht="13.5">
      <c r="A236" s="266" t="str">
        <f t="shared" si="50"/>
        <v/>
      </c>
      <c r="B236" s="47"/>
      <c r="C236" s="380"/>
      <c r="D236" s="380"/>
      <c r="E236" s="380"/>
      <c r="F236" s="380"/>
      <c r="G236" s="265"/>
      <c r="H236" s="45"/>
      <c r="I236" s="48"/>
      <c r="J236" s="70" t="str">
        <f t="shared" si="51"/>
        <v/>
      </c>
      <c r="K236" s="71" t="str">
        <f t="shared" si="52"/>
        <v/>
      </c>
      <c r="L236" s="1"/>
      <c r="M236" s="127"/>
      <c r="N236" s="127"/>
      <c r="O236" s="122" t="str">
        <f t="shared" si="53"/>
        <v/>
      </c>
      <c r="P236" s="49" t="str">
        <f t="shared" si="54"/>
        <v/>
      </c>
      <c r="Q236" s="3" t="str">
        <f t="shared" si="55"/>
        <v/>
      </c>
      <c r="R236" s="49" t="str">
        <f t="shared" si="56"/>
        <v/>
      </c>
      <c r="S236" s="3" t="str">
        <f t="shared" si="57"/>
        <v/>
      </c>
      <c r="T236" s="50" t="str">
        <f t="shared" si="58"/>
        <v/>
      </c>
      <c r="U236" s="50" t="str">
        <f t="shared" si="59"/>
        <v/>
      </c>
      <c r="V236" s="51" t="str">
        <f t="shared" si="60"/>
        <v/>
      </c>
    </row>
    <row r="237" spans="1:22" ht="13.5">
      <c r="A237" s="266" t="str">
        <f t="shared" si="50"/>
        <v/>
      </c>
      <c r="B237" s="47"/>
      <c r="C237" s="380"/>
      <c r="D237" s="380"/>
      <c r="E237" s="380"/>
      <c r="F237" s="380"/>
      <c r="G237" s="265"/>
      <c r="H237" s="45"/>
      <c r="I237" s="48"/>
      <c r="J237" s="70" t="str">
        <f t="shared" si="51"/>
        <v/>
      </c>
      <c r="K237" s="71" t="str">
        <f t="shared" si="52"/>
        <v/>
      </c>
      <c r="L237" s="1"/>
      <c r="M237" s="127"/>
      <c r="N237" s="127"/>
      <c r="O237" s="122" t="str">
        <f t="shared" si="53"/>
        <v/>
      </c>
      <c r="P237" s="49" t="str">
        <f t="shared" si="54"/>
        <v/>
      </c>
      <c r="Q237" s="3" t="str">
        <f t="shared" si="55"/>
        <v/>
      </c>
      <c r="R237" s="49" t="str">
        <f t="shared" si="56"/>
        <v/>
      </c>
      <c r="S237" s="3" t="str">
        <f t="shared" si="57"/>
        <v/>
      </c>
      <c r="T237" s="50" t="str">
        <f t="shared" si="58"/>
        <v/>
      </c>
      <c r="U237" s="50" t="str">
        <f t="shared" si="59"/>
        <v/>
      </c>
      <c r="V237" s="51" t="str">
        <f t="shared" si="60"/>
        <v/>
      </c>
    </row>
    <row r="238" spans="1:22" ht="13.5">
      <c r="A238" s="266" t="str">
        <f t="shared" si="50"/>
        <v/>
      </c>
      <c r="B238" s="47"/>
      <c r="C238" s="380"/>
      <c r="D238" s="380"/>
      <c r="E238" s="380"/>
      <c r="F238" s="380"/>
      <c r="G238" s="265"/>
      <c r="H238" s="45"/>
      <c r="I238" s="48"/>
      <c r="J238" s="70" t="str">
        <f t="shared" si="51"/>
        <v/>
      </c>
      <c r="K238" s="71" t="str">
        <f t="shared" si="52"/>
        <v/>
      </c>
      <c r="L238" s="1"/>
      <c r="M238" s="127"/>
      <c r="N238" s="127"/>
      <c r="O238" s="122" t="str">
        <f t="shared" si="53"/>
        <v/>
      </c>
      <c r="P238" s="49" t="str">
        <f t="shared" si="54"/>
        <v/>
      </c>
      <c r="Q238" s="3" t="str">
        <f t="shared" si="55"/>
        <v/>
      </c>
      <c r="R238" s="49" t="str">
        <f t="shared" si="56"/>
        <v/>
      </c>
      <c r="S238" s="3" t="str">
        <f t="shared" si="57"/>
        <v/>
      </c>
      <c r="T238" s="50" t="str">
        <f t="shared" si="58"/>
        <v/>
      </c>
      <c r="U238" s="50" t="str">
        <f t="shared" si="59"/>
        <v/>
      </c>
      <c r="V238" s="51" t="str">
        <f t="shared" si="60"/>
        <v/>
      </c>
    </row>
    <row r="239" spans="1:22" ht="13.5">
      <c r="A239" s="266" t="str">
        <f t="shared" si="50"/>
        <v/>
      </c>
      <c r="B239" s="47"/>
      <c r="C239" s="380"/>
      <c r="D239" s="380"/>
      <c r="E239" s="380"/>
      <c r="F239" s="380"/>
      <c r="G239" s="265"/>
      <c r="H239" s="45"/>
      <c r="I239" s="48"/>
      <c r="J239" s="70" t="str">
        <f t="shared" si="51"/>
        <v/>
      </c>
      <c r="K239" s="71" t="str">
        <f t="shared" si="52"/>
        <v/>
      </c>
      <c r="L239" s="1"/>
      <c r="M239" s="127"/>
      <c r="N239" s="127"/>
      <c r="O239" s="122" t="str">
        <f t="shared" si="53"/>
        <v/>
      </c>
      <c r="P239" s="49" t="str">
        <f t="shared" si="54"/>
        <v/>
      </c>
      <c r="Q239" s="3" t="str">
        <f t="shared" si="55"/>
        <v/>
      </c>
      <c r="R239" s="49" t="str">
        <f t="shared" si="56"/>
        <v/>
      </c>
      <c r="S239" s="3" t="str">
        <f t="shared" si="57"/>
        <v/>
      </c>
      <c r="T239" s="50" t="str">
        <f t="shared" si="58"/>
        <v/>
      </c>
      <c r="U239" s="50" t="str">
        <f t="shared" si="59"/>
        <v/>
      </c>
      <c r="V239" s="51" t="str">
        <f t="shared" si="60"/>
        <v/>
      </c>
    </row>
    <row r="240" spans="1:22" ht="13.5">
      <c r="A240" s="266" t="str">
        <f t="shared" si="50"/>
        <v/>
      </c>
      <c r="B240" s="47"/>
      <c r="C240" s="380"/>
      <c r="D240" s="380"/>
      <c r="E240" s="380"/>
      <c r="F240" s="380"/>
      <c r="G240" s="265"/>
      <c r="H240" s="45"/>
      <c r="I240" s="48"/>
      <c r="J240" s="70" t="str">
        <f t="shared" si="51"/>
        <v/>
      </c>
      <c r="K240" s="71" t="str">
        <f t="shared" si="52"/>
        <v/>
      </c>
      <c r="L240" s="1"/>
      <c r="M240" s="127"/>
      <c r="N240" s="127"/>
      <c r="O240" s="122" t="str">
        <f t="shared" si="53"/>
        <v/>
      </c>
      <c r="P240" s="49" t="str">
        <f t="shared" si="54"/>
        <v/>
      </c>
      <c r="Q240" s="3" t="str">
        <f t="shared" si="55"/>
        <v/>
      </c>
      <c r="R240" s="49" t="str">
        <f t="shared" si="56"/>
        <v/>
      </c>
      <c r="S240" s="3" t="str">
        <f t="shared" si="57"/>
        <v/>
      </c>
      <c r="T240" s="50" t="str">
        <f t="shared" si="58"/>
        <v/>
      </c>
      <c r="U240" s="50" t="str">
        <f t="shared" si="59"/>
        <v/>
      </c>
      <c r="V240" s="51" t="str">
        <f t="shared" si="60"/>
        <v/>
      </c>
    </row>
    <row r="241" spans="1:22" ht="13.5">
      <c r="A241" s="266" t="str">
        <f t="shared" si="50"/>
        <v/>
      </c>
      <c r="B241" s="47"/>
      <c r="C241" s="380"/>
      <c r="D241" s="380"/>
      <c r="E241" s="380"/>
      <c r="F241" s="380"/>
      <c r="G241" s="265"/>
      <c r="H241" s="45"/>
      <c r="I241" s="48"/>
      <c r="J241" s="70" t="str">
        <f t="shared" si="51"/>
        <v/>
      </c>
      <c r="K241" s="71" t="str">
        <f t="shared" si="52"/>
        <v/>
      </c>
      <c r="L241" s="1"/>
      <c r="M241" s="127"/>
      <c r="N241" s="127"/>
      <c r="O241" s="122" t="str">
        <f t="shared" si="53"/>
        <v/>
      </c>
      <c r="P241" s="49" t="str">
        <f t="shared" si="54"/>
        <v/>
      </c>
      <c r="Q241" s="3" t="str">
        <f t="shared" si="55"/>
        <v/>
      </c>
      <c r="R241" s="49" t="str">
        <f t="shared" si="56"/>
        <v/>
      </c>
      <c r="S241" s="3" t="str">
        <f t="shared" si="57"/>
        <v/>
      </c>
      <c r="T241" s="50" t="str">
        <f t="shared" si="58"/>
        <v/>
      </c>
      <c r="U241" s="50" t="str">
        <f t="shared" si="59"/>
        <v/>
      </c>
      <c r="V241" s="51" t="str">
        <f t="shared" si="60"/>
        <v/>
      </c>
    </row>
    <row r="242" spans="1:22" ht="13.5">
      <c r="A242" s="266" t="str">
        <f t="shared" si="50"/>
        <v/>
      </c>
      <c r="B242" s="47"/>
      <c r="C242" s="380"/>
      <c r="D242" s="380"/>
      <c r="E242" s="380"/>
      <c r="F242" s="380"/>
      <c r="G242" s="265"/>
      <c r="H242" s="45"/>
      <c r="I242" s="48"/>
      <c r="J242" s="70" t="str">
        <f t="shared" si="51"/>
        <v/>
      </c>
      <c r="K242" s="71" t="str">
        <f t="shared" si="52"/>
        <v/>
      </c>
      <c r="L242" s="1"/>
      <c r="M242" s="127"/>
      <c r="N242" s="127"/>
      <c r="O242" s="122" t="str">
        <f t="shared" si="53"/>
        <v/>
      </c>
      <c r="P242" s="49" t="str">
        <f t="shared" si="54"/>
        <v/>
      </c>
      <c r="Q242" s="3" t="str">
        <f t="shared" si="55"/>
        <v/>
      </c>
      <c r="R242" s="49" t="str">
        <f t="shared" si="56"/>
        <v/>
      </c>
      <c r="S242" s="3" t="str">
        <f t="shared" si="57"/>
        <v/>
      </c>
      <c r="T242" s="50" t="str">
        <f t="shared" si="58"/>
        <v/>
      </c>
      <c r="U242" s="50" t="str">
        <f t="shared" si="59"/>
        <v/>
      </c>
      <c r="V242" s="51" t="str">
        <f t="shared" si="60"/>
        <v/>
      </c>
    </row>
    <row r="243" spans="1:22" ht="13.5">
      <c r="A243" s="266" t="str">
        <f t="shared" si="50"/>
        <v/>
      </c>
      <c r="B243" s="47"/>
      <c r="C243" s="380"/>
      <c r="D243" s="380"/>
      <c r="E243" s="380"/>
      <c r="F243" s="380"/>
      <c r="G243" s="265"/>
      <c r="H243" s="45"/>
      <c r="I243" s="48"/>
      <c r="J243" s="70" t="str">
        <f t="shared" si="51"/>
        <v/>
      </c>
      <c r="K243" s="71" t="str">
        <f t="shared" si="52"/>
        <v/>
      </c>
      <c r="L243" s="1"/>
      <c r="M243" s="127"/>
      <c r="N243" s="127"/>
      <c r="O243" s="122" t="str">
        <f t="shared" si="53"/>
        <v/>
      </c>
      <c r="P243" s="49" t="str">
        <f t="shared" si="54"/>
        <v/>
      </c>
      <c r="Q243" s="3" t="str">
        <f t="shared" si="55"/>
        <v/>
      </c>
      <c r="R243" s="49" t="str">
        <f t="shared" si="56"/>
        <v/>
      </c>
      <c r="S243" s="3" t="str">
        <f t="shared" si="57"/>
        <v/>
      </c>
      <c r="T243" s="50" t="str">
        <f t="shared" si="58"/>
        <v/>
      </c>
      <c r="U243" s="50" t="str">
        <f t="shared" si="59"/>
        <v/>
      </c>
      <c r="V243" s="51" t="str">
        <f t="shared" si="60"/>
        <v/>
      </c>
    </row>
    <row r="244" spans="1:22" ht="13.5">
      <c r="A244" s="266" t="str">
        <f t="shared" si="50"/>
        <v/>
      </c>
      <c r="B244" s="47"/>
      <c r="C244" s="380"/>
      <c r="D244" s="380"/>
      <c r="E244" s="380"/>
      <c r="F244" s="380"/>
      <c r="G244" s="265"/>
      <c r="H244" s="45"/>
      <c r="I244" s="48"/>
      <c r="J244" s="70" t="str">
        <f t="shared" si="51"/>
        <v/>
      </c>
      <c r="K244" s="71" t="str">
        <f t="shared" si="52"/>
        <v/>
      </c>
      <c r="L244" s="1"/>
      <c r="M244" s="127"/>
      <c r="N244" s="127"/>
      <c r="O244" s="122" t="str">
        <f t="shared" si="53"/>
        <v/>
      </c>
      <c r="P244" s="49" t="str">
        <f t="shared" si="54"/>
        <v/>
      </c>
      <c r="Q244" s="3" t="str">
        <f t="shared" si="55"/>
        <v/>
      </c>
      <c r="R244" s="49" t="str">
        <f t="shared" si="56"/>
        <v/>
      </c>
      <c r="S244" s="3" t="str">
        <f t="shared" si="57"/>
        <v/>
      </c>
      <c r="T244" s="50" t="str">
        <f t="shared" si="58"/>
        <v/>
      </c>
      <c r="U244" s="50" t="str">
        <f t="shared" si="59"/>
        <v/>
      </c>
      <c r="V244" s="51" t="str">
        <f t="shared" si="60"/>
        <v/>
      </c>
    </row>
    <row r="245" spans="1:22" ht="13.5">
      <c r="A245" s="266" t="str">
        <f t="shared" si="50"/>
        <v/>
      </c>
      <c r="B245" s="47"/>
      <c r="C245" s="380"/>
      <c r="D245" s="380"/>
      <c r="E245" s="380"/>
      <c r="F245" s="380"/>
      <c r="G245" s="265"/>
      <c r="H245" s="45"/>
      <c r="I245" s="48"/>
      <c r="J245" s="70" t="str">
        <f t="shared" si="51"/>
        <v/>
      </c>
      <c r="K245" s="71" t="str">
        <f t="shared" si="52"/>
        <v/>
      </c>
      <c r="L245" s="1"/>
      <c r="M245" s="127"/>
      <c r="N245" s="127"/>
      <c r="O245" s="122" t="str">
        <f t="shared" si="53"/>
        <v/>
      </c>
      <c r="P245" s="49" t="str">
        <f t="shared" si="54"/>
        <v/>
      </c>
      <c r="Q245" s="3" t="str">
        <f t="shared" si="55"/>
        <v/>
      </c>
      <c r="R245" s="49" t="str">
        <f t="shared" si="56"/>
        <v/>
      </c>
      <c r="S245" s="3" t="str">
        <f t="shared" si="57"/>
        <v/>
      </c>
      <c r="T245" s="50" t="str">
        <f t="shared" si="58"/>
        <v/>
      </c>
      <c r="U245" s="50" t="str">
        <f t="shared" si="59"/>
        <v/>
      </c>
      <c r="V245" s="51" t="str">
        <f t="shared" si="60"/>
        <v/>
      </c>
    </row>
    <row r="246" spans="1:22" ht="13.5">
      <c r="A246" s="266" t="str">
        <f t="shared" si="50"/>
        <v/>
      </c>
      <c r="B246" s="47"/>
      <c r="C246" s="380"/>
      <c r="D246" s="380"/>
      <c r="E246" s="380"/>
      <c r="F246" s="380"/>
      <c r="G246" s="265"/>
      <c r="H246" s="45"/>
      <c r="I246" s="48"/>
      <c r="J246" s="70" t="str">
        <f t="shared" si="51"/>
        <v/>
      </c>
      <c r="K246" s="71" t="str">
        <f t="shared" si="52"/>
        <v/>
      </c>
      <c r="L246" s="1"/>
      <c r="M246" s="127"/>
      <c r="N246" s="127"/>
      <c r="O246" s="122" t="str">
        <f t="shared" si="53"/>
        <v/>
      </c>
      <c r="P246" s="49" t="str">
        <f t="shared" si="54"/>
        <v/>
      </c>
      <c r="Q246" s="3" t="str">
        <f t="shared" si="55"/>
        <v/>
      </c>
      <c r="R246" s="49" t="str">
        <f t="shared" si="56"/>
        <v/>
      </c>
      <c r="S246" s="3" t="str">
        <f t="shared" si="57"/>
        <v/>
      </c>
      <c r="T246" s="50" t="str">
        <f t="shared" si="58"/>
        <v/>
      </c>
      <c r="U246" s="50" t="str">
        <f t="shared" si="59"/>
        <v/>
      </c>
      <c r="V246" s="51" t="str">
        <f t="shared" si="60"/>
        <v/>
      </c>
    </row>
    <row r="247" spans="1:22" ht="13.5">
      <c r="A247" s="266" t="str">
        <f t="shared" si="50"/>
        <v/>
      </c>
      <c r="B247" s="47"/>
      <c r="C247" s="380"/>
      <c r="D247" s="380"/>
      <c r="E247" s="380"/>
      <c r="F247" s="380"/>
      <c r="G247" s="265"/>
      <c r="H247" s="45"/>
      <c r="I247" s="48"/>
      <c r="J247" s="70" t="str">
        <f t="shared" si="51"/>
        <v/>
      </c>
      <c r="K247" s="71" t="str">
        <f t="shared" si="52"/>
        <v/>
      </c>
      <c r="L247" s="1"/>
      <c r="M247" s="127"/>
      <c r="N247" s="127"/>
      <c r="O247" s="122" t="str">
        <f t="shared" si="53"/>
        <v/>
      </c>
      <c r="P247" s="49" t="str">
        <f t="shared" si="54"/>
        <v/>
      </c>
      <c r="Q247" s="3" t="str">
        <f t="shared" si="55"/>
        <v/>
      </c>
      <c r="R247" s="49" t="str">
        <f t="shared" si="56"/>
        <v/>
      </c>
      <c r="S247" s="3" t="str">
        <f t="shared" si="57"/>
        <v/>
      </c>
      <c r="T247" s="50" t="str">
        <f t="shared" si="58"/>
        <v/>
      </c>
      <c r="U247" s="50" t="str">
        <f t="shared" si="59"/>
        <v/>
      </c>
      <c r="V247" s="51" t="str">
        <f t="shared" si="60"/>
        <v/>
      </c>
    </row>
    <row r="248" spans="1:22" ht="13.5">
      <c r="A248" s="266" t="str">
        <f t="shared" si="50"/>
        <v/>
      </c>
      <c r="B248" s="47"/>
      <c r="C248" s="380"/>
      <c r="D248" s="380"/>
      <c r="E248" s="380"/>
      <c r="F248" s="380"/>
      <c r="G248" s="265"/>
      <c r="H248" s="45"/>
      <c r="I248" s="48"/>
      <c r="J248" s="70" t="str">
        <f t="shared" si="51"/>
        <v/>
      </c>
      <c r="K248" s="71" t="str">
        <f t="shared" si="52"/>
        <v/>
      </c>
      <c r="L248" s="1"/>
      <c r="M248" s="127"/>
      <c r="N248" s="127"/>
      <c r="O248" s="122" t="str">
        <f t="shared" si="53"/>
        <v/>
      </c>
      <c r="P248" s="49" t="str">
        <f t="shared" si="54"/>
        <v/>
      </c>
      <c r="Q248" s="3" t="str">
        <f t="shared" si="55"/>
        <v/>
      </c>
      <c r="R248" s="49" t="str">
        <f t="shared" si="56"/>
        <v/>
      </c>
      <c r="S248" s="3" t="str">
        <f t="shared" si="57"/>
        <v/>
      </c>
      <c r="T248" s="50" t="str">
        <f t="shared" si="58"/>
        <v/>
      </c>
      <c r="U248" s="50" t="str">
        <f t="shared" si="59"/>
        <v/>
      </c>
      <c r="V248" s="51" t="str">
        <f t="shared" si="60"/>
        <v/>
      </c>
    </row>
    <row r="249" spans="1:22" ht="13.5">
      <c r="A249" s="266" t="str">
        <f t="shared" si="50"/>
        <v/>
      </c>
      <c r="B249" s="47"/>
      <c r="C249" s="380"/>
      <c r="D249" s="380"/>
      <c r="E249" s="380"/>
      <c r="F249" s="380"/>
      <c r="G249" s="265"/>
      <c r="H249" s="45"/>
      <c r="I249" s="48"/>
      <c r="J249" s="70" t="str">
        <f t="shared" si="51"/>
        <v/>
      </c>
      <c r="K249" s="71" t="str">
        <f t="shared" si="52"/>
        <v/>
      </c>
      <c r="L249" s="1"/>
      <c r="M249" s="127"/>
      <c r="N249" s="127"/>
      <c r="O249" s="122" t="str">
        <f t="shared" si="53"/>
        <v/>
      </c>
      <c r="P249" s="49" t="str">
        <f t="shared" si="54"/>
        <v/>
      </c>
      <c r="Q249" s="3" t="str">
        <f t="shared" si="55"/>
        <v/>
      </c>
      <c r="R249" s="49" t="str">
        <f t="shared" si="56"/>
        <v/>
      </c>
      <c r="S249" s="3" t="str">
        <f t="shared" si="57"/>
        <v/>
      </c>
      <c r="T249" s="50" t="str">
        <f t="shared" si="58"/>
        <v/>
      </c>
      <c r="U249" s="50" t="str">
        <f t="shared" si="59"/>
        <v/>
      </c>
      <c r="V249" s="51" t="str">
        <f t="shared" si="60"/>
        <v/>
      </c>
    </row>
    <row r="250" spans="1:22" ht="13.5">
      <c r="A250" s="266" t="str">
        <f t="shared" si="50"/>
        <v/>
      </c>
      <c r="B250" s="47"/>
      <c r="C250" s="380"/>
      <c r="D250" s="380"/>
      <c r="E250" s="380"/>
      <c r="F250" s="380"/>
      <c r="G250" s="265"/>
      <c r="H250" s="45"/>
      <c r="I250" s="48"/>
      <c r="J250" s="70" t="str">
        <f t="shared" si="51"/>
        <v/>
      </c>
      <c r="K250" s="71" t="str">
        <f t="shared" si="52"/>
        <v/>
      </c>
      <c r="L250" s="1"/>
      <c r="M250" s="127"/>
      <c r="N250" s="127"/>
      <c r="O250" s="122" t="str">
        <f t="shared" si="53"/>
        <v/>
      </c>
      <c r="P250" s="49" t="str">
        <f t="shared" si="54"/>
        <v/>
      </c>
      <c r="Q250" s="3" t="str">
        <f t="shared" si="55"/>
        <v/>
      </c>
      <c r="R250" s="49" t="str">
        <f t="shared" si="56"/>
        <v/>
      </c>
      <c r="S250" s="3" t="str">
        <f t="shared" si="57"/>
        <v/>
      </c>
      <c r="T250" s="50" t="str">
        <f t="shared" si="58"/>
        <v/>
      </c>
      <c r="U250" s="50" t="str">
        <f t="shared" si="59"/>
        <v/>
      </c>
      <c r="V250" s="51" t="str">
        <f t="shared" si="60"/>
        <v/>
      </c>
    </row>
    <row r="251" spans="1:22" ht="13.5">
      <c r="A251" s="266" t="str">
        <f t="shared" si="50"/>
        <v/>
      </c>
      <c r="B251" s="47"/>
      <c r="C251" s="380"/>
      <c r="D251" s="380"/>
      <c r="E251" s="380"/>
      <c r="F251" s="380"/>
      <c r="G251" s="265"/>
      <c r="H251" s="45"/>
      <c r="I251" s="48"/>
      <c r="J251" s="70" t="str">
        <f t="shared" si="51"/>
        <v/>
      </c>
      <c r="K251" s="71" t="str">
        <f t="shared" si="52"/>
        <v/>
      </c>
      <c r="L251" s="1"/>
      <c r="M251" s="127"/>
      <c r="N251" s="127"/>
      <c r="O251" s="122" t="str">
        <f t="shared" si="53"/>
        <v/>
      </c>
      <c r="P251" s="49" t="str">
        <f t="shared" si="54"/>
        <v/>
      </c>
      <c r="Q251" s="3" t="str">
        <f t="shared" si="55"/>
        <v/>
      </c>
      <c r="R251" s="49" t="str">
        <f t="shared" si="56"/>
        <v/>
      </c>
      <c r="S251" s="3" t="str">
        <f t="shared" si="57"/>
        <v/>
      </c>
      <c r="T251" s="50" t="str">
        <f t="shared" si="58"/>
        <v/>
      </c>
      <c r="U251" s="50" t="str">
        <f t="shared" si="59"/>
        <v/>
      </c>
      <c r="V251" s="51" t="str">
        <f t="shared" si="60"/>
        <v/>
      </c>
    </row>
    <row r="252" spans="1:22" ht="13.5">
      <c r="A252" s="266" t="str">
        <f t="shared" si="50"/>
        <v/>
      </c>
      <c r="B252" s="47"/>
      <c r="C252" s="380"/>
      <c r="D252" s="380"/>
      <c r="E252" s="380"/>
      <c r="F252" s="380"/>
      <c r="G252" s="265"/>
      <c r="H252" s="45"/>
      <c r="I252" s="48"/>
      <c r="J252" s="70" t="str">
        <f t="shared" si="51"/>
        <v/>
      </c>
      <c r="K252" s="71" t="str">
        <f t="shared" si="52"/>
        <v/>
      </c>
      <c r="L252" s="1"/>
      <c r="M252" s="127"/>
      <c r="N252" s="127"/>
      <c r="O252" s="122" t="str">
        <f t="shared" si="53"/>
        <v/>
      </c>
      <c r="P252" s="49" t="str">
        <f t="shared" si="54"/>
        <v/>
      </c>
      <c r="Q252" s="3" t="str">
        <f t="shared" si="55"/>
        <v/>
      </c>
      <c r="R252" s="49" t="str">
        <f t="shared" si="56"/>
        <v/>
      </c>
      <c r="S252" s="3" t="str">
        <f t="shared" si="57"/>
        <v/>
      </c>
      <c r="T252" s="50" t="str">
        <f t="shared" si="58"/>
        <v/>
      </c>
      <c r="U252" s="50" t="str">
        <f t="shared" si="59"/>
        <v/>
      </c>
      <c r="V252" s="51" t="str">
        <f t="shared" si="60"/>
        <v/>
      </c>
    </row>
    <row r="253" spans="1:22" ht="13.5">
      <c r="A253" s="266" t="str">
        <f t="shared" si="50"/>
        <v/>
      </c>
      <c r="B253" s="47"/>
      <c r="C253" s="380"/>
      <c r="D253" s="380"/>
      <c r="E253" s="380"/>
      <c r="F253" s="380"/>
      <c r="G253" s="265"/>
      <c r="H253" s="45"/>
      <c r="I253" s="48"/>
      <c r="J253" s="70" t="str">
        <f t="shared" si="51"/>
        <v/>
      </c>
      <c r="K253" s="71" t="str">
        <f t="shared" si="52"/>
        <v/>
      </c>
      <c r="L253" s="1"/>
      <c r="M253" s="127"/>
      <c r="N253" s="127"/>
      <c r="O253" s="122" t="str">
        <f t="shared" si="53"/>
        <v/>
      </c>
      <c r="P253" s="49" t="str">
        <f t="shared" si="54"/>
        <v/>
      </c>
      <c r="Q253" s="3" t="str">
        <f t="shared" si="55"/>
        <v/>
      </c>
      <c r="R253" s="49" t="str">
        <f t="shared" si="56"/>
        <v/>
      </c>
      <c r="S253" s="3" t="str">
        <f t="shared" si="57"/>
        <v/>
      </c>
      <c r="T253" s="50" t="str">
        <f t="shared" si="58"/>
        <v/>
      </c>
      <c r="U253" s="50" t="str">
        <f t="shared" si="59"/>
        <v/>
      </c>
      <c r="V253" s="51" t="str">
        <f t="shared" si="60"/>
        <v/>
      </c>
    </row>
    <row r="254" spans="1:22" ht="13.5">
      <c r="A254" s="266" t="str">
        <f t="shared" si="50"/>
        <v/>
      </c>
      <c r="B254" s="47"/>
      <c r="C254" s="380"/>
      <c r="D254" s="380"/>
      <c r="E254" s="380"/>
      <c r="F254" s="380"/>
      <c r="G254" s="265"/>
      <c r="H254" s="45"/>
      <c r="I254" s="48"/>
      <c r="J254" s="70" t="str">
        <f t="shared" si="51"/>
        <v/>
      </c>
      <c r="K254" s="71" t="str">
        <f t="shared" si="52"/>
        <v/>
      </c>
      <c r="L254" s="1"/>
      <c r="M254" s="127"/>
      <c r="N254" s="127"/>
      <c r="O254" s="122" t="str">
        <f t="shared" si="53"/>
        <v/>
      </c>
      <c r="P254" s="49" t="str">
        <f t="shared" si="54"/>
        <v/>
      </c>
      <c r="Q254" s="3" t="str">
        <f t="shared" si="55"/>
        <v/>
      </c>
      <c r="R254" s="49" t="str">
        <f t="shared" si="56"/>
        <v/>
      </c>
      <c r="S254" s="3" t="str">
        <f t="shared" si="57"/>
        <v/>
      </c>
      <c r="T254" s="50" t="str">
        <f t="shared" si="58"/>
        <v/>
      </c>
      <c r="U254" s="50" t="str">
        <f t="shared" si="59"/>
        <v/>
      </c>
      <c r="V254" s="51" t="str">
        <f t="shared" si="60"/>
        <v/>
      </c>
    </row>
    <row r="255" spans="1:22" ht="13.5">
      <c r="A255" s="266" t="str">
        <f t="shared" si="50"/>
        <v/>
      </c>
      <c r="B255" s="47"/>
      <c r="C255" s="380"/>
      <c r="D255" s="380"/>
      <c r="E255" s="380"/>
      <c r="F255" s="380"/>
      <c r="G255" s="265"/>
      <c r="H255" s="45"/>
      <c r="I255" s="48"/>
      <c r="J255" s="70" t="str">
        <f t="shared" si="51"/>
        <v/>
      </c>
      <c r="K255" s="71" t="str">
        <f t="shared" si="52"/>
        <v/>
      </c>
      <c r="L255" s="1"/>
      <c r="M255" s="127"/>
      <c r="N255" s="127"/>
      <c r="O255" s="122" t="str">
        <f t="shared" si="53"/>
        <v/>
      </c>
      <c r="P255" s="49" t="str">
        <f t="shared" si="54"/>
        <v/>
      </c>
      <c r="Q255" s="3" t="str">
        <f t="shared" si="55"/>
        <v/>
      </c>
      <c r="R255" s="49" t="str">
        <f t="shared" si="56"/>
        <v/>
      </c>
      <c r="S255" s="3" t="str">
        <f t="shared" si="57"/>
        <v/>
      </c>
      <c r="T255" s="50" t="str">
        <f t="shared" si="58"/>
        <v/>
      </c>
      <c r="U255" s="50" t="str">
        <f t="shared" si="59"/>
        <v/>
      </c>
      <c r="V255" s="51" t="str">
        <f t="shared" si="60"/>
        <v/>
      </c>
    </row>
    <row r="256" spans="1:22" ht="13.5">
      <c r="A256" s="266" t="str">
        <f t="shared" si="50"/>
        <v/>
      </c>
      <c r="B256" s="47"/>
      <c r="C256" s="380"/>
      <c r="D256" s="380"/>
      <c r="E256" s="380"/>
      <c r="F256" s="380"/>
      <c r="G256" s="265"/>
      <c r="H256" s="45"/>
      <c r="I256" s="48"/>
      <c r="J256" s="70" t="str">
        <f t="shared" si="51"/>
        <v/>
      </c>
      <c r="K256" s="71" t="str">
        <f t="shared" si="52"/>
        <v/>
      </c>
      <c r="L256" s="1"/>
      <c r="M256" s="127"/>
      <c r="N256" s="127"/>
      <c r="O256" s="122" t="str">
        <f t="shared" si="53"/>
        <v/>
      </c>
      <c r="P256" s="49" t="str">
        <f t="shared" si="54"/>
        <v/>
      </c>
      <c r="Q256" s="3" t="str">
        <f t="shared" si="55"/>
        <v/>
      </c>
      <c r="R256" s="49" t="str">
        <f t="shared" si="56"/>
        <v/>
      </c>
      <c r="S256" s="3" t="str">
        <f t="shared" si="57"/>
        <v/>
      </c>
      <c r="T256" s="50" t="str">
        <f t="shared" si="58"/>
        <v/>
      </c>
      <c r="U256" s="50" t="str">
        <f t="shared" si="59"/>
        <v/>
      </c>
      <c r="V256" s="51" t="str">
        <f t="shared" si="60"/>
        <v/>
      </c>
    </row>
    <row r="257" spans="1:22" ht="13.5">
      <c r="A257" s="266" t="str">
        <f t="shared" si="50"/>
        <v/>
      </c>
      <c r="B257" s="47"/>
      <c r="C257" s="380"/>
      <c r="D257" s="380"/>
      <c r="E257" s="380"/>
      <c r="F257" s="380"/>
      <c r="G257" s="265"/>
      <c r="H257" s="45"/>
      <c r="I257" s="48"/>
      <c r="J257" s="70" t="str">
        <f t="shared" si="51"/>
        <v/>
      </c>
      <c r="K257" s="71" t="str">
        <f t="shared" si="52"/>
        <v/>
      </c>
      <c r="L257" s="1"/>
      <c r="M257" s="127"/>
      <c r="N257" s="127"/>
      <c r="O257" s="122" t="str">
        <f t="shared" si="53"/>
        <v/>
      </c>
      <c r="P257" s="49" t="str">
        <f t="shared" si="54"/>
        <v/>
      </c>
      <c r="Q257" s="3" t="str">
        <f t="shared" si="55"/>
        <v/>
      </c>
      <c r="R257" s="49" t="str">
        <f t="shared" si="56"/>
        <v/>
      </c>
      <c r="S257" s="3" t="str">
        <f t="shared" si="57"/>
        <v/>
      </c>
      <c r="T257" s="50" t="str">
        <f t="shared" si="58"/>
        <v/>
      </c>
      <c r="U257" s="50" t="str">
        <f t="shared" si="59"/>
        <v/>
      </c>
      <c r="V257" s="51" t="str">
        <f t="shared" si="60"/>
        <v/>
      </c>
    </row>
    <row r="258" spans="1:22" ht="13.5">
      <c r="A258" s="266" t="str">
        <f t="shared" si="50"/>
        <v/>
      </c>
      <c r="B258" s="47"/>
      <c r="C258" s="380"/>
      <c r="D258" s="380"/>
      <c r="E258" s="380"/>
      <c r="F258" s="380"/>
      <c r="G258" s="265"/>
      <c r="H258" s="45"/>
      <c r="I258" s="48"/>
      <c r="J258" s="70" t="str">
        <f t="shared" si="51"/>
        <v/>
      </c>
      <c r="K258" s="71" t="str">
        <f t="shared" si="52"/>
        <v/>
      </c>
      <c r="L258" s="1"/>
      <c r="M258" s="127"/>
      <c r="N258" s="127"/>
      <c r="O258" s="122" t="str">
        <f t="shared" si="53"/>
        <v/>
      </c>
      <c r="P258" s="49" t="str">
        <f t="shared" si="54"/>
        <v/>
      </c>
      <c r="Q258" s="3" t="str">
        <f t="shared" si="55"/>
        <v/>
      </c>
      <c r="R258" s="49" t="str">
        <f t="shared" si="56"/>
        <v/>
      </c>
      <c r="S258" s="3" t="str">
        <f t="shared" si="57"/>
        <v/>
      </c>
      <c r="T258" s="50" t="str">
        <f t="shared" si="58"/>
        <v/>
      </c>
      <c r="U258" s="50" t="str">
        <f t="shared" si="59"/>
        <v/>
      </c>
      <c r="V258" s="51" t="str">
        <f t="shared" si="60"/>
        <v/>
      </c>
    </row>
    <row r="259" spans="1:22" ht="13.5">
      <c r="A259" s="266" t="str">
        <f t="shared" si="50"/>
        <v/>
      </c>
      <c r="B259" s="47"/>
      <c r="C259" s="380"/>
      <c r="D259" s="380"/>
      <c r="E259" s="380"/>
      <c r="F259" s="380"/>
      <c r="G259" s="265"/>
      <c r="H259" s="45"/>
      <c r="I259" s="48"/>
      <c r="J259" s="70" t="str">
        <f t="shared" si="51"/>
        <v/>
      </c>
      <c r="K259" s="71" t="str">
        <f t="shared" si="52"/>
        <v/>
      </c>
      <c r="L259" s="1"/>
      <c r="M259" s="127"/>
      <c r="N259" s="127"/>
      <c r="O259" s="122" t="str">
        <f t="shared" si="53"/>
        <v/>
      </c>
      <c r="P259" s="49" t="str">
        <f t="shared" si="54"/>
        <v/>
      </c>
      <c r="Q259" s="3" t="str">
        <f t="shared" si="55"/>
        <v/>
      </c>
      <c r="R259" s="49" t="str">
        <f t="shared" si="56"/>
        <v/>
      </c>
      <c r="S259" s="3" t="str">
        <f t="shared" si="57"/>
        <v/>
      </c>
      <c r="T259" s="50" t="str">
        <f t="shared" si="58"/>
        <v/>
      </c>
      <c r="U259" s="50" t="str">
        <f t="shared" si="59"/>
        <v/>
      </c>
      <c r="V259" s="51" t="str">
        <f t="shared" si="60"/>
        <v/>
      </c>
    </row>
    <row r="260" spans="1:22" ht="13.5">
      <c r="A260" s="266" t="str">
        <f t="shared" si="50"/>
        <v/>
      </c>
      <c r="B260" s="47"/>
      <c r="C260" s="380"/>
      <c r="D260" s="380"/>
      <c r="E260" s="380"/>
      <c r="F260" s="380"/>
      <c r="G260" s="265"/>
      <c r="H260" s="45"/>
      <c r="I260" s="48"/>
      <c r="J260" s="70" t="str">
        <f t="shared" si="51"/>
        <v/>
      </c>
      <c r="K260" s="71" t="str">
        <f t="shared" si="52"/>
        <v/>
      </c>
      <c r="L260" s="1"/>
      <c r="M260" s="127"/>
      <c r="N260" s="127"/>
      <c r="O260" s="122" t="str">
        <f t="shared" si="53"/>
        <v/>
      </c>
      <c r="P260" s="49" t="str">
        <f t="shared" si="54"/>
        <v/>
      </c>
      <c r="Q260" s="3" t="str">
        <f t="shared" si="55"/>
        <v/>
      </c>
      <c r="R260" s="49" t="str">
        <f t="shared" si="56"/>
        <v/>
      </c>
      <c r="S260" s="3" t="str">
        <f t="shared" si="57"/>
        <v/>
      </c>
      <c r="T260" s="50" t="str">
        <f t="shared" si="58"/>
        <v/>
      </c>
      <c r="U260" s="50" t="str">
        <f t="shared" si="59"/>
        <v/>
      </c>
      <c r="V260" s="51" t="str">
        <f t="shared" si="60"/>
        <v/>
      </c>
    </row>
    <row r="261" spans="1:22" ht="13.5">
      <c r="A261" s="266" t="str">
        <f t="shared" si="50"/>
        <v/>
      </c>
      <c r="B261" s="47"/>
      <c r="C261" s="380"/>
      <c r="D261" s="380"/>
      <c r="E261" s="380"/>
      <c r="F261" s="380"/>
      <c r="G261" s="265"/>
      <c r="H261" s="45"/>
      <c r="I261" s="48"/>
      <c r="J261" s="70" t="str">
        <f t="shared" si="51"/>
        <v/>
      </c>
      <c r="K261" s="71" t="str">
        <f t="shared" si="52"/>
        <v/>
      </c>
      <c r="L261" s="1"/>
      <c r="M261" s="127"/>
      <c r="N261" s="127"/>
      <c r="O261" s="122" t="str">
        <f t="shared" si="53"/>
        <v/>
      </c>
      <c r="P261" s="49" t="str">
        <f t="shared" si="54"/>
        <v/>
      </c>
      <c r="Q261" s="3" t="str">
        <f t="shared" si="55"/>
        <v/>
      </c>
      <c r="R261" s="49" t="str">
        <f t="shared" si="56"/>
        <v/>
      </c>
      <c r="S261" s="3" t="str">
        <f t="shared" si="57"/>
        <v/>
      </c>
      <c r="T261" s="50" t="str">
        <f t="shared" si="58"/>
        <v/>
      </c>
      <c r="U261" s="50" t="str">
        <f t="shared" si="59"/>
        <v/>
      </c>
      <c r="V261" s="51" t="str">
        <f t="shared" si="60"/>
        <v/>
      </c>
    </row>
    <row r="262" spans="1:22" ht="13.5">
      <c r="A262" s="266" t="str">
        <f t="shared" si="50"/>
        <v/>
      </c>
      <c r="B262" s="47"/>
      <c r="C262" s="380"/>
      <c r="D262" s="380"/>
      <c r="E262" s="380"/>
      <c r="F262" s="380"/>
      <c r="G262" s="265"/>
      <c r="H262" s="45"/>
      <c r="I262" s="48"/>
      <c r="J262" s="70" t="str">
        <f t="shared" si="51"/>
        <v/>
      </c>
      <c r="K262" s="71" t="str">
        <f t="shared" si="52"/>
        <v/>
      </c>
      <c r="L262" s="1"/>
      <c r="M262" s="127"/>
      <c r="N262" s="127"/>
      <c r="O262" s="122" t="str">
        <f t="shared" si="53"/>
        <v/>
      </c>
      <c r="P262" s="49" t="str">
        <f t="shared" si="54"/>
        <v/>
      </c>
      <c r="Q262" s="3" t="str">
        <f t="shared" si="55"/>
        <v/>
      </c>
      <c r="R262" s="49" t="str">
        <f t="shared" si="56"/>
        <v/>
      </c>
      <c r="S262" s="3" t="str">
        <f t="shared" si="57"/>
        <v/>
      </c>
      <c r="T262" s="50" t="str">
        <f t="shared" si="58"/>
        <v/>
      </c>
      <c r="U262" s="50" t="str">
        <f t="shared" si="59"/>
        <v/>
      </c>
      <c r="V262" s="51" t="str">
        <f t="shared" si="60"/>
        <v/>
      </c>
    </row>
    <row r="263" spans="1:22" ht="13.5">
      <c r="A263" s="266" t="str">
        <f t="shared" si="50"/>
        <v/>
      </c>
      <c r="B263" s="47"/>
      <c r="C263" s="380"/>
      <c r="D263" s="380"/>
      <c r="E263" s="380"/>
      <c r="F263" s="380"/>
      <c r="G263" s="265"/>
      <c r="H263" s="45"/>
      <c r="I263" s="48"/>
      <c r="J263" s="70" t="str">
        <f t="shared" si="51"/>
        <v/>
      </c>
      <c r="K263" s="71" t="str">
        <f t="shared" si="52"/>
        <v/>
      </c>
      <c r="L263" s="1"/>
      <c r="M263" s="127"/>
      <c r="N263" s="127"/>
      <c r="O263" s="122" t="str">
        <f t="shared" si="53"/>
        <v/>
      </c>
      <c r="P263" s="49" t="str">
        <f t="shared" si="54"/>
        <v/>
      </c>
      <c r="Q263" s="3" t="str">
        <f t="shared" si="55"/>
        <v/>
      </c>
      <c r="R263" s="49" t="str">
        <f t="shared" si="56"/>
        <v/>
      </c>
      <c r="S263" s="3" t="str">
        <f t="shared" si="57"/>
        <v/>
      </c>
      <c r="T263" s="50" t="str">
        <f t="shared" si="58"/>
        <v/>
      </c>
      <c r="U263" s="50" t="str">
        <f t="shared" si="59"/>
        <v/>
      </c>
      <c r="V263" s="51" t="str">
        <f t="shared" si="60"/>
        <v/>
      </c>
    </row>
    <row r="264" spans="1:22" ht="13.5">
      <c r="A264" s="266" t="str">
        <f t="shared" si="50"/>
        <v/>
      </c>
      <c r="B264" s="47"/>
      <c r="C264" s="380"/>
      <c r="D264" s="380"/>
      <c r="E264" s="380"/>
      <c r="F264" s="380"/>
      <c r="G264" s="265"/>
      <c r="H264" s="45"/>
      <c r="I264" s="48"/>
      <c r="J264" s="70" t="str">
        <f t="shared" si="51"/>
        <v/>
      </c>
      <c r="K264" s="71" t="str">
        <f t="shared" si="52"/>
        <v/>
      </c>
      <c r="L264" s="1"/>
      <c r="M264" s="127"/>
      <c r="N264" s="127"/>
      <c r="O264" s="122" t="str">
        <f t="shared" si="53"/>
        <v/>
      </c>
      <c r="P264" s="49" t="str">
        <f t="shared" si="54"/>
        <v/>
      </c>
      <c r="Q264" s="3" t="str">
        <f t="shared" si="55"/>
        <v/>
      </c>
      <c r="R264" s="49" t="str">
        <f t="shared" si="56"/>
        <v/>
      </c>
      <c r="S264" s="3" t="str">
        <f t="shared" si="57"/>
        <v/>
      </c>
      <c r="T264" s="50" t="str">
        <f t="shared" si="58"/>
        <v/>
      </c>
      <c r="U264" s="50" t="str">
        <f t="shared" si="59"/>
        <v/>
      </c>
      <c r="V264" s="51" t="str">
        <f t="shared" si="60"/>
        <v/>
      </c>
    </row>
    <row r="265" spans="1:22" ht="13.5">
      <c r="A265" s="266" t="str">
        <f t="shared" si="50"/>
        <v/>
      </c>
      <c r="B265" s="47"/>
      <c r="C265" s="380"/>
      <c r="D265" s="380"/>
      <c r="E265" s="380"/>
      <c r="F265" s="380"/>
      <c r="G265" s="265"/>
      <c r="H265" s="45"/>
      <c r="I265" s="48"/>
      <c r="J265" s="70" t="str">
        <f t="shared" si="51"/>
        <v/>
      </c>
      <c r="K265" s="71" t="str">
        <f t="shared" si="52"/>
        <v/>
      </c>
      <c r="L265" s="1"/>
      <c r="M265" s="127"/>
      <c r="N265" s="127"/>
      <c r="O265" s="122" t="str">
        <f t="shared" si="53"/>
        <v/>
      </c>
      <c r="P265" s="49" t="str">
        <f t="shared" si="54"/>
        <v/>
      </c>
      <c r="Q265" s="3" t="str">
        <f t="shared" si="55"/>
        <v/>
      </c>
      <c r="R265" s="49" t="str">
        <f t="shared" si="56"/>
        <v/>
      </c>
      <c r="S265" s="3" t="str">
        <f t="shared" si="57"/>
        <v/>
      </c>
      <c r="T265" s="50" t="str">
        <f t="shared" si="58"/>
        <v/>
      </c>
      <c r="U265" s="50" t="str">
        <f t="shared" si="59"/>
        <v/>
      </c>
      <c r="V265" s="51" t="str">
        <f t="shared" si="60"/>
        <v/>
      </c>
    </row>
    <row r="266" spans="1:22" ht="13.5">
      <c r="A266" s="266" t="str">
        <f t="shared" si="50"/>
        <v/>
      </c>
      <c r="B266" s="47"/>
      <c r="C266" s="380"/>
      <c r="D266" s="380"/>
      <c r="E266" s="380"/>
      <c r="F266" s="380"/>
      <c r="G266" s="265"/>
      <c r="H266" s="45"/>
      <c r="I266" s="48"/>
      <c r="J266" s="70" t="str">
        <f t="shared" si="51"/>
        <v/>
      </c>
      <c r="K266" s="71" t="str">
        <f t="shared" si="52"/>
        <v/>
      </c>
      <c r="L266" s="1"/>
      <c r="M266" s="127"/>
      <c r="N266" s="127"/>
      <c r="O266" s="122" t="str">
        <f t="shared" si="53"/>
        <v/>
      </c>
      <c r="P266" s="49" t="str">
        <f t="shared" si="54"/>
        <v/>
      </c>
      <c r="Q266" s="3" t="str">
        <f t="shared" si="55"/>
        <v/>
      </c>
      <c r="R266" s="49" t="str">
        <f t="shared" si="56"/>
        <v/>
      </c>
      <c r="S266" s="3" t="str">
        <f t="shared" si="57"/>
        <v/>
      </c>
      <c r="T266" s="50" t="str">
        <f t="shared" si="58"/>
        <v/>
      </c>
      <c r="U266" s="50" t="str">
        <f t="shared" si="59"/>
        <v/>
      </c>
      <c r="V266" s="51" t="str">
        <f t="shared" si="60"/>
        <v/>
      </c>
    </row>
    <row r="267" spans="1:22" ht="13.5">
      <c r="A267" s="266" t="str">
        <f t="shared" si="50"/>
        <v/>
      </c>
      <c r="B267" s="47"/>
      <c r="C267" s="380"/>
      <c r="D267" s="380"/>
      <c r="E267" s="380"/>
      <c r="F267" s="380"/>
      <c r="G267" s="265"/>
      <c r="H267" s="45"/>
      <c r="I267" s="48"/>
      <c r="J267" s="70" t="str">
        <f t="shared" si="51"/>
        <v/>
      </c>
      <c r="K267" s="71" t="str">
        <f t="shared" si="52"/>
        <v/>
      </c>
      <c r="L267" s="1"/>
      <c r="M267" s="127"/>
      <c r="N267" s="127"/>
      <c r="O267" s="122" t="str">
        <f t="shared" si="53"/>
        <v/>
      </c>
      <c r="P267" s="49" t="str">
        <f t="shared" si="54"/>
        <v/>
      </c>
      <c r="Q267" s="3" t="str">
        <f t="shared" si="55"/>
        <v/>
      </c>
      <c r="R267" s="49" t="str">
        <f t="shared" si="56"/>
        <v/>
      </c>
      <c r="S267" s="3" t="str">
        <f t="shared" si="57"/>
        <v/>
      </c>
      <c r="T267" s="50" t="str">
        <f t="shared" si="58"/>
        <v/>
      </c>
      <c r="U267" s="50" t="str">
        <f t="shared" si="59"/>
        <v/>
      </c>
      <c r="V267" s="51" t="str">
        <f t="shared" si="60"/>
        <v/>
      </c>
    </row>
    <row r="268" spans="1:22" ht="13.5">
      <c r="A268" s="266" t="str">
        <f t="shared" si="50"/>
        <v/>
      </c>
      <c r="B268" s="47"/>
      <c r="C268" s="380"/>
      <c r="D268" s="380"/>
      <c r="E268" s="380"/>
      <c r="F268" s="380"/>
      <c r="G268" s="265"/>
      <c r="H268" s="45"/>
      <c r="I268" s="48"/>
      <c r="J268" s="70" t="str">
        <f t="shared" si="51"/>
        <v/>
      </c>
      <c r="K268" s="71" t="str">
        <f t="shared" si="52"/>
        <v/>
      </c>
      <c r="L268" s="1"/>
      <c r="M268" s="127"/>
      <c r="N268" s="127"/>
      <c r="O268" s="122" t="str">
        <f t="shared" si="53"/>
        <v/>
      </c>
      <c r="P268" s="49" t="str">
        <f t="shared" si="54"/>
        <v/>
      </c>
      <c r="Q268" s="3" t="str">
        <f t="shared" si="55"/>
        <v/>
      </c>
      <c r="R268" s="49" t="str">
        <f t="shared" si="56"/>
        <v/>
      </c>
      <c r="S268" s="3" t="str">
        <f t="shared" si="57"/>
        <v/>
      </c>
      <c r="T268" s="50" t="str">
        <f t="shared" si="58"/>
        <v/>
      </c>
      <c r="U268" s="50" t="str">
        <f t="shared" si="59"/>
        <v/>
      </c>
      <c r="V268" s="51" t="str">
        <f t="shared" si="60"/>
        <v/>
      </c>
    </row>
    <row r="269" spans="1:22" ht="13.5">
      <c r="A269" s="266" t="str">
        <f t="shared" si="50"/>
        <v/>
      </c>
      <c r="B269" s="47"/>
      <c r="C269" s="380"/>
      <c r="D269" s="380"/>
      <c r="E269" s="380"/>
      <c r="F269" s="380"/>
      <c r="G269" s="265"/>
      <c r="H269" s="45"/>
      <c r="I269" s="48"/>
      <c r="J269" s="70" t="str">
        <f t="shared" si="51"/>
        <v/>
      </c>
      <c r="K269" s="71" t="str">
        <f t="shared" si="52"/>
        <v/>
      </c>
      <c r="L269" s="1"/>
      <c r="M269" s="127"/>
      <c r="N269" s="127"/>
      <c r="O269" s="122" t="str">
        <f t="shared" si="53"/>
        <v/>
      </c>
      <c r="P269" s="49" t="str">
        <f t="shared" si="54"/>
        <v/>
      </c>
      <c r="Q269" s="3" t="str">
        <f t="shared" si="55"/>
        <v/>
      </c>
      <c r="R269" s="49" t="str">
        <f t="shared" si="56"/>
        <v/>
      </c>
      <c r="S269" s="3" t="str">
        <f t="shared" si="57"/>
        <v/>
      </c>
      <c r="T269" s="50" t="str">
        <f t="shared" si="58"/>
        <v/>
      </c>
      <c r="U269" s="50" t="str">
        <f t="shared" si="59"/>
        <v/>
      </c>
      <c r="V269" s="51" t="str">
        <f t="shared" si="60"/>
        <v/>
      </c>
    </row>
    <row r="270" spans="1:22" ht="13.5">
      <c r="A270" s="266" t="str">
        <f t="shared" si="50"/>
        <v/>
      </c>
      <c r="B270" s="47"/>
      <c r="C270" s="380"/>
      <c r="D270" s="380"/>
      <c r="E270" s="380"/>
      <c r="F270" s="380"/>
      <c r="G270" s="265"/>
      <c r="H270" s="45"/>
      <c r="I270" s="48"/>
      <c r="J270" s="70" t="str">
        <f t="shared" si="51"/>
        <v/>
      </c>
      <c r="K270" s="71" t="str">
        <f t="shared" si="52"/>
        <v/>
      </c>
      <c r="L270" s="1"/>
      <c r="M270" s="127"/>
      <c r="N270" s="127"/>
      <c r="O270" s="122" t="str">
        <f t="shared" si="53"/>
        <v/>
      </c>
      <c r="P270" s="49" t="str">
        <f t="shared" si="54"/>
        <v/>
      </c>
      <c r="Q270" s="3" t="str">
        <f t="shared" si="55"/>
        <v/>
      </c>
      <c r="R270" s="49" t="str">
        <f t="shared" si="56"/>
        <v/>
      </c>
      <c r="S270" s="3" t="str">
        <f t="shared" si="57"/>
        <v/>
      </c>
      <c r="T270" s="50" t="str">
        <f t="shared" si="58"/>
        <v/>
      </c>
      <c r="U270" s="50" t="str">
        <f t="shared" si="59"/>
        <v/>
      </c>
      <c r="V270" s="51" t="str">
        <f t="shared" si="60"/>
        <v/>
      </c>
    </row>
    <row r="271" spans="1:22" ht="13.5">
      <c r="A271" s="266" t="str">
        <f t="shared" si="50"/>
        <v/>
      </c>
      <c r="B271" s="47"/>
      <c r="C271" s="380"/>
      <c r="D271" s="380"/>
      <c r="E271" s="380"/>
      <c r="F271" s="380"/>
      <c r="G271" s="265"/>
      <c r="H271" s="45"/>
      <c r="I271" s="48"/>
      <c r="J271" s="70" t="str">
        <f t="shared" si="51"/>
        <v/>
      </c>
      <c r="K271" s="71" t="str">
        <f t="shared" si="52"/>
        <v/>
      </c>
      <c r="L271" s="1"/>
      <c r="M271" s="127"/>
      <c r="N271" s="127"/>
      <c r="O271" s="122" t="str">
        <f t="shared" si="53"/>
        <v/>
      </c>
      <c r="P271" s="49" t="str">
        <f t="shared" si="54"/>
        <v/>
      </c>
      <c r="Q271" s="3" t="str">
        <f t="shared" si="55"/>
        <v/>
      </c>
      <c r="R271" s="49" t="str">
        <f t="shared" si="56"/>
        <v/>
      </c>
      <c r="S271" s="3" t="str">
        <f t="shared" si="57"/>
        <v/>
      </c>
      <c r="T271" s="50" t="str">
        <f t="shared" si="58"/>
        <v/>
      </c>
      <c r="U271" s="50" t="str">
        <f t="shared" si="59"/>
        <v/>
      </c>
      <c r="V271" s="51" t="str">
        <f t="shared" si="60"/>
        <v/>
      </c>
    </row>
    <row r="272" spans="1:22" ht="13.5">
      <c r="A272" s="266" t="str">
        <f t="shared" si="50"/>
        <v/>
      </c>
      <c r="B272" s="47"/>
      <c r="C272" s="380"/>
      <c r="D272" s="380"/>
      <c r="E272" s="380"/>
      <c r="F272" s="380"/>
      <c r="G272" s="265"/>
      <c r="H272" s="45"/>
      <c r="I272" s="48"/>
      <c r="J272" s="70" t="str">
        <f t="shared" si="51"/>
        <v/>
      </c>
      <c r="K272" s="71" t="str">
        <f t="shared" si="52"/>
        <v/>
      </c>
      <c r="L272" s="1"/>
      <c r="M272" s="127"/>
      <c r="N272" s="127"/>
      <c r="O272" s="122" t="str">
        <f t="shared" si="53"/>
        <v/>
      </c>
      <c r="P272" s="49" t="str">
        <f t="shared" si="54"/>
        <v/>
      </c>
      <c r="Q272" s="3" t="str">
        <f t="shared" si="55"/>
        <v/>
      </c>
      <c r="R272" s="49" t="str">
        <f t="shared" si="56"/>
        <v/>
      </c>
      <c r="S272" s="3" t="str">
        <f t="shared" si="57"/>
        <v/>
      </c>
      <c r="T272" s="50" t="str">
        <f t="shared" si="58"/>
        <v/>
      </c>
      <c r="U272" s="50" t="str">
        <f t="shared" si="59"/>
        <v/>
      </c>
      <c r="V272" s="51" t="str">
        <f t="shared" si="60"/>
        <v/>
      </c>
    </row>
    <row r="273" spans="1:22" ht="13.5">
      <c r="A273" s="266" t="str">
        <f t="shared" si="50"/>
        <v/>
      </c>
      <c r="B273" s="47"/>
      <c r="C273" s="380"/>
      <c r="D273" s="380"/>
      <c r="E273" s="380"/>
      <c r="F273" s="380"/>
      <c r="G273" s="265"/>
      <c r="H273" s="45"/>
      <c r="I273" s="48"/>
      <c r="J273" s="70" t="str">
        <f t="shared" si="51"/>
        <v/>
      </c>
      <c r="K273" s="71" t="str">
        <f t="shared" si="52"/>
        <v/>
      </c>
      <c r="L273" s="1"/>
      <c r="M273" s="127"/>
      <c r="N273" s="127"/>
      <c r="O273" s="122" t="str">
        <f t="shared" si="53"/>
        <v/>
      </c>
      <c r="P273" s="49" t="str">
        <f t="shared" si="54"/>
        <v/>
      </c>
      <c r="Q273" s="3" t="str">
        <f t="shared" si="55"/>
        <v/>
      </c>
      <c r="R273" s="49" t="str">
        <f t="shared" si="56"/>
        <v/>
      </c>
      <c r="S273" s="3" t="str">
        <f t="shared" si="57"/>
        <v/>
      </c>
      <c r="T273" s="50" t="str">
        <f t="shared" si="58"/>
        <v/>
      </c>
      <c r="U273" s="50" t="str">
        <f t="shared" si="59"/>
        <v/>
      </c>
      <c r="V273" s="51" t="str">
        <f t="shared" si="60"/>
        <v/>
      </c>
    </row>
    <row r="274" spans="1:22" ht="13.5">
      <c r="A274" s="266" t="str">
        <f t="shared" si="50"/>
        <v/>
      </c>
      <c r="B274" s="47"/>
      <c r="C274" s="380"/>
      <c r="D274" s="380"/>
      <c r="E274" s="380"/>
      <c r="F274" s="380"/>
      <c r="G274" s="265"/>
      <c r="H274" s="45"/>
      <c r="I274" s="48"/>
      <c r="J274" s="70" t="str">
        <f t="shared" si="51"/>
        <v/>
      </c>
      <c r="K274" s="71" t="str">
        <f t="shared" si="52"/>
        <v/>
      </c>
      <c r="L274" s="1"/>
      <c r="M274" s="127"/>
      <c r="N274" s="127"/>
      <c r="O274" s="122" t="str">
        <f t="shared" si="53"/>
        <v/>
      </c>
      <c r="P274" s="49" t="str">
        <f t="shared" si="54"/>
        <v/>
      </c>
      <c r="Q274" s="3" t="str">
        <f t="shared" si="55"/>
        <v/>
      </c>
      <c r="R274" s="49" t="str">
        <f t="shared" si="56"/>
        <v/>
      </c>
      <c r="S274" s="3" t="str">
        <f t="shared" si="57"/>
        <v/>
      </c>
      <c r="T274" s="50" t="str">
        <f t="shared" si="58"/>
        <v/>
      </c>
      <c r="U274" s="50" t="str">
        <f t="shared" si="59"/>
        <v/>
      </c>
      <c r="V274" s="51" t="str">
        <f t="shared" si="60"/>
        <v/>
      </c>
    </row>
    <row r="275" spans="1:22" ht="13.5">
      <c r="A275" s="266" t="str">
        <f t="shared" si="50"/>
        <v/>
      </c>
      <c r="B275" s="47"/>
      <c r="C275" s="380"/>
      <c r="D275" s="380"/>
      <c r="E275" s="380"/>
      <c r="F275" s="380"/>
      <c r="G275" s="265"/>
      <c r="H275" s="45"/>
      <c r="I275" s="48"/>
      <c r="J275" s="70" t="str">
        <f t="shared" si="51"/>
        <v/>
      </c>
      <c r="K275" s="71" t="str">
        <f t="shared" si="52"/>
        <v/>
      </c>
      <c r="L275" s="1"/>
      <c r="M275" s="127"/>
      <c r="N275" s="127"/>
      <c r="O275" s="122" t="str">
        <f t="shared" si="53"/>
        <v/>
      </c>
      <c r="P275" s="49" t="str">
        <f t="shared" si="54"/>
        <v/>
      </c>
      <c r="Q275" s="3" t="str">
        <f t="shared" si="55"/>
        <v/>
      </c>
      <c r="R275" s="49" t="str">
        <f t="shared" si="56"/>
        <v/>
      </c>
      <c r="S275" s="3" t="str">
        <f t="shared" si="57"/>
        <v/>
      </c>
      <c r="T275" s="50" t="str">
        <f t="shared" si="58"/>
        <v/>
      </c>
      <c r="U275" s="50" t="str">
        <f t="shared" si="59"/>
        <v/>
      </c>
      <c r="V275" s="51" t="str">
        <f t="shared" si="60"/>
        <v/>
      </c>
    </row>
    <row r="276" spans="1:22" ht="13.5">
      <c r="A276" s="266" t="str">
        <f t="shared" si="50"/>
        <v/>
      </c>
      <c r="B276" s="47"/>
      <c r="C276" s="380"/>
      <c r="D276" s="380"/>
      <c r="E276" s="380"/>
      <c r="F276" s="380"/>
      <c r="G276" s="265"/>
      <c r="H276" s="45"/>
      <c r="I276" s="48"/>
      <c r="J276" s="70" t="str">
        <f t="shared" si="51"/>
        <v/>
      </c>
      <c r="K276" s="71" t="str">
        <f t="shared" si="52"/>
        <v/>
      </c>
      <c r="L276" s="1"/>
      <c r="M276" s="127"/>
      <c r="N276" s="127"/>
      <c r="O276" s="122" t="str">
        <f t="shared" si="53"/>
        <v/>
      </c>
      <c r="P276" s="49" t="str">
        <f t="shared" si="54"/>
        <v/>
      </c>
      <c r="Q276" s="3" t="str">
        <f t="shared" si="55"/>
        <v/>
      </c>
      <c r="R276" s="49" t="str">
        <f t="shared" si="56"/>
        <v/>
      </c>
      <c r="S276" s="3" t="str">
        <f t="shared" si="57"/>
        <v/>
      </c>
      <c r="T276" s="50" t="str">
        <f t="shared" si="58"/>
        <v/>
      </c>
      <c r="U276" s="50" t="str">
        <f t="shared" si="59"/>
        <v/>
      </c>
      <c r="V276" s="51" t="str">
        <f t="shared" si="60"/>
        <v/>
      </c>
    </row>
    <row r="277" spans="1:22" ht="13.5">
      <c r="A277" s="266" t="str">
        <f t="shared" si="50"/>
        <v/>
      </c>
      <c r="B277" s="47"/>
      <c r="C277" s="380"/>
      <c r="D277" s="380"/>
      <c r="E277" s="380"/>
      <c r="F277" s="380"/>
      <c r="G277" s="265"/>
      <c r="H277" s="45"/>
      <c r="I277" s="48"/>
      <c r="J277" s="70" t="str">
        <f t="shared" si="51"/>
        <v/>
      </c>
      <c r="K277" s="71" t="str">
        <f t="shared" si="52"/>
        <v/>
      </c>
      <c r="L277" s="1"/>
      <c r="M277" s="127"/>
      <c r="N277" s="127"/>
      <c r="O277" s="122" t="str">
        <f t="shared" si="53"/>
        <v/>
      </c>
      <c r="P277" s="49" t="str">
        <f t="shared" si="54"/>
        <v/>
      </c>
      <c r="Q277" s="3" t="str">
        <f t="shared" si="55"/>
        <v/>
      </c>
      <c r="R277" s="49" t="str">
        <f t="shared" si="56"/>
        <v/>
      </c>
      <c r="S277" s="3" t="str">
        <f t="shared" si="57"/>
        <v/>
      </c>
      <c r="T277" s="50" t="str">
        <f t="shared" si="58"/>
        <v/>
      </c>
      <c r="U277" s="50" t="str">
        <f t="shared" si="59"/>
        <v/>
      </c>
      <c r="V277" s="51" t="str">
        <f t="shared" si="60"/>
        <v/>
      </c>
    </row>
    <row r="278" spans="1:22" ht="13.5">
      <c r="A278" s="266" t="str">
        <f t="shared" si="50"/>
        <v/>
      </c>
      <c r="B278" s="47"/>
      <c r="C278" s="380"/>
      <c r="D278" s="380"/>
      <c r="E278" s="380"/>
      <c r="F278" s="380"/>
      <c r="G278" s="265"/>
      <c r="H278" s="45"/>
      <c r="I278" s="48"/>
      <c r="J278" s="70" t="str">
        <f t="shared" si="51"/>
        <v/>
      </c>
      <c r="K278" s="71" t="str">
        <f t="shared" si="52"/>
        <v/>
      </c>
      <c r="L278" s="1"/>
      <c r="M278" s="127"/>
      <c r="N278" s="127"/>
      <c r="O278" s="122" t="str">
        <f t="shared" si="53"/>
        <v/>
      </c>
      <c r="P278" s="49" t="str">
        <f t="shared" si="54"/>
        <v/>
      </c>
      <c r="Q278" s="3" t="str">
        <f t="shared" si="55"/>
        <v/>
      </c>
      <c r="R278" s="49" t="str">
        <f t="shared" si="56"/>
        <v/>
      </c>
      <c r="S278" s="3" t="str">
        <f t="shared" si="57"/>
        <v/>
      </c>
      <c r="T278" s="50" t="str">
        <f t="shared" si="58"/>
        <v/>
      </c>
      <c r="U278" s="50" t="str">
        <f t="shared" si="59"/>
        <v/>
      </c>
      <c r="V278" s="51" t="str">
        <f t="shared" si="60"/>
        <v/>
      </c>
    </row>
    <row r="279" spans="1:22" ht="13.5">
      <c r="A279" s="266" t="str">
        <f t="shared" si="50"/>
        <v/>
      </c>
      <c r="B279" s="47"/>
      <c r="C279" s="380"/>
      <c r="D279" s="380"/>
      <c r="E279" s="380"/>
      <c r="F279" s="380"/>
      <c r="G279" s="265"/>
      <c r="H279" s="45"/>
      <c r="I279" s="48"/>
      <c r="J279" s="70" t="str">
        <f t="shared" si="51"/>
        <v/>
      </c>
      <c r="K279" s="71" t="str">
        <f t="shared" si="52"/>
        <v/>
      </c>
      <c r="L279" s="1"/>
      <c r="M279" s="127"/>
      <c r="N279" s="127"/>
      <c r="O279" s="122" t="str">
        <f t="shared" si="53"/>
        <v/>
      </c>
      <c r="P279" s="49" t="str">
        <f t="shared" si="54"/>
        <v/>
      </c>
      <c r="Q279" s="3" t="str">
        <f t="shared" si="55"/>
        <v/>
      </c>
      <c r="R279" s="49" t="str">
        <f t="shared" si="56"/>
        <v/>
      </c>
      <c r="S279" s="3" t="str">
        <f t="shared" si="57"/>
        <v/>
      </c>
      <c r="T279" s="50" t="str">
        <f t="shared" si="58"/>
        <v/>
      </c>
      <c r="U279" s="50" t="str">
        <f t="shared" si="59"/>
        <v/>
      </c>
      <c r="V279" s="51" t="str">
        <f t="shared" si="60"/>
        <v/>
      </c>
    </row>
    <row r="280" spans="1:22" ht="13.5">
      <c r="A280" s="266" t="str">
        <f t="shared" ref="A280:A343" si="61">IF(B280="","",A279+1)</f>
        <v/>
      </c>
      <c r="B280" s="47"/>
      <c r="C280" s="380"/>
      <c r="D280" s="380"/>
      <c r="E280" s="380"/>
      <c r="F280" s="380"/>
      <c r="G280" s="265"/>
      <c r="H280" s="45"/>
      <c r="I280" s="48"/>
      <c r="J280" s="70" t="str">
        <f t="shared" ref="J280:J343" si="62">IF(B280="","",IF(B280="Madame","F","H"))</f>
        <v/>
      </c>
      <c r="K280" s="71" t="str">
        <f t="shared" ref="K280:K343" si="63">IF(I280="","",ROUNDDOWN((DATE(2012,3,16)-I280-3)/365.25,0))</f>
        <v/>
      </c>
      <c r="L280" s="1"/>
      <c r="M280" s="127"/>
      <c r="N280" s="127"/>
      <c r="O280" s="122" t="str">
        <f t="shared" ref="O280:O343" si="64">IF(K280="","",IF(L280="","",IF(L280&gt;=1,IF(L280&lt;14,V280,"Non éligible"))))</f>
        <v/>
      </c>
      <c r="P280" s="49" t="str">
        <f t="shared" ref="P280:P343" si="65">IF(I280="","",AND(IF(K280&lt;55,IF(L280&gt;=1,IF(L280&lt;14,TRUE,FALSE)))))</f>
        <v/>
      </c>
      <c r="Q280" s="3" t="str">
        <f t="shared" ref="Q280:Q343" si="66">IF(M280="","",IF(P280=TRUE,M280/12,""))</f>
        <v/>
      </c>
      <c r="R280" s="49" t="str">
        <f t="shared" ref="R280:R343" si="67">IF(I280="","",AND(IF(K280&gt;=55,IF(L280&gt;=1,IF(L280&lt;14,TRUE,FALSE)))))</f>
        <v/>
      </c>
      <c r="S280" s="3" t="str">
        <f t="shared" ref="S280:S343" si="68">IF(N280="","",IF(R280=TRUE,N280/12,""))</f>
        <v/>
      </c>
      <c r="T280" s="50" t="str">
        <f t="shared" ref="T280:T343" si="69">IF(Q280="","",IF(Q280&lt;6,"Non éligible","Eligible"))</f>
        <v/>
      </c>
      <c r="U280" s="50" t="str">
        <f t="shared" ref="U280:U343" si="70">IF(S280="","",IF(S280&lt;3,"Non éligible","Eligible"))</f>
        <v/>
      </c>
      <c r="V280" s="51" t="str">
        <f t="shared" ref="V280:V343" si="71">IF(K280="","",IF(L280="","",IF(L280&gt;=1,IF(L280&lt;14,CONCATENATE(T280,U280),"Non éligible"))))</f>
        <v/>
      </c>
    </row>
    <row r="281" spans="1:22" ht="13.5">
      <c r="A281" s="266" t="str">
        <f t="shared" si="61"/>
        <v/>
      </c>
      <c r="B281" s="47"/>
      <c r="C281" s="380"/>
      <c r="D281" s="380"/>
      <c r="E281" s="380"/>
      <c r="F281" s="380"/>
      <c r="G281" s="265"/>
      <c r="H281" s="45"/>
      <c r="I281" s="48"/>
      <c r="J281" s="70" t="str">
        <f t="shared" si="62"/>
        <v/>
      </c>
      <c r="K281" s="71" t="str">
        <f t="shared" si="63"/>
        <v/>
      </c>
      <c r="L281" s="1"/>
      <c r="M281" s="127"/>
      <c r="N281" s="127"/>
      <c r="O281" s="122" t="str">
        <f t="shared" si="64"/>
        <v/>
      </c>
      <c r="P281" s="49" t="str">
        <f t="shared" si="65"/>
        <v/>
      </c>
      <c r="Q281" s="3" t="str">
        <f t="shared" si="66"/>
        <v/>
      </c>
      <c r="R281" s="49" t="str">
        <f t="shared" si="67"/>
        <v/>
      </c>
      <c r="S281" s="3" t="str">
        <f t="shared" si="68"/>
        <v/>
      </c>
      <c r="T281" s="50" t="str">
        <f t="shared" si="69"/>
        <v/>
      </c>
      <c r="U281" s="50" t="str">
        <f t="shared" si="70"/>
        <v/>
      </c>
      <c r="V281" s="51" t="str">
        <f t="shared" si="71"/>
        <v/>
      </c>
    </row>
    <row r="282" spans="1:22" ht="13.5">
      <c r="A282" s="266" t="str">
        <f t="shared" si="61"/>
        <v/>
      </c>
      <c r="B282" s="47"/>
      <c r="C282" s="380"/>
      <c r="D282" s="380"/>
      <c r="E282" s="380"/>
      <c r="F282" s="380"/>
      <c r="G282" s="265"/>
      <c r="H282" s="45"/>
      <c r="I282" s="48"/>
      <c r="J282" s="70" t="str">
        <f t="shared" si="62"/>
        <v/>
      </c>
      <c r="K282" s="71" t="str">
        <f t="shared" si="63"/>
        <v/>
      </c>
      <c r="L282" s="1"/>
      <c r="M282" s="127"/>
      <c r="N282" s="127"/>
      <c r="O282" s="122" t="str">
        <f t="shared" si="64"/>
        <v/>
      </c>
      <c r="P282" s="49" t="str">
        <f t="shared" si="65"/>
        <v/>
      </c>
      <c r="Q282" s="3" t="str">
        <f t="shared" si="66"/>
        <v/>
      </c>
      <c r="R282" s="49" t="str">
        <f t="shared" si="67"/>
        <v/>
      </c>
      <c r="S282" s="3" t="str">
        <f t="shared" si="68"/>
        <v/>
      </c>
      <c r="T282" s="50" t="str">
        <f t="shared" si="69"/>
        <v/>
      </c>
      <c r="U282" s="50" t="str">
        <f t="shared" si="70"/>
        <v/>
      </c>
      <c r="V282" s="51" t="str">
        <f t="shared" si="71"/>
        <v/>
      </c>
    </row>
    <row r="283" spans="1:22" ht="13.5">
      <c r="A283" s="266" t="str">
        <f t="shared" si="61"/>
        <v/>
      </c>
      <c r="B283" s="47"/>
      <c r="C283" s="380"/>
      <c r="D283" s="380"/>
      <c r="E283" s="380"/>
      <c r="F283" s="380"/>
      <c r="G283" s="265"/>
      <c r="H283" s="45"/>
      <c r="I283" s="48"/>
      <c r="J283" s="70" t="str">
        <f t="shared" si="62"/>
        <v/>
      </c>
      <c r="K283" s="71" t="str">
        <f t="shared" si="63"/>
        <v/>
      </c>
      <c r="L283" s="1"/>
      <c r="M283" s="127"/>
      <c r="N283" s="127"/>
      <c r="O283" s="122" t="str">
        <f t="shared" si="64"/>
        <v/>
      </c>
      <c r="P283" s="49" t="str">
        <f t="shared" si="65"/>
        <v/>
      </c>
      <c r="Q283" s="3" t="str">
        <f t="shared" si="66"/>
        <v/>
      </c>
      <c r="R283" s="49" t="str">
        <f t="shared" si="67"/>
        <v/>
      </c>
      <c r="S283" s="3" t="str">
        <f t="shared" si="68"/>
        <v/>
      </c>
      <c r="T283" s="50" t="str">
        <f t="shared" si="69"/>
        <v/>
      </c>
      <c r="U283" s="50" t="str">
        <f t="shared" si="70"/>
        <v/>
      </c>
      <c r="V283" s="51" t="str">
        <f t="shared" si="71"/>
        <v/>
      </c>
    </row>
    <row r="284" spans="1:22" ht="13.5">
      <c r="A284" s="266" t="str">
        <f t="shared" si="61"/>
        <v/>
      </c>
      <c r="B284" s="47"/>
      <c r="C284" s="380"/>
      <c r="D284" s="380"/>
      <c r="E284" s="380"/>
      <c r="F284" s="380"/>
      <c r="G284" s="265"/>
      <c r="H284" s="45"/>
      <c r="I284" s="48"/>
      <c r="J284" s="70" t="str">
        <f t="shared" si="62"/>
        <v/>
      </c>
      <c r="K284" s="71" t="str">
        <f t="shared" si="63"/>
        <v/>
      </c>
      <c r="L284" s="1"/>
      <c r="M284" s="127"/>
      <c r="N284" s="127"/>
      <c r="O284" s="122" t="str">
        <f t="shared" si="64"/>
        <v/>
      </c>
      <c r="P284" s="49" t="str">
        <f t="shared" si="65"/>
        <v/>
      </c>
      <c r="Q284" s="3" t="str">
        <f t="shared" si="66"/>
        <v/>
      </c>
      <c r="R284" s="49" t="str">
        <f t="shared" si="67"/>
        <v/>
      </c>
      <c r="S284" s="3" t="str">
        <f t="shared" si="68"/>
        <v/>
      </c>
      <c r="T284" s="50" t="str">
        <f t="shared" si="69"/>
        <v/>
      </c>
      <c r="U284" s="50" t="str">
        <f t="shared" si="70"/>
        <v/>
      </c>
      <c r="V284" s="51" t="str">
        <f t="shared" si="71"/>
        <v/>
      </c>
    </row>
    <row r="285" spans="1:22" ht="13.5">
      <c r="A285" s="266" t="str">
        <f t="shared" si="61"/>
        <v/>
      </c>
      <c r="B285" s="47"/>
      <c r="C285" s="380"/>
      <c r="D285" s="380"/>
      <c r="E285" s="380"/>
      <c r="F285" s="380"/>
      <c r="G285" s="265"/>
      <c r="H285" s="45"/>
      <c r="I285" s="48"/>
      <c r="J285" s="70" t="str">
        <f t="shared" si="62"/>
        <v/>
      </c>
      <c r="K285" s="71" t="str">
        <f t="shared" si="63"/>
        <v/>
      </c>
      <c r="L285" s="1"/>
      <c r="M285" s="127"/>
      <c r="N285" s="127"/>
      <c r="O285" s="122" t="str">
        <f t="shared" si="64"/>
        <v/>
      </c>
      <c r="P285" s="49" t="str">
        <f t="shared" si="65"/>
        <v/>
      </c>
      <c r="Q285" s="3" t="str">
        <f t="shared" si="66"/>
        <v/>
      </c>
      <c r="R285" s="49" t="str">
        <f t="shared" si="67"/>
        <v/>
      </c>
      <c r="S285" s="3" t="str">
        <f t="shared" si="68"/>
        <v/>
      </c>
      <c r="T285" s="50" t="str">
        <f t="shared" si="69"/>
        <v/>
      </c>
      <c r="U285" s="50" t="str">
        <f t="shared" si="70"/>
        <v/>
      </c>
      <c r="V285" s="51" t="str">
        <f t="shared" si="71"/>
        <v/>
      </c>
    </row>
    <row r="286" spans="1:22" ht="13.5">
      <c r="A286" s="266" t="str">
        <f t="shared" si="61"/>
        <v/>
      </c>
      <c r="B286" s="47"/>
      <c r="C286" s="380"/>
      <c r="D286" s="380"/>
      <c r="E286" s="380"/>
      <c r="F286" s="380"/>
      <c r="G286" s="265"/>
      <c r="H286" s="45"/>
      <c r="I286" s="48"/>
      <c r="J286" s="70" t="str">
        <f t="shared" si="62"/>
        <v/>
      </c>
      <c r="K286" s="71" t="str">
        <f t="shared" si="63"/>
        <v/>
      </c>
      <c r="L286" s="1"/>
      <c r="M286" s="127"/>
      <c r="N286" s="127"/>
      <c r="O286" s="122" t="str">
        <f t="shared" si="64"/>
        <v/>
      </c>
      <c r="P286" s="49" t="str">
        <f t="shared" si="65"/>
        <v/>
      </c>
      <c r="Q286" s="3" t="str">
        <f t="shared" si="66"/>
        <v/>
      </c>
      <c r="R286" s="49" t="str">
        <f t="shared" si="67"/>
        <v/>
      </c>
      <c r="S286" s="3" t="str">
        <f t="shared" si="68"/>
        <v/>
      </c>
      <c r="T286" s="50" t="str">
        <f t="shared" si="69"/>
        <v/>
      </c>
      <c r="U286" s="50" t="str">
        <f t="shared" si="70"/>
        <v/>
      </c>
      <c r="V286" s="51" t="str">
        <f t="shared" si="71"/>
        <v/>
      </c>
    </row>
    <row r="287" spans="1:22" ht="13.5">
      <c r="A287" s="266" t="str">
        <f t="shared" si="61"/>
        <v/>
      </c>
      <c r="B287" s="47"/>
      <c r="C287" s="380"/>
      <c r="D287" s="380"/>
      <c r="E287" s="380"/>
      <c r="F287" s="380"/>
      <c r="G287" s="265"/>
      <c r="H287" s="45"/>
      <c r="I287" s="48"/>
      <c r="J287" s="70" t="str">
        <f t="shared" si="62"/>
        <v/>
      </c>
      <c r="K287" s="71" t="str">
        <f t="shared" si="63"/>
        <v/>
      </c>
      <c r="L287" s="1"/>
      <c r="M287" s="127"/>
      <c r="N287" s="127"/>
      <c r="O287" s="122" t="str">
        <f t="shared" si="64"/>
        <v/>
      </c>
      <c r="P287" s="49" t="str">
        <f t="shared" si="65"/>
        <v/>
      </c>
      <c r="Q287" s="3" t="str">
        <f t="shared" si="66"/>
        <v/>
      </c>
      <c r="R287" s="49" t="str">
        <f t="shared" si="67"/>
        <v/>
      </c>
      <c r="S287" s="3" t="str">
        <f t="shared" si="68"/>
        <v/>
      </c>
      <c r="T287" s="50" t="str">
        <f t="shared" si="69"/>
        <v/>
      </c>
      <c r="U287" s="50" t="str">
        <f t="shared" si="70"/>
        <v/>
      </c>
      <c r="V287" s="51" t="str">
        <f t="shared" si="71"/>
        <v/>
      </c>
    </row>
    <row r="288" spans="1:22" ht="13.5">
      <c r="A288" s="266" t="str">
        <f t="shared" si="61"/>
        <v/>
      </c>
      <c r="B288" s="47"/>
      <c r="C288" s="380"/>
      <c r="D288" s="380"/>
      <c r="E288" s="380"/>
      <c r="F288" s="380"/>
      <c r="G288" s="265"/>
      <c r="H288" s="45"/>
      <c r="I288" s="48"/>
      <c r="J288" s="70" t="str">
        <f t="shared" si="62"/>
        <v/>
      </c>
      <c r="K288" s="71" t="str">
        <f t="shared" si="63"/>
        <v/>
      </c>
      <c r="L288" s="1"/>
      <c r="M288" s="127"/>
      <c r="N288" s="127"/>
      <c r="O288" s="122" t="str">
        <f t="shared" si="64"/>
        <v/>
      </c>
      <c r="P288" s="49" t="str">
        <f t="shared" si="65"/>
        <v/>
      </c>
      <c r="Q288" s="3" t="str">
        <f t="shared" si="66"/>
        <v/>
      </c>
      <c r="R288" s="49" t="str">
        <f t="shared" si="67"/>
        <v/>
      </c>
      <c r="S288" s="3" t="str">
        <f t="shared" si="68"/>
        <v/>
      </c>
      <c r="T288" s="50" t="str">
        <f t="shared" si="69"/>
        <v/>
      </c>
      <c r="U288" s="50" t="str">
        <f t="shared" si="70"/>
        <v/>
      </c>
      <c r="V288" s="51" t="str">
        <f t="shared" si="71"/>
        <v/>
      </c>
    </row>
    <row r="289" spans="1:22" ht="13.5">
      <c r="A289" s="266" t="str">
        <f t="shared" si="61"/>
        <v/>
      </c>
      <c r="B289" s="47"/>
      <c r="C289" s="380"/>
      <c r="D289" s="380"/>
      <c r="E289" s="380"/>
      <c r="F289" s="380"/>
      <c r="G289" s="265"/>
      <c r="H289" s="45"/>
      <c r="I289" s="48"/>
      <c r="J289" s="70" t="str">
        <f t="shared" si="62"/>
        <v/>
      </c>
      <c r="K289" s="71" t="str">
        <f t="shared" si="63"/>
        <v/>
      </c>
      <c r="L289" s="1"/>
      <c r="M289" s="127"/>
      <c r="N289" s="127"/>
      <c r="O289" s="122" t="str">
        <f t="shared" si="64"/>
        <v/>
      </c>
      <c r="P289" s="49" t="str">
        <f t="shared" si="65"/>
        <v/>
      </c>
      <c r="Q289" s="3" t="str">
        <f t="shared" si="66"/>
        <v/>
      </c>
      <c r="R289" s="49" t="str">
        <f t="shared" si="67"/>
        <v/>
      </c>
      <c r="S289" s="3" t="str">
        <f t="shared" si="68"/>
        <v/>
      </c>
      <c r="T289" s="50" t="str">
        <f t="shared" si="69"/>
        <v/>
      </c>
      <c r="U289" s="50" t="str">
        <f t="shared" si="70"/>
        <v/>
      </c>
      <c r="V289" s="51" t="str">
        <f t="shared" si="71"/>
        <v/>
      </c>
    </row>
    <row r="290" spans="1:22" ht="13.5">
      <c r="A290" s="266" t="str">
        <f t="shared" si="61"/>
        <v/>
      </c>
      <c r="B290" s="47"/>
      <c r="C290" s="380"/>
      <c r="D290" s="380"/>
      <c r="E290" s="380"/>
      <c r="F290" s="380"/>
      <c r="G290" s="265"/>
      <c r="H290" s="45"/>
      <c r="I290" s="48"/>
      <c r="J290" s="70" t="str">
        <f t="shared" si="62"/>
        <v/>
      </c>
      <c r="K290" s="71" t="str">
        <f t="shared" si="63"/>
        <v/>
      </c>
      <c r="L290" s="1"/>
      <c r="M290" s="127"/>
      <c r="N290" s="127"/>
      <c r="O290" s="122" t="str">
        <f t="shared" si="64"/>
        <v/>
      </c>
      <c r="P290" s="49" t="str">
        <f t="shared" si="65"/>
        <v/>
      </c>
      <c r="Q290" s="3" t="str">
        <f t="shared" si="66"/>
        <v/>
      </c>
      <c r="R290" s="49" t="str">
        <f t="shared" si="67"/>
        <v/>
      </c>
      <c r="S290" s="3" t="str">
        <f t="shared" si="68"/>
        <v/>
      </c>
      <c r="T290" s="50" t="str">
        <f t="shared" si="69"/>
        <v/>
      </c>
      <c r="U290" s="50" t="str">
        <f t="shared" si="70"/>
        <v/>
      </c>
      <c r="V290" s="51" t="str">
        <f t="shared" si="71"/>
        <v/>
      </c>
    </row>
    <row r="291" spans="1:22" ht="13.5">
      <c r="A291" s="266" t="str">
        <f t="shared" si="61"/>
        <v/>
      </c>
      <c r="B291" s="47"/>
      <c r="C291" s="380"/>
      <c r="D291" s="380"/>
      <c r="E291" s="380"/>
      <c r="F291" s="380"/>
      <c r="G291" s="265"/>
      <c r="H291" s="45"/>
      <c r="I291" s="48"/>
      <c r="J291" s="70" t="str">
        <f t="shared" si="62"/>
        <v/>
      </c>
      <c r="K291" s="71" t="str">
        <f t="shared" si="63"/>
        <v/>
      </c>
      <c r="L291" s="1"/>
      <c r="M291" s="127"/>
      <c r="N291" s="127"/>
      <c r="O291" s="122" t="str">
        <f t="shared" si="64"/>
        <v/>
      </c>
      <c r="P291" s="49" t="str">
        <f t="shared" si="65"/>
        <v/>
      </c>
      <c r="Q291" s="3" t="str">
        <f t="shared" si="66"/>
        <v/>
      </c>
      <c r="R291" s="49" t="str">
        <f t="shared" si="67"/>
        <v/>
      </c>
      <c r="S291" s="3" t="str">
        <f t="shared" si="68"/>
        <v/>
      </c>
      <c r="T291" s="50" t="str">
        <f t="shared" si="69"/>
        <v/>
      </c>
      <c r="U291" s="50" t="str">
        <f t="shared" si="70"/>
        <v/>
      </c>
      <c r="V291" s="51" t="str">
        <f t="shared" si="71"/>
        <v/>
      </c>
    </row>
    <row r="292" spans="1:22" ht="13.5">
      <c r="A292" s="266" t="str">
        <f t="shared" si="61"/>
        <v/>
      </c>
      <c r="B292" s="47"/>
      <c r="C292" s="380"/>
      <c r="D292" s="380"/>
      <c r="E292" s="380"/>
      <c r="F292" s="380"/>
      <c r="G292" s="265"/>
      <c r="H292" s="45"/>
      <c r="I292" s="48"/>
      <c r="J292" s="70" t="str">
        <f t="shared" si="62"/>
        <v/>
      </c>
      <c r="K292" s="71" t="str">
        <f t="shared" si="63"/>
        <v/>
      </c>
      <c r="L292" s="1"/>
      <c r="M292" s="127"/>
      <c r="N292" s="127"/>
      <c r="O292" s="122" t="str">
        <f t="shared" si="64"/>
        <v/>
      </c>
      <c r="P292" s="49" t="str">
        <f t="shared" si="65"/>
        <v/>
      </c>
      <c r="Q292" s="3" t="str">
        <f t="shared" si="66"/>
        <v/>
      </c>
      <c r="R292" s="49" t="str">
        <f t="shared" si="67"/>
        <v/>
      </c>
      <c r="S292" s="3" t="str">
        <f t="shared" si="68"/>
        <v/>
      </c>
      <c r="T292" s="50" t="str">
        <f t="shared" si="69"/>
        <v/>
      </c>
      <c r="U292" s="50" t="str">
        <f t="shared" si="70"/>
        <v/>
      </c>
      <c r="V292" s="51" t="str">
        <f t="shared" si="71"/>
        <v/>
      </c>
    </row>
    <row r="293" spans="1:22" ht="13.5">
      <c r="A293" s="266" t="str">
        <f t="shared" si="61"/>
        <v/>
      </c>
      <c r="B293" s="47"/>
      <c r="C293" s="380"/>
      <c r="D293" s="380"/>
      <c r="E293" s="380"/>
      <c r="F293" s="380"/>
      <c r="G293" s="265"/>
      <c r="H293" s="45"/>
      <c r="I293" s="48"/>
      <c r="J293" s="70" t="str">
        <f t="shared" si="62"/>
        <v/>
      </c>
      <c r="K293" s="71" t="str">
        <f t="shared" si="63"/>
        <v/>
      </c>
      <c r="L293" s="1"/>
      <c r="M293" s="127"/>
      <c r="N293" s="127"/>
      <c r="O293" s="122" t="str">
        <f t="shared" si="64"/>
        <v/>
      </c>
      <c r="P293" s="49" t="str">
        <f t="shared" si="65"/>
        <v/>
      </c>
      <c r="Q293" s="3" t="str">
        <f t="shared" si="66"/>
        <v/>
      </c>
      <c r="R293" s="49" t="str">
        <f t="shared" si="67"/>
        <v/>
      </c>
      <c r="S293" s="3" t="str">
        <f t="shared" si="68"/>
        <v/>
      </c>
      <c r="T293" s="50" t="str">
        <f t="shared" si="69"/>
        <v/>
      </c>
      <c r="U293" s="50" t="str">
        <f t="shared" si="70"/>
        <v/>
      </c>
      <c r="V293" s="51" t="str">
        <f t="shared" si="71"/>
        <v/>
      </c>
    </row>
    <row r="294" spans="1:22" ht="13.5">
      <c r="A294" s="266" t="str">
        <f t="shared" si="61"/>
        <v/>
      </c>
      <c r="B294" s="47"/>
      <c r="C294" s="380"/>
      <c r="D294" s="380"/>
      <c r="E294" s="380"/>
      <c r="F294" s="380"/>
      <c r="G294" s="265"/>
      <c r="H294" s="45"/>
      <c r="I294" s="48"/>
      <c r="J294" s="70" t="str">
        <f t="shared" si="62"/>
        <v/>
      </c>
      <c r="K294" s="71" t="str">
        <f t="shared" si="63"/>
        <v/>
      </c>
      <c r="L294" s="1"/>
      <c r="M294" s="127"/>
      <c r="N294" s="127"/>
      <c r="O294" s="122" t="str">
        <f t="shared" si="64"/>
        <v/>
      </c>
      <c r="P294" s="49" t="str">
        <f t="shared" si="65"/>
        <v/>
      </c>
      <c r="Q294" s="3" t="str">
        <f t="shared" si="66"/>
        <v/>
      </c>
      <c r="R294" s="49" t="str">
        <f t="shared" si="67"/>
        <v/>
      </c>
      <c r="S294" s="3" t="str">
        <f t="shared" si="68"/>
        <v/>
      </c>
      <c r="T294" s="50" t="str">
        <f t="shared" si="69"/>
        <v/>
      </c>
      <c r="U294" s="50" t="str">
        <f t="shared" si="70"/>
        <v/>
      </c>
      <c r="V294" s="51" t="str">
        <f t="shared" si="71"/>
        <v/>
      </c>
    </row>
    <row r="295" spans="1:22" ht="13.5">
      <c r="A295" s="266" t="str">
        <f t="shared" si="61"/>
        <v/>
      </c>
      <c r="B295" s="47"/>
      <c r="C295" s="380"/>
      <c r="D295" s="380"/>
      <c r="E295" s="380"/>
      <c r="F295" s="380"/>
      <c r="G295" s="265"/>
      <c r="H295" s="45"/>
      <c r="I295" s="48"/>
      <c r="J295" s="70" t="str">
        <f t="shared" si="62"/>
        <v/>
      </c>
      <c r="K295" s="71" t="str">
        <f t="shared" si="63"/>
        <v/>
      </c>
      <c r="L295" s="1"/>
      <c r="M295" s="127"/>
      <c r="N295" s="127"/>
      <c r="O295" s="122" t="str">
        <f t="shared" si="64"/>
        <v/>
      </c>
      <c r="P295" s="49" t="str">
        <f t="shared" si="65"/>
        <v/>
      </c>
      <c r="Q295" s="3" t="str">
        <f t="shared" si="66"/>
        <v/>
      </c>
      <c r="R295" s="49" t="str">
        <f t="shared" si="67"/>
        <v/>
      </c>
      <c r="S295" s="3" t="str">
        <f t="shared" si="68"/>
        <v/>
      </c>
      <c r="T295" s="50" t="str">
        <f t="shared" si="69"/>
        <v/>
      </c>
      <c r="U295" s="50" t="str">
        <f t="shared" si="70"/>
        <v/>
      </c>
      <c r="V295" s="51" t="str">
        <f t="shared" si="71"/>
        <v/>
      </c>
    </row>
    <row r="296" spans="1:22" ht="13.5">
      <c r="A296" s="266" t="str">
        <f t="shared" si="61"/>
        <v/>
      </c>
      <c r="B296" s="47"/>
      <c r="C296" s="380"/>
      <c r="D296" s="380"/>
      <c r="E296" s="380"/>
      <c r="F296" s="380"/>
      <c r="G296" s="265"/>
      <c r="H296" s="45"/>
      <c r="I296" s="48"/>
      <c r="J296" s="70" t="str">
        <f t="shared" si="62"/>
        <v/>
      </c>
      <c r="K296" s="71" t="str">
        <f t="shared" si="63"/>
        <v/>
      </c>
      <c r="L296" s="1"/>
      <c r="M296" s="127"/>
      <c r="N296" s="127"/>
      <c r="O296" s="122" t="str">
        <f t="shared" si="64"/>
        <v/>
      </c>
      <c r="P296" s="49" t="str">
        <f t="shared" si="65"/>
        <v/>
      </c>
      <c r="Q296" s="3" t="str">
        <f t="shared" si="66"/>
        <v/>
      </c>
      <c r="R296" s="49" t="str">
        <f t="shared" si="67"/>
        <v/>
      </c>
      <c r="S296" s="3" t="str">
        <f t="shared" si="68"/>
        <v/>
      </c>
      <c r="T296" s="50" t="str">
        <f t="shared" si="69"/>
        <v/>
      </c>
      <c r="U296" s="50" t="str">
        <f t="shared" si="70"/>
        <v/>
      </c>
      <c r="V296" s="51" t="str">
        <f t="shared" si="71"/>
        <v/>
      </c>
    </row>
    <row r="297" spans="1:22" ht="13.5">
      <c r="A297" s="266" t="str">
        <f t="shared" si="61"/>
        <v/>
      </c>
      <c r="B297" s="47"/>
      <c r="C297" s="380"/>
      <c r="D297" s="380"/>
      <c r="E297" s="380"/>
      <c r="F297" s="380"/>
      <c r="G297" s="265"/>
      <c r="H297" s="45"/>
      <c r="I297" s="48"/>
      <c r="J297" s="70" t="str">
        <f t="shared" si="62"/>
        <v/>
      </c>
      <c r="K297" s="71" t="str">
        <f t="shared" si="63"/>
        <v/>
      </c>
      <c r="L297" s="1"/>
      <c r="M297" s="127"/>
      <c r="N297" s="127"/>
      <c r="O297" s="122" t="str">
        <f t="shared" si="64"/>
        <v/>
      </c>
      <c r="P297" s="49" t="str">
        <f t="shared" si="65"/>
        <v/>
      </c>
      <c r="Q297" s="3" t="str">
        <f t="shared" si="66"/>
        <v/>
      </c>
      <c r="R297" s="49" t="str">
        <f t="shared" si="67"/>
        <v/>
      </c>
      <c r="S297" s="3" t="str">
        <f t="shared" si="68"/>
        <v/>
      </c>
      <c r="T297" s="50" t="str">
        <f t="shared" si="69"/>
        <v/>
      </c>
      <c r="U297" s="50" t="str">
        <f t="shared" si="70"/>
        <v/>
      </c>
      <c r="V297" s="51" t="str">
        <f t="shared" si="71"/>
        <v/>
      </c>
    </row>
    <row r="298" spans="1:22" ht="13.5">
      <c r="A298" s="266" t="str">
        <f t="shared" si="61"/>
        <v/>
      </c>
      <c r="B298" s="47"/>
      <c r="C298" s="380"/>
      <c r="D298" s="380"/>
      <c r="E298" s="380"/>
      <c r="F298" s="380"/>
      <c r="G298" s="265"/>
      <c r="H298" s="45"/>
      <c r="I298" s="48"/>
      <c r="J298" s="70" t="str">
        <f t="shared" si="62"/>
        <v/>
      </c>
      <c r="K298" s="71" t="str">
        <f t="shared" si="63"/>
        <v/>
      </c>
      <c r="L298" s="1"/>
      <c r="M298" s="127"/>
      <c r="N298" s="127"/>
      <c r="O298" s="122" t="str">
        <f t="shared" si="64"/>
        <v/>
      </c>
      <c r="P298" s="49" t="str">
        <f t="shared" si="65"/>
        <v/>
      </c>
      <c r="Q298" s="3" t="str">
        <f t="shared" si="66"/>
        <v/>
      </c>
      <c r="R298" s="49" t="str">
        <f t="shared" si="67"/>
        <v/>
      </c>
      <c r="S298" s="3" t="str">
        <f t="shared" si="68"/>
        <v/>
      </c>
      <c r="T298" s="50" t="str">
        <f t="shared" si="69"/>
        <v/>
      </c>
      <c r="U298" s="50" t="str">
        <f t="shared" si="70"/>
        <v/>
      </c>
      <c r="V298" s="51" t="str">
        <f t="shared" si="71"/>
        <v/>
      </c>
    </row>
    <row r="299" spans="1:22" ht="13.5">
      <c r="A299" s="266" t="str">
        <f t="shared" si="61"/>
        <v/>
      </c>
      <c r="B299" s="47"/>
      <c r="C299" s="380"/>
      <c r="D299" s="380"/>
      <c r="E299" s="380"/>
      <c r="F299" s="380"/>
      <c r="G299" s="265"/>
      <c r="H299" s="45"/>
      <c r="I299" s="48"/>
      <c r="J299" s="70" t="str">
        <f t="shared" si="62"/>
        <v/>
      </c>
      <c r="K299" s="71" t="str">
        <f t="shared" si="63"/>
        <v/>
      </c>
      <c r="L299" s="1"/>
      <c r="M299" s="127"/>
      <c r="N299" s="127"/>
      <c r="O299" s="122" t="str">
        <f t="shared" si="64"/>
        <v/>
      </c>
      <c r="P299" s="49" t="str">
        <f t="shared" si="65"/>
        <v/>
      </c>
      <c r="Q299" s="3" t="str">
        <f t="shared" si="66"/>
        <v/>
      </c>
      <c r="R299" s="49" t="str">
        <f t="shared" si="67"/>
        <v/>
      </c>
      <c r="S299" s="3" t="str">
        <f t="shared" si="68"/>
        <v/>
      </c>
      <c r="T299" s="50" t="str">
        <f t="shared" si="69"/>
        <v/>
      </c>
      <c r="U299" s="50" t="str">
        <f t="shared" si="70"/>
        <v/>
      </c>
      <c r="V299" s="51" t="str">
        <f t="shared" si="71"/>
        <v/>
      </c>
    </row>
    <row r="300" spans="1:22" ht="13.5">
      <c r="A300" s="266" t="str">
        <f t="shared" si="61"/>
        <v/>
      </c>
      <c r="B300" s="47"/>
      <c r="C300" s="380"/>
      <c r="D300" s="380"/>
      <c r="E300" s="380"/>
      <c r="F300" s="380"/>
      <c r="G300" s="265"/>
      <c r="H300" s="45"/>
      <c r="I300" s="48"/>
      <c r="J300" s="70" t="str">
        <f t="shared" si="62"/>
        <v/>
      </c>
      <c r="K300" s="71" t="str">
        <f t="shared" si="63"/>
        <v/>
      </c>
      <c r="L300" s="1"/>
      <c r="M300" s="127"/>
      <c r="N300" s="127"/>
      <c r="O300" s="122" t="str">
        <f t="shared" si="64"/>
        <v/>
      </c>
      <c r="P300" s="49" t="str">
        <f t="shared" si="65"/>
        <v/>
      </c>
      <c r="Q300" s="3" t="str">
        <f t="shared" si="66"/>
        <v/>
      </c>
      <c r="R300" s="49" t="str">
        <f t="shared" si="67"/>
        <v/>
      </c>
      <c r="S300" s="3" t="str">
        <f t="shared" si="68"/>
        <v/>
      </c>
      <c r="T300" s="50" t="str">
        <f t="shared" si="69"/>
        <v/>
      </c>
      <c r="U300" s="50" t="str">
        <f t="shared" si="70"/>
        <v/>
      </c>
      <c r="V300" s="51" t="str">
        <f t="shared" si="71"/>
        <v/>
      </c>
    </row>
    <row r="301" spans="1:22" ht="13.5">
      <c r="A301" s="266" t="str">
        <f t="shared" si="61"/>
        <v/>
      </c>
      <c r="B301" s="47"/>
      <c r="C301" s="380"/>
      <c r="D301" s="380"/>
      <c r="E301" s="380"/>
      <c r="F301" s="380"/>
      <c r="G301" s="265"/>
      <c r="H301" s="45"/>
      <c r="I301" s="48"/>
      <c r="J301" s="70" t="str">
        <f t="shared" si="62"/>
        <v/>
      </c>
      <c r="K301" s="71" t="str">
        <f t="shared" si="63"/>
        <v/>
      </c>
      <c r="L301" s="1"/>
      <c r="M301" s="127"/>
      <c r="N301" s="127"/>
      <c r="O301" s="122" t="str">
        <f t="shared" si="64"/>
        <v/>
      </c>
      <c r="P301" s="49" t="str">
        <f t="shared" si="65"/>
        <v/>
      </c>
      <c r="Q301" s="3" t="str">
        <f t="shared" si="66"/>
        <v/>
      </c>
      <c r="R301" s="49" t="str">
        <f t="shared" si="67"/>
        <v/>
      </c>
      <c r="S301" s="3" t="str">
        <f t="shared" si="68"/>
        <v/>
      </c>
      <c r="T301" s="50" t="str">
        <f t="shared" si="69"/>
        <v/>
      </c>
      <c r="U301" s="50" t="str">
        <f t="shared" si="70"/>
        <v/>
      </c>
      <c r="V301" s="51" t="str">
        <f t="shared" si="71"/>
        <v/>
      </c>
    </row>
    <row r="302" spans="1:22" ht="13.5">
      <c r="A302" s="266" t="str">
        <f t="shared" si="61"/>
        <v/>
      </c>
      <c r="B302" s="47"/>
      <c r="C302" s="380"/>
      <c r="D302" s="380"/>
      <c r="E302" s="380"/>
      <c r="F302" s="380"/>
      <c r="G302" s="265"/>
      <c r="H302" s="45"/>
      <c r="I302" s="48"/>
      <c r="J302" s="70" t="str">
        <f t="shared" si="62"/>
        <v/>
      </c>
      <c r="K302" s="71" t="str">
        <f t="shared" si="63"/>
        <v/>
      </c>
      <c r="L302" s="1"/>
      <c r="M302" s="127"/>
      <c r="N302" s="127"/>
      <c r="O302" s="122" t="str">
        <f t="shared" si="64"/>
        <v/>
      </c>
      <c r="P302" s="49" t="str">
        <f t="shared" si="65"/>
        <v/>
      </c>
      <c r="Q302" s="3" t="str">
        <f t="shared" si="66"/>
        <v/>
      </c>
      <c r="R302" s="49" t="str">
        <f t="shared" si="67"/>
        <v/>
      </c>
      <c r="S302" s="3" t="str">
        <f t="shared" si="68"/>
        <v/>
      </c>
      <c r="T302" s="50" t="str">
        <f t="shared" si="69"/>
        <v/>
      </c>
      <c r="U302" s="50" t="str">
        <f t="shared" si="70"/>
        <v/>
      </c>
      <c r="V302" s="51" t="str">
        <f t="shared" si="71"/>
        <v/>
      </c>
    </row>
    <row r="303" spans="1:22" ht="13.5">
      <c r="A303" s="266" t="str">
        <f t="shared" si="61"/>
        <v/>
      </c>
      <c r="B303" s="47"/>
      <c r="C303" s="380"/>
      <c r="D303" s="380"/>
      <c r="E303" s="380"/>
      <c r="F303" s="380"/>
      <c r="G303" s="265"/>
      <c r="H303" s="45"/>
      <c r="I303" s="48"/>
      <c r="J303" s="70" t="str">
        <f t="shared" si="62"/>
        <v/>
      </c>
      <c r="K303" s="71" t="str">
        <f t="shared" si="63"/>
        <v/>
      </c>
      <c r="L303" s="1"/>
      <c r="M303" s="127"/>
      <c r="N303" s="127"/>
      <c r="O303" s="122" t="str">
        <f t="shared" si="64"/>
        <v/>
      </c>
      <c r="P303" s="49" t="str">
        <f t="shared" si="65"/>
        <v/>
      </c>
      <c r="Q303" s="3" t="str">
        <f t="shared" si="66"/>
        <v/>
      </c>
      <c r="R303" s="49" t="str">
        <f t="shared" si="67"/>
        <v/>
      </c>
      <c r="S303" s="3" t="str">
        <f t="shared" si="68"/>
        <v/>
      </c>
      <c r="T303" s="50" t="str">
        <f t="shared" si="69"/>
        <v/>
      </c>
      <c r="U303" s="50" t="str">
        <f t="shared" si="70"/>
        <v/>
      </c>
      <c r="V303" s="51" t="str">
        <f t="shared" si="71"/>
        <v/>
      </c>
    </row>
    <row r="304" spans="1:22" ht="13.5">
      <c r="A304" s="266" t="str">
        <f t="shared" si="61"/>
        <v/>
      </c>
      <c r="B304" s="47"/>
      <c r="C304" s="380"/>
      <c r="D304" s="380"/>
      <c r="E304" s="380"/>
      <c r="F304" s="380"/>
      <c r="G304" s="265"/>
      <c r="H304" s="45"/>
      <c r="I304" s="48"/>
      <c r="J304" s="70" t="str">
        <f t="shared" si="62"/>
        <v/>
      </c>
      <c r="K304" s="71" t="str">
        <f t="shared" si="63"/>
        <v/>
      </c>
      <c r="L304" s="1"/>
      <c r="M304" s="127"/>
      <c r="N304" s="127"/>
      <c r="O304" s="122" t="str">
        <f t="shared" si="64"/>
        <v/>
      </c>
      <c r="P304" s="49" t="str">
        <f t="shared" si="65"/>
        <v/>
      </c>
      <c r="Q304" s="3" t="str">
        <f t="shared" si="66"/>
        <v/>
      </c>
      <c r="R304" s="49" t="str">
        <f t="shared" si="67"/>
        <v/>
      </c>
      <c r="S304" s="3" t="str">
        <f t="shared" si="68"/>
        <v/>
      </c>
      <c r="T304" s="50" t="str">
        <f t="shared" si="69"/>
        <v/>
      </c>
      <c r="U304" s="50" t="str">
        <f t="shared" si="70"/>
        <v/>
      </c>
      <c r="V304" s="51" t="str">
        <f t="shared" si="71"/>
        <v/>
      </c>
    </row>
    <row r="305" spans="1:22" ht="13.5">
      <c r="A305" s="266" t="str">
        <f t="shared" si="61"/>
        <v/>
      </c>
      <c r="B305" s="47"/>
      <c r="C305" s="380"/>
      <c r="D305" s="380"/>
      <c r="E305" s="380"/>
      <c r="F305" s="380"/>
      <c r="G305" s="265"/>
      <c r="H305" s="45"/>
      <c r="I305" s="48"/>
      <c r="J305" s="70" t="str">
        <f t="shared" si="62"/>
        <v/>
      </c>
      <c r="K305" s="71" t="str">
        <f t="shared" si="63"/>
        <v/>
      </c>
      <c r="L305" s="1"/>
      <c r="M305" s="127"/>
      <c r="N305" s="127"/>
      <c r="O305" s="122" t="str">
        <f t="shared" si="64"/>
        <v/>
      </c>
      <c r="P305" s="49" t="str">
        <f t="shared" si="65"/>
        <v/>
      </c>
      <c r="Q305" s="3" t="str">
        <f t="shared" si="66"/>
        <v/>
      </c>
      <c r="R305" s="49" t="str">
        <f t="shared" si="67"/>
        <v/>
      </c>
      <c r="S305" s="3" t="str">
        <f t="shared" si="68"/>
        <v/>
      </c>
      <c r="T305" s="50" t="str">
        <f t="shared" si="69"/>
        <v/>
      </c>
      <c r="U305" s="50" t="str">
        <f t="shared" si="70"/>
        <v/>
      </c>
      <c r="V305" s="51" t="str">
        <f t="shared" si="71"/>
        <v/>
      </c>
    </row>
    <row r="306" spans="1:22" ht="13.5">
      <c r="A306" s="266" t="str">
        <f t="shared" si="61"/>
        <v/>
      </c>
      <c r="B306" s="47"/>
      <c r="C306" s="380"/>
      <c r="D306" s="380"/>
      <c r="E306" s="380"/>
      <c r="F306" s="380"/>
      <c r="G306" s="265"/>
      <c r="H306" s="45"/>
      <c r="I306" s="48"/>
      <c r="J306" s="70" t="str">
        <f t="shared" si="62"/>
        <v/>
      </c>
      <c r="K306" s="71" t="str">
        <f t="shared" si="63"/>
        <v/>
      </c>
      <c r="L306" s="1"/>
      <c r="M306" s="127"/>
      <c r="N306" s="127"/>
      <c r="O306" s="122" t="str">
        <f t="shared" si="64"/>
        <v/>
      </c>
      <c r="P306" s="49" t="str">
        <f t="shared" si="65"/>
        <v/>
      </c>
      <c r="Q306" s="3" t="str">
        <f t="shared" si="66"/>
        <v/>
      </c>
      <c r="R306" s="49" t="str">
        <f t="shared" si="67"/>
        <v/>
      </c>
      <c r="S306" s="3" t="str">
        <f t="shared" si="68"/>
        <v/>
      </c>
      <c r="T306" s="50" t="str">
        <f t="shared" si="69"/>
        <v/>
      </c>
      <c r="U306" s="50" t="str">
        <f t="shared" si="70"/>
        <v/>
      </c>
      <c r="V306" s="51" t="str">
        <f t="shared" si="71"/>
        <v/>
      </c>
    </row>
    <row r="307" spans="1:22" ht="13.5">
      <c r="A307" s="266" t="str">
        <f t="shared" si="61"/>
        <v/>
      </c>
      <c r="B307" s="47"/>
      <c r="C307" s="380"/>
      <c r="D307" s="380"/>
      <c r="E307" s="380"/>
      <c r="F307" s="380"/>
      <c r="G307" s="265"/>
      <c r="H307" s="45"/>
      <c r="I307" s="48"/>
      <c r="J307" s="70" t="str">
        <f t="shared" si="62"/>
        <v/>
      </c>
      <c r="K307" s="71" t="str">
        <f t="shared" si="63"/>
        <v/>
      </c>
      <c r="L307" s="1"/>
      <c r="M307" s="127"/>
      <c r="N307" s="127"/>
      <c r="O307" s="122" t="str">
        <f t="shared" si="64"/>
        <v/>
      </c>
      <c r="P307" s="49" t="str">
        <f t="shared" si="65"/>
        <v/>
      </c>
      <c r="Q307" s="3" t="str">
        <f t="shared" si="66"/>
        <v/>
      </c>
      <c r="R307" s="49" t="str">
        <f t="shared" si="67"/>
        <v/>
      </c>
      <c r="S307" s="3" t="str">
        <f t="shared" si="68"/>
        <v/>
      </c>
      <c r="T307" s="50" t="str">
        <f t="shared" si="69"/>
        <v/>
      </c>
      <c r="U307" s="50" t="str">
        <f t="shared" si="70"/>
        <v/>
      </c>
      <c r="V307" s="51" t="str">
        <f t="shared" si="71"/>
        <v/>
      </c>
    </row>
    <row r="308" spans="1:22" ht="13.5">
      <c r="A308" s="266" t="str">
        <f t="shared" si="61"/>
        <v/>
      </c>
      <c r="B308" s="47"/>
      <c r="C308" s="380"/>
      <c r="D308" s="380"/>
      <c r="E308" s="380"/>
      <c r="F308" s="380"/>
      <c r="G308" s="265"/>
      <c r="H308" s="45"/>
      <c r="I308" s="48"/>
      <c r="J308" s="70" t="str">
        <f t="shared" si="62"/>
        <v/>
      </c>
      <c r="K308" s="71" t="str">
        <f t="shared" si="63"/>
        <v/>
      </c>
      <c r="L308" s="1"/>
      <c r="M308" s="127"/>
      <c r="N308" s="127"/>
      <c r="O308" s="122" t="str">
        <f t="shared" si="64"/>
        <v/>
      </c>
      <c r="P308" s="49" t="str">
        <f t="shared" si="65"/>
        <v/>
      </c>
      <c r="Q308" s="3" t="str">
        <f t="shared" si="66"/>
        <v/>
      </c>
      <c r="R308" s="49" t="str">
        <f t="shared" si="67"/>
        <v/>
      </c>
      <c r="S308" s="3" t="str">
        <f t="shared" si="68"/>
        <v/>
      </c>
      <c r="T308" s="50" t="str">
        <f t="shared" si="69"/>
        <v/>
      </c>
      <c r="U308" s="50" t="str">
        <f t="shared" si="70"/>
        <v/>
      </c>
      <c r="V308" s="51" t="str">
        <f t="shared" si="71"/>
        <v/>
      </c>
    </row>
    <row r="309" spans="1:22" ht="13.5">
      <c r="A309" s="266" t="str">
        <f t="shared" si="61"/>
        <v/>
      </c>
      <c r="B309" s="47"/>
      <c r="C309" s="380"/>
      <c r="D309" s="380"/>
      <c r="E309" s="380"/>
      <c r="F309" s="380"/>
      <c r="G309" s="265"/>
      <c r="H309" s="45"/>
      <c r="I309" s="48"/>
      <c r="J309" s="70" t="str">
        <f t="shared" si="62"/>
        <v/>
      </c>
      <c r="K309" s="71" t="str">
        <f t="shared" si="63"/>
        <v/>
      </c>
      <c r="L309" s="1"/>
      <c r="M309" s="127"/>
      <c r="N309" s="127"/>
      <c r="O309" s="122" t="str">
        <f t="shared" si="64"/>
        <v/>
      </c>
      <c r="P309" s="49" t="str">
        <f t="shared" si="65"/>
        <v/>
      </c>
      <c r="Q309" s="3" t="str">
        <f t="shared" si="66"/>
        <v/>
      </c>
      <c r="R309" s="49" t="str">
        <f t="shared" si="67"/>
        <v/>
      </c>
      <c r="S309" s="3" t="str">
        <f t="shared" si="68"/>
        <v/>
      </c>
      <c r="T309" s="50" t="str">
        <f t="shared" si="69"/>
        <v/>
      </c>
      <c r="U309" s="50" t="str">
        <f t="shared" si="70"/>
        <v/>
      </c>
      <c r="V309" s="51" t="str">
        <f t="shared" si="71"/>
        <v/>
      </c>
    </row>
    <row r="310" spans="1:22" ht="13.5">
      <c r="A310" s="266" t="str">
        <f t="shared" si="61"/>
        <v/>
      </c>
      <c r="B310" s="47"/>
      <c r="C310" s="380"/>
      <c r="D310" s="380"/>
      <c r="E310" s="380"/>
      <c r="F310" s="380"/>
      <c r="G310" s="265"/>
      <c r="H310" s="45"/>
      <c r="I310" s="48"/>
      <c r="J310" s="70" t="str">
        <f t="shared" si="62"/>
        <v/>
      </c>
      <c r="K310" s="71" t="str">
        <f t="shared" si="63"/>
        <v/>
      </c>
      <c r="L310" s="1"/>
      <c r="M310" s="127"/>
      <c r="N310" s="127"/>
      <c r="O310" s="122" t="str">
        <f t="shared" si="64"/>
        <v/>
      </c>
      <c r="P310" s="49" t="str">
        <f t="shared" si="65"/>
        <v/>
      </c>
      <c r="Q310" s="3" t="str">
        <f t="shared" si="66"/>
        <v/>
      </c>
      <c r="R310" s="49" t="str">
        <f t="shared" si="67"/>
        <v/>
      </c>
      <c r="S310" s="3" t="str">
        <f t="shared" si="68"/>
        <v/>
      </c>
      <c r="T310" s="50" t="str">
        <f t="shared" si="69"/>
        <v/>
      </c>
      <c r="U310" s="50" t="str">
        <f t="shared" si="70"/>
        <v/>
      </c>
      <c r="V310" s="51" t="str">
        <f t="shared" si="71"/>
        <v/>
      </c>
    </row>
    <row r="311" spans="1:22" ht="13.5">
      <c r="A311" s="266" t="str">
        <f t="shared" si="61"/>
        <v/>
      </c>
      <c r="B311" s="47"/>
      <c r="C311" s="380"/>
      <c r="D311" s="380"/>
      <c r="E311" s="380"/>
      <c r="F311" s="380"/>
      <c r="G311" s="265"/>
      <c r="H311" s="45"/>
      <c r="I311" s="48"/>
      <c r="J311" s="70" t="str">
        <f t="shared" si="62"/>
        <v/>
      </c>
      <c r="K311" s="71" t="str">
        <f t="shared" si="63"/>
        <v/>
      </c>
      <c r="L311" s="1"/>
      <c r="M311" s="127"/>
      <c r="N311" s="127"/>
      <c r="O311" s="122" t="str">
        <f t="shared" si="64"/>
        <v/>
      </c>
      <c r="P311" s="49" t="str">
        <f t="shared" si="65"/>
        <v/>
      </c>
      <c r="Q311" s="3" t="str">
        <f t="shared" si="66"/>
        <v/>
      </c>
      <c r="R311" s="49" t="str">
        <f t="shared" si="67"/>
        <v/>
      </c>
      <c r="S311" s="3" t="str">
        <f t="shared" si="68"/>
        <v/>
      </c>
      <c r="T311" s="50" t="str">
        <f t="shared" si="69"/>
        <v/>
      </c>
      <c r="U311" s="50" t="str">
        <f t="shared" si="70"/>
        <v/>
      </c>
      <c r="V311" s="51" t="str">
        <f t="shared" si="71"/>
        <v/>
      </c>
    </row>
    <row r="312" spans="1:22" ht="13.5">
      <c r="A312" s="266" t="str">
        <f t="shared" si="61"/>
        <v/>
      </c>
      <c r="B312" s="47"/>
      <c r="C312" s="380"/>
      <c r="D312" s="380"/>
      <c r="E312" s="380"/>
      <c r="F312" s="380"/>
      <c r="G312" s="265"/>
      <c r="H312" s="45"/>
      <c r="I312" s="48"/>
      <c r="J312" s="70" t="str">
        <f t="shared" si="62"/>
        <v/>
      </c>
      <c r="K312" s="71" t="str">
        <f t="shared" si="63"/>
        <v/>
      </c>
      <c r="L312" s="1"/>
      <c r="M312" s="127"/>
      <c r="N312" s="127"/>
      <c r="O312" s="122" t="str">
        <f t="shared" si="64"/>
        <v/>
      </c>
      <c r="P312" s="49" t="str">
        <f t="shared" si="65"/>
        <v/>
      </c>
      <c r="Q312" s="3" t="str">
        <f t="shared" si="66"/>
        <v/>
      </c>
      <c r="R312" s="49" t="str">
        <f t="shared" si="67"/>
        <v/>
      </c>
      <c r="S312" s="3" t="str">
        <f t="shared" si="68"/>
        <v/>
      </c>
      <c r="T312" s="50" t="str">
        <f t="shared" si="69"/>
        <v/>
      </c>
      <c r="U312" s="50" t="str">
        <f t="shared" si="70"/>
        <v/>
      </c>
      <c r="V312" s="51" t="str">
        <f t="shared" si="71"/>
        <v/>
      </c>
    </row>
    <row r="313" spans="1:22" ht="13.5">
      <c r="A313" s="266" t="str">
        <f t="shared" si="61"/>
        <v/>
      </c>
      <c r="B313" s="47"/>
      <c r="C313" s="380"/>
      <c r="D313" s="380"/>
      <c r="E313" s="380"/>
      <c r="F313" s="380"/>
      <c r="G313" s="265"/>
      <c r="H313" s="45"/>
      <c r="I313" s="48"/>
      <c r="J313" s="70" t="str">
        <f t="shared" si="62"/>
        <v/>
      </c>
      <c r="K313" s="71" t="str">
        <f t="shared" si="63"/>
        <v/>
      </c>
      <c r="L313" s="1"/>
      <c r="M313" s="127"/>
      <c r="N313" s="127"/>
      <c r="O313" s="122" t="str">
        <f t="shared" si="64"/>
        <v/>
      </c>
      <c r="P313" s="49" t="str">
        <f t="shared" si="65"/>
        <v/>
      </c>
      <c r="Q313" s="3" t="str">
        <f t="shared" si="66"/>
        <v/>
      </c>
      <c r="R313" s="49" t="str">
        <f t="shared" si="67"/>
        <v/>
      </c>
      <c r="S313" s="3" t="str">
        <f t="shared" si="68"/>
        <v/>
      </c>
      <c r="T313" s="50" t="str">
        <f t="shared" si="69"/>
        <v/>
      </c>
      <c r="U313" s="50" t="str">
        <f t="shared" si="70"/>
        <v/>
      </c>
      <c r="V313" s="51" t="str">
        <f t="shared" si="71"/>
        <v/>
      </c>
    </row>
    <row r="314" spans="1:22" ht="13.5">
      <c r="A314" s="266" t="str">
        <f t="shared" si="61"/>
        <v/>
      </c>
      <c r="B314" s="47"/>
      <c r="C314" s="380"/>
      <c r="D314" s="380"/>
      <c r="E314" s="380"/>
      <c r="F314" s="380"/>
      <c r="G314" s="265"/>
      <c r="H314" s="45"/>
      <c r="I314" s="48"/>
      <c r="J314" s="70" t="str">
        <f t="shared" si="62"/>
        <v/>
      </c>
      <c r="K314" s="71" t="str">
        <f t="shared" si="63"/>
        <v/>
      </c>
      <c r="L314" s="1"/>
      <c r="M314" s="127"/>
      <c r="N314" s="127"/>
      <c r="O314" s="122" t="str">
        <f t="shared" si="64"/>
        <v/>
      </c>
      <c r="P314" s="49" t="str">
        <f t="shared" si="65"/>
        <v/>
      </c>
      <c r="Q314" s="3" t="str">
        <f t="shared" si="66"/>
        <v/>
      </c>
      <c r="R314" s="49" t="str">
        <f t="shared" si="67"/>
        <v/>
      </c>
      <c r="S314" s="3" t="str">
        <f t="shared" si="68"/>
        <v/>
      </c>
      <c r="T314" s="50" t="str">
        <f t="shared" si="69"/>
        <v/>
      </c>
      <c r="U314" s="50" t="str">
        <f t="shared" si="70"/>
        <v/>
      </c>
      <c r="V314" s="51" t="str">
        <f t="shared" si="71"/>
        <v/>
      </c>
    </row>
    <row r="315" spans="1:22" ht="13.5">
      <c r="A315" s="266" t="str">
        <f t="shared" si="61"/>
        <v/>
      </c>
      <c r="B315" s="47"/>
      <c r="C315" s="380"/>
      <c r="D315" s="380"/>
      <c r="E315" s="380"/>
      <c r="F315" s="380"/>
      <c r="G315" s="265"/>
      <c r="H315" s="45"/>
      <c r="I315" s="48"/>
      <c r="J315" s="70" t="str">
        <f t="shared" si="62"/>
        <v/>
      </c>
      <c r="K315" s="71" t="str">
        <f t="shared" si="63"/>
        <v/>
      </c>
      <c r="L315" s="1"/>
      <c r="M315" s="127"/>
      <c r="N315" s="127"/>
      <c r="O315" s="122" t="str">
        <f t="shared" si="64"/>
        <v/>
      </c>
      <c r="P315" s="49" t="str">
        <f t="shared" si="65"/>
        <v/>
      </c>
      <c r="Q315" s="3" t="str">
        <f t="shared" si="66"/>
        <v/>
      </c>
      <c r="R315" s="49" t="str">
        <f t="shared" si="67"/>
        <v/>
      </c>
      <c r="S315" s="3" t="str">
        <f t="shared" si="68"/>
        <v/>
      </c>
      <c r="T315" s="50" t="str">
        <f t="shared" si="69"/>
        <v/>
      </c>
      <c r="U315" s="50" t="str">
        <f t="shared" si="70"/>
        <v/>
      </c>
      <c r="V315" s="51" t="str">
        <f t="shared" si="71"/>
        <v/>
      </c>
    </row>
    <row r="316" spans="1:22" ht="13.5">
      <c r="A316" s="266" t="str">
        <f t="shared" si="61"/>
        <v/>
      </c>
      <c r="B316" s="47"/>
      <c r="C316" s="380"/>
      <c r="D316" s="380"/>
      <c r="E316" s="380"/>
      <c r="F316" s="380"/>
      <c r="G316" s="265"/>
      <c r="H316" s="45"/>
      <c r="I316" s="48"/>
      <c r="J316" s="70" t="str">
        <f t="shared" si="62"/>
        <v/>
      </c>
      <c r="K316" s="71" t="str">
        <f t="shared" si="63"/>
        <v/>
      </c>
      <c r="L316" s="1"/>
      <c r="M316" s="127"/>
      <c r="N316" s="127"/>
      <c r="O316" s="122" t="str">
        <f t="shared" si="64"/>
        <v/>
      </c>
      <c r="P316" s="49" t="str">
        <f t="shared" si="65"/>
        <v/>
      </c>
      <c r="Q316" s="3" t="str">
        <f t="shared" si="66"/>
        <v/>
      </c>
      <c r="R316" s="49" t="str">
        <f t="shared" si="67"/>
        <v/>
      </c>
      <c r="S316" s="3" t="str">
        <f t="shared" si="68"/>
        <v/>
      </c>
      <c r="T316" s="50" t="str">
        <f t="shared" si="69"/>
        <v/>
      </c>
      <c r="U316" s="50" t="str">
        <f t="shared" si="70"/>
        <v/>
      </c>
      <c r="V316" s="51" t="str">
        <f t="shared" si="71"/>
        <v/>
      </c>
    </row>
    <row r="317" spans="1:22" ht="13.5">
      <c r="A317" s="266" t="str">
        <f t="shared" si="61"/>
        <v/>
      </c>
      <c r="B317" s="47"/>
      <c r="C317" s="380"/>
      <c r="D317" s="380"/>
      <c r="E317" s="380"/>
      <c r="F317" s="380"/>
      <c r="G317" s="265"/>
      <c r="H317" s="45"/>
      <c r="I317" s="48"/>
      <c r="J317" s="70" t="str">
        <f t="shared" si="62"/>
        <v/>
      </c>
      <c r="K317" s="71" t="str">
        <f t="shared" si="63"/>
        <v/>
      </c>
      <c r="L317" s="1"/>
      <c r="M317" s="127"/>
      <c r="N317" s="127"/>
      <c r="O317" s="122" t="str">
        <f t="shared" si="64"/>
        <v/>
      </c>
      <c r="P317" s="49" t="str">
        <f t="shared" si="65"/>
        <v/>
      </c>
      <c r="Q317" s="3" t="str">
        <f t="shared" si="66"/>
        <v/>
      </c>
      <c r="R317" s="49" t="str">
        <f t="shared" si="67"/>
        <v/>
      </c>
      <c r="S317" s="3" t="str">
        <f t="shared" si="68"/>
        <v/>
      </c>
      <c r="T317" s="50" t="str">
        <f t="shared" si="69"/>
        <v/>
      </c>
      <c r="U317" s="50" t="str">
        <f t="shared" si="70"/>
        <v/>
      </c>
      <c r="V317" s="51" t="str">
        <f t="shared" si="71"/>
        <v/>
      </c>
    </row>
    <row r="318" spans="1:22" ht="13.5">
      <c r="A318" s="266" t="str">
        <f t="shared" si="61"/>
        <v/>
      </c>
      <c r="B318" s="47"/>
      <c r="C318" s="380"/>
      <c r="D318" s="380"/>
      <c r="E318" s="380"/>
      <c r="F318" s="380"/>
      <c r="G318" s="265"/>
      <c r="H318" s="45"/>
      <c r="I318" s="48"/>
      <c r="J318" s="70" t="str">
        <f t="shared" si="62"/>
        <v/>
      </c>
      <c r="K318" s="71" t="str">
        <f t="shared" si="63"/>
        <v/>
      </c>
      <c r="L318" s="1"/>
      <c r="M318" s="127"/>
      <c r="N318" s="127"/>
      <c r="O318" s="122" t="str">
        <f t="shared" si="64"/>
        <v/>
      </c>
      <c r="P318" s="49" t="str">
        <f t="shared" si="65"/>
        <v/>
      </c>
      <c r="Q318" s="3" t="str">
        <f t="shared" si="66"/>
        <v/>
      </c>
      <c r="R318" s="49" t="str">
        <f t="shared" si="67"/>
        <v/>
      </c>
      <c r="S318" s="3" t="str">
        <f t="shared" si="68"/>
        <v/>
      </c>
      <c r="T318" s="50" t="str">
        <f t="shared" si="69"/>
        <v/>
      </c>
      <c r="U318" s="50" t="str">
        <f t="shared" si="70"/>
        <v/>
      </c>
      <c r="V318" s="51" t="str">
        <f t="shared" si="71"/>
        <v/>
      </c>
    </row>
    <row r="319" spans="1:22" ht="13.5">
      <c r="A319" s="266" t="str">
        <f t="shared" si="61"/>
        <v/>
      </c>
      <c r="B319" s="47"/>
      <c r="C319" s="380"/>
      <c r="D319" s="380"/>
      <c r="E319" s="380"/>
      <c r="F319" s="380"/>
      <c r="G319" s="265"/>
      <c r="H319" s="45"/>
      <c r="I319" s="48"/>
      <c r="J319" s="70" t="str">
        <f t="shared" si="62"/>
        <v/>
      </c>
      <c r="K319" s="71" t="str">
        <f t="shared" si="63"/>
        <v/>
      </c>
      <c r="L319" s="1"/>
      <c r="M319" s="127"/>
      <c r="N319" s="127"/>
      <c r="O319" s="122" t="str">
        <f t="shared" si="64"/>
        <v/>
      </c>
      <c r="P319" s="49" t="str">
        <f t="shared" si="65"/>
        <v/>
      </c>
      <c r="Q319" s="3" t="str">
        <f t="shared" si="66"/>
        <v/>
      </c>
      <c r="R319" s="49" t="str">
        <f t="shared" si="67"/>
        <v/>
      </c>
      <c r="S319" s="3" t="str">
        <f t="shared" si="68"/>
        <v/>
      </c>
      <c r="T319" s="50" t="str">
        <f t="shared" si="69"/>
        <v/>
      </c>
      <c r="U319" s="50" t="str">
        <f t="shared" si="70"/>
        <v/>
      </c>
      <c r="V319" s="51" t="str">
        <f t="shared" si="71"/>
        <v/>
      </c>
    </row>
    <row r="320" spans="1:22" ht="13.5">
      <c r="A320" s="266" t="str">
        <f t="shared" si="61"/>
        <v/>
      </c>
      <c r="B320" s="47"/>
      <c r="C320" s="380"/>
      <c r="D320" s="380"/>
      <c r="E320" s="380"/>
      <c r="F320" s="380"/>
      <c r="G320" s="265"/>
      <c r="H320" s="45"/>
      <c r="I320" s="48"/>
      <c r="J320" s="70" t="str">
        <f t="shared" si="62"/>
        <v/>
      </c>
      <c r="K320" s="71" t="str">
        <f t="shared" si="63"/>
        <v/>
      </c>
      <c r="L320" s="1"/>
      <c r="M320" s="127"/>
      <c r="N320" s="127"/>
      <c r="O320" s="122" t="str">
        <f t="shared" si="64"/>
        <v/>
      </c>
      <c r="P320" s="49" t="str">
        <f t="shared" si="65"/>
        <v/>
      </c>
      <c r="Q320" s="3" t="str">
        <f t="shared" si="66"/>
        <v/>
      </c>
      <c r="R320" s="49" t="str">
        <f t="shared" si="67"/>
        <v/>
      </c>
      <c r="S320" s="3" t="str">
        <f t="shared" si="68"/>
        <v/>
      </c>
      <c r="T320" s="50" t="str">
        <f t="shared" si="69"/>
        <v/>
      </c>
      <c r="U320" s="50" t="str">
        <f t="shared" si="70"/>
        <v/>
      </c>
      <c r="V320" s="51" t="str">
        <f t="shared" si="71"/>
        <v/>
      </c>
    </row>
    <row r="321" spans="1:22" ht="13.5">
      <c r="A321" s="266" t="str">
        <f t="shared" si="61"/>
        <v/>
      </c>
      <c r="B321" s="47"/>
      <c r="C321" s="380"/>
      <c r="D321" s="380"/>
      <c r="E321" s="380"/>
      <c r="F321" s="380"/>
      <c r="G321" s="265"/>
      <c r="H321" s="45"/>
      <c r="I321" s="48"/>
      <c r="J321" s="70" t="str">
        <f t="shared" si="62"/>
        <v/>
      </c>
      <c r="K321" s="71" t="str">
        <f t="shared" si="63"/>
        <v/>
      </c>
      <c r="L321" s="1"/>
      <c r="M321" s="127"/>
      <c r="N321" s="127"/>
      <c r="O321" s="122" t="str">
        <f t="shared" si="64"/>
        <v/>
      </c>
      <c r="P321" s="49" t="str">
        <f t="shared" si="65"/>
        <v/>
      </c>
      <c r="Q321" s="3" t="str">
        <f t="shared" si="66"/>
        <v/>
      </c>
      <c r="R321" s="49" t="str">
        <f t="shared" si="67"/>
        <v/>
      </c>
      <c r="S321" s="3" t="str">
        <f t="shared" si="68"/>
        <v/>
      </c>
      <c r="T321" s="50" t="str">
        <f t="shared" si="69"/>
        <v/>
      </c>
      <c r="U321" s="50" t="str">
        <f t="shared" si="70"/>
        <v/>
      </c>
      <c r="V321" s="51" t="str">
        <f t="shared" si="71"/>
        <v/>
      </c>
    </row>
    <row r="322" spans="1:22" ht="13.5">
      <c r="A322" s="266" t="str">
        <f t="shared" si="61"/>
        <v/>
      </c>
      <c r="B322" s="47"/>
      <c r="C322" s="380"/>
      <c r="D322" s="380"/>
      <c r="E322" s="380"/>
      <c r="F322" s="380"/>
      <c r="G322" s="265"/>
      <c r="H322" s="45"/>
      <c r="I322" s="48"/>
      <c r="J322" s="70" t="str">
        <f t="shared" si="62"/>
        <v/>
      </c>
      <c r="K322" s="71" t="str">
        <f t="shared" si="63"/>
        <v/>
      </c>
      <c r="L322" s="1"/>
      <c r="M322" s="127"/>
      <c r="N322" s="127"/>
      <c r="O322" s="122" t="str">
        <f t="shared" si="64"/>
        <v/>
      </c>
      <c r="P322" s="49" t="str">
        <f t="shared" si="65"/>
        <v/>
      </c>
      <c r="Q322" s="3" t="str">
        <f t="shared" si="66"/>
        <v/>
      </c>
      <c r="R322" s="49" t="str">
        <f t="shared" si="67"/>
        <v/>
      </c>
      <c r="S322" s="3" t="str">
        <f t="shared" si="68"/>
        <v/>
      </c>
      <c r="T322" s="50" t="str">
        <f t="shared" si="69"/>
        <v/>
      </c>
      <c r="U322" s="50" t="str">
        <f t="shared" si="70"/>
        <v/>
      </c>
      <c r="V322" s="51" t="str">
        <f t="shared" si="71"/>
        <v/>
      </c>
    </row>
    <row r="323" spans="1:22" ht="13.5">
      <c r="A323" s="266" t="str">
        <f t="shared" si="61"/>
        <v/>
      </c>
      <c r="B323" s="47"/>
      <c r="C323" s="380"/>
      <c r="D323" s="380"/>
      <c r="E323" s="380"/>
      <c r="F323" s="380"/>
      <c r="G323" s="265"/>
      <c r="H323" s="45"/>
      <c r="I323" s="48"/>
      <c r="J323" s="70" t="str">
        <f t="shared" si="62"/>
        <v/>
      </c>
      <c r="K323" s="71" t="str">
        <f t="shared" si="63"/>
        <v/>
      </c>
      <c r="L323" s="1"/>
      <c r="M323" s="127"/>
      <c r="N323" s="127"/>
      <c r="O323" s="122" t="str">
        <f t="shared" si="64"/>
        <v/>
      </c>
      <c r="P323" s="49" t="str">
        <f t="shared" si="65"/>
        <v/>
      </c>
      <c r="Q323" s="3" t="str">
        <f t="shared" si="66"/>
        <v/>
      </c>
      <c r="R323" s="49" t="str">
        <f t="shared" si="67"/>
        <v/>
      </c>
      <c r="S323" s="3" t="str">
        <f t="shared" si="68"/>
        <v/>
      </c>
      <c r="T323" s="50" t="str">
        <f t="shared" si="69"/>
        <v/>
      </c>
      <c r="U323" s="50" t="str">
        <f t="shared" si="70"/>
        <v/>
      </c>
      <c r="V323" s="51" t="str">
        <f t="shared" si="71"/>
        <v/>
      </c>
    </row>
    <row r="324" spans="1:22" ht="13.5">
      <c r="A324" s="266" t="str">
        <f t="shared" si="61"/>
        <v/>
      </c>
      <c r="B324" s="47"/>
      <c r="C324" s="380"/>
      <c r="D324" s="380"/>
      <c r="E324" s="380"/>
      <c r="F324" s="380"/>
      <c r="G324" s="265"/>
      <c r="H324" s="45"/>
      <c r="I324" s="48"/>
      <c r="J324" s="70" t="str">
        <f t="shared" si="62"/>
        <v/>
      </c>
      <c r="K324" s="71" t="str">
        <f t="shared" si="63"/>
        <v/>
      </c>
      <c r="L324" s="1"/>
      <c r="M324" s="127"/>
      <c r="N324" s="127"/>
      <c r="O324" s="122" t="str">
        <f t="shared" si="64"/>
        <v/>
      </c>
      <c r="P324" s="49" t="str">
        <f t="shared" si="65"/>
        <v/>
      </c>
      <c r="Q324" s="3" t="str">
        <f t="shared" si="66"/>
        <v/>
      </c>
      <c r="R324" s="49" t="str">
        <f t="shared" si="67"/>
        <v/>
      </c>
      <c r="S324" s="3" t="str">
        <f t="shared" si="68"/>
        <v/>
      </c>
      <c r="T324" s="50" t="str">
        <f t="shared" si="69"/>
        <v/>
      </c>
      <c r="U324" s="50" t="str">
        <f t="shared" si="70"/>
        <v/>
      </c>
      <c r="V324" s="51" t="str">
        <f t="shared" si="71"/>
        <v/>
      </c>
    </row>
    <row r="325" spans="1:22" ht="13.5">
      <c r="A325" s="266" t="str">
        <f t="shared" si="61"/>
        <v/>
      </c>
      <c r="B325" s="47"/>
      <c r="C325" s="380"/>
      <c r="D325" s="380"/>
      <c r="E325" s="380"/>
      <c r="F325" s="380"/>
      <c r="G325" s="265"/>
      <c r="H325" s="45"/>
      <c r="I325" s="48"/>
      <c r="J325" s="70" t="str">
        <f t="shared" si="62"/>
        <v/>
      </c>
      <c r="K325" s="71" t="str">
        <f t="shared" si="63"/>
        <v/>
      </c>
      <c r="L325" s="1"/>
      <c r="M325" s="127"/>
      <c r="N325" s="127"/>
      <c r="O325" s="122" t="str">
        <f t="shared" si="64"/>
        <v/>
      </c>
      <c r="P325" s="49" t="str">
        <f t="shared" si="65"/>
        <v/>
      </c>
      <c r="Q325" s="3" t="str">
        <f t="shared" si="66"/>
        <v/>
      </c>
      <c r="R325" s="49" t="str">
        <f t="shared" si="67"/>
        <v/>
      </c>
      <c r="S325" s="3" t="str">
        <f t="shared" si="68"/>
        <v/>
      </c>
      <c r="T325" s="50" t="str">
        <f t="shared" si="69"/>
        <v/>
      </c>
      <c r="U325" s="50" t="str">
        <f t="shared" si="70"/>
        <v/>
      </c>
      <c r="V325" s="51" t="str">
        <f t="shared" si="71"/>
        <v/>
      </c>
    </row>
    <row r="326" spans="1:22" ht="13.5">
      <c r="A326" s="266" t="str">
        <f t="shared" si="61"/>
        <v/>
      </c>
      <c r="B326" s="47"/>
      <c r="C326" s="380"/>
      <c r="D326" s="380"/>
      <c r="E326" s="380"/>
      <c r="F326" s="380"/>
      <c r="G326" s="265"/>
      <c r="H326" s="45"/>
      <c r="I326" s="48"/>
      <c r="J326" s="70" t="str">
        <f t="shared" si="62"/>
        <v/>
      </c>
      <c r="K326" s="71" t="str">
        <f t="shared" si="63"/>
        <v/>
      </c>
      <c r="L326" s="1"/>
      <c r="M326" s="127"/>
      <c r="N326" s="127"/>
      <c r="O326" s="122" t="str">
        <f t="shared" si="64"/>
        <v/>
      </c>
      <c r="P326" s="49" t="str">
        <f t="shared" si="65"/>
        <v/>
      </c>
      <c r="Q326" s="3" t="str">
        <f t="shared" si="66"/>
        <v/>
      </c>
      <c r="R326" s="49" t="str">
        <f t="shared" si="67"/>
        <v/>
      </c>
      <c r="S326" s="3" t="str">
        <f t="shared" si="68"/>
        <v/>
      </c>
      <c r="T326" s="50" t="str">
        <f t="shared" si="69"/>
        <v/>
      </c>
      <c r="U326" s="50" t="str">
        <f t="shared" si="70"/>
        <v/>
      </c>
      <c r="V326" s="51" t="str">
        <f t="shared" si="71"/>
        <v/>
      </c>
    </row>
    <row r="327" spans="1:22" ht="13.5">
      <c r="A327" s="266" t="str">
        <f t="shared" si="61"/>
        <v/>
      </c>
      <c r="B327" s="47"/>
      <c r="C327" s="380"/>
      <c r="D327" s="380"/>
      <c r="E327" s="380"/>
      <c r="F327" s="380"/>
      <c r="G327" s="265"/>
      <c r="H327" s="45"/>
      <c r="I327" s="48"/>
      <c r="J327" s="70" t="str">
        <f t="shared" si="62"/>
        <v/>
      </c>
      <c r="K327" s="71" t="str">
        <f t="shared" si="63"/>
        <v/>
      </c>
      <c r="L327" s="1"/>
      <c r="M327" s="127"/>
      <c r="N327" s="127"/>
      <c r="O327" s="122" t="str">
        <f t="shared" si="64"/>
        <v/>
      </c>
      <c r="P327" s="49" t="str">
        <f t="shared" si="65"/>
        <v/>
      </c>
      <c r="Q327" s="3" t="str">
        <f t="shared" si="66"/>
        <v/>
      </c>
      <c r="R327" s="49" t="str">
        <f t="shared" si="67"/>
        <v/>
      </c>
      <c r="S327" s="3" t="str">
        <f t="shared" si="68"/>
        <v/>
      </c>
      <c r="T327" s="50" t="str">
        <f t="shared" si="69"/>
        <v/>
      </c>
      <c r="U327" s="50" t="str">
        <f t="shared" si="70"/>
        <v/>
      </c>
      <c r="V327" s="51" t="str">
        <f t="shared" si="71"/>
        <v/>
      </c>
    </row>
    <row r="328" spans="1:22" ht="13.5">
      <c r="A328" s="266" t="str">
        <f t="shared" si="61"/>
        <v/>
      </c>
      <c r="B328" s="47"/>
      <c r="C328" s="380"/>
      <c r="D328" s="380"/>
      <c r="E328" s="380"/>
      <c r="F328" s="380"/>
      <c r="G328" s="265"/>
      <c r="H328" s="45"/>
      <c r="I328" s="48"/>
      <c r="J328" s="70" t="str">
        <f t="shared" si="62"/>
        <v/>
      </c>
      <c r="K328" s="71" t="str">
        <f t="shared" si="63"/>
        <v/>
      </c>
      <c r="L328" s="1"/>
      <c r="M328" s="127"/>
      <c r="N328" s="127"/>
      <c r="O328" s="122" t="str">
        <f t="shared" si="64"/>
        <v/>
      </c>
      <c r="P328" s="49" t="str">
        <f t="shared" si="65"/>
        <v/>
      </c>
      <c r="Q328" s="3" t="str">
        <f t="shared" si="66"/>
        <v/>
      </c>
      <c r="R328" s="49" t="str">
        <f t="shared" si="67"/>
        <v/>
      </c>
      <c r="S328" s="3" t="str">
        <f t="shared" si="68"/>
        <v/>
      </c>
      <c r="T328" s="50" t="str">
        <f t="shared" si="69"/>
        <v/>
      </c>
      <c r="U328" s="50" t="str">
        <f t="shared" si="70"/>
        <v/>
      </c>
      <c r="V328" s="51" t="str">
        <f t="shared" si="71"/>
        <v/>
      </c>
    </row>
    <row r="329" spans="1:22" ht="13.5">
      <c r="A329" s="266" t="str">
        <f t="shared" si="61"/>
        <v/>
      </c>
      <c r="B329" s="47"/>
      <c r="C329" s="380"/>
      <c r="D329" s="380"/>
      <c r="E329" s="380"/>
      <c r="F329" s="380"/>
      <c r="G329" s="265"/>
      <c r="H329" s="45"/>
      <c r="I329" s="48"/>
      <c r="J329" s="70" t="str">
        <f t="shared" si="62"/>
        <v/>
      </c>
      <c r="K329" s="71" t="str">
        <f t="shared" si="63"/>
        <v/>
      </c>
      <c r="L329" s="1"/>
      <c r="M329" s="127"/>
      <c r="N329" s="127"/>
      <c r="O329" s="122" t="str">
        <f t="shared" si="64"/>
        <v/>
      </c>
      <c r="P329" s="49" t="str">
        <f t="shared" si="65"/>
        <v/>
      </c>
      <c r="Q329" s="3" t="str">
        <f t="shared" si="66"/>
        <v/>
      </c>
      <c r="R329" s="49" t="str">
        <f t="shared" si="67"/>
        <v/>
      </c>
      <c r="S329" s="3" t="str">
        <f t="shared" si="68"/>
        <v/>
      </c>
      <c r="T329" s="50" t="str">
        <f t="shared" si="69"/>
        <v/>
      </c>
      <c r="U329" s="50" t="str">
        <f t="shared" si="70"/>
        <v/>
      </c>
      <c r="V329" s="51" t="str">
        <f t="shared" si="71"/>
        <v/>
      </c>
    </row>
    <row r="330" spans="1:22" ht="13.5">
      <c r="A330" s="266" t="str">
        <f t="shared" si="61"/>
        <v/>
      </c>
      <c r="B330" s="47"/>
      <c r="C330" s="380"/>
      <c r="D330" s="380"/>
      <c r="E330" s="380"/>
      <c r="F330" s="380"/>
      <c r="G330" s="265"/>
      <c r="H330" s="45"/>
      <c r="I330" s="48"/>
      <c r="J330" s="70" t="str">
        <f t="shared" si="62"/>
        <v/>
      </c>
      <c r="K330" s="71" t="str">
        <f t="shared" si="63"/>
        <v/>
      </c>
      <c r="L330" s="1"/>
      <c r="M330" s="127"/>
      <c r="N330" s="127"/>
      <c r="O330" s="122" t="str">
        <f t="shared" si="64"/>
        <v/>
      </c>
      <c r="P330" s="49" t="str">
        <f t="shared" si="65"/>
        <v/>
      </c>
      <c r="Q330" s="3" t="str">
        <f t="shared" si="66"/>
        <v/>
      </c>
      <c r="R330" s="49" t="str">
        <f t="shared" si="67"/>
        <v/>
      </c>
      <c r="S330" s="3" t="str">
        <f t="shared" si="68"/>
        <v/>
      </c>
      <c r="T330" s="50" t="str">
        <f t="shared" si="69"/>
        <v/>
      </c>
      <c r="U330" s="50" t="str">
        <f t="shared" si="70"/>
        <v/>
      </c>
      <c r="V330" s="51" t="str">
        <f t="shared" si="71"/>
        <v/>
      </c>
    </row>
    <row r="331" spans="1:22" ht="13.5">
      <c r="A331" s="266" t="str">
        <f t="shared" si="61"/>
        <v/>
      </c>
      <c r="B331" s="47"/>
      <c r="C331" s="380"/>
      <c r="D331" s="380"/>
      <c r="E331" s="380"/>
      <c r="F331" s="380"/>
      <c r="G331" s="265"/>
      <c r="H331" s="45"/>
      <c r="I331" s="48"/>
      <c r="J331" s="70" t="str">
        <f t="shared" si="62"/>
        <v/>
      </c>
      <c r="K331" s="71" t="str">
        <f t="shared" si="63"/>
        <v/>
      </c>
      <c r="L331" s="1"/>
      <c r="M331" s="127"/>
      <c r="N331" s="127"/>
      <c r="O331" s="122" t="str">
        <f t="shared" si="64"/>
        <v/>
      </c>
      <c r="P331" s="49" t="str">
        <f t="shared" si="65"/>
        <v/>
      </c>
      <c r="Q331" s="3" t="str">
        <f t="shared" si="66"/>
        <v/>
      </c>
      <c r="R331" s="49" t="str">
        <f t="shared" si="67"/>
        <v/>
      </c>
      <c r="S331" s="3" t="str">
        <f t="shared" si="68"/>
        <v/>
      </c>
      <c r="T331" s="50" t="str">
        <f t="shared" si="69"/>
        <v/>
      </c>
      <c r="U331" s="50" t="str">
        <f t="shared" si="70"/>
        <v/>
      </c>
      <c r="V331" s="51" t="str">
        <f t="shared" si="71"/>
        <v/>
      </c>
    </row>
    <row r="332" spans="1:22" ht="13.5">
      <c r="A332" s="266" t="str">
        <f t="shared" si="61"/>
        <v/>
      </c>
      <c r="B332" s="47"/>
      <c r="C332" s="380"/>
      <c r="D332" s="380"/>
      <c r="E332" s="380"/>
      <c r="F332" s="380"/>
      <c r="G332" s="265"/>
      <c r="H332" s="45"/>
      <c r="I332" s="48"/>
      <c r="J332" s="70" t="str">
        <f t="shared" si="62"/>
        <v/>
      </c>
      <c r="K332" s="71" t="str">
        <f t="shared" si="63"/>
        <v/>
      </c>
      <c r="L332" s="1"/>
      <c r="M332" s="127"/>
      <c r="N332" s="127"/>
      <c r="O332" s="122" t="str">
        <f t="shared" si="64"/>
        <v/>
      </c>
      <c r="P332" s="49" t="str">
        <f t="shared" si="65"/>
        <v/>
      </c>
      <c r="Q332" s="3" t="str">
        <f t="shared" si="66"/>
        <v/>
      </c>
      <c r="R332" s="49" t="str">
        <f t="shared" si="67"/>
        <v/>
      </c>
      <c r="S332" s="3" t="str">
        <f t="shared" si="68"/>
        <v/>
      </c>
      <c r="T332" s="50" t="str">
        <f t="shared" si="69"/>
        <v/>
      </c>
      <c r="U332" s="50" t="str">
        <f t="shared" si="70"/>
        <v/>
      </c>
      <c r="V332" s="51" t="str">
        <f t="shared" si="71"/>
        <v/>
      </c>
    </row>
    <row r="333" spans="1:22" ht="13.5">
      <c r="A333" s="266" t="str">
        <f t="shared" si="61"/>
        <v/>
      </c>
      <c r="B333" s="47"/>
      <c r="C333" s="380"/>
      <c r="D333" s="380"/>
      <c r="E333" s="380"/>
      <c r="F333" s="380"/>
      <c r="G333" s="265"/>
      <c r="H333" s="45"/>
      <c r="I333" s="48"/>
      <c r="J333" s="70" t="str">
        <f t="shared" si="62"/>
        <v/>
      </c>
      <c r="K333" s="71" t="str">
        <f t="shared" si="63"/>
        <v/>
      </c>
      <c r="L333" s="1"/>
      <c r="M333" s="127"/>
      <c r="N333" s="127"/>
      <c r="O333" s="122" t="str">
        <f t="shared" si="64"/>
        <v/>
      </c>
      <c r="P333" s="49" t="str">
        <f t="shared" si="65"/>
        <v/>
      </c>
      <c r="Q333" s="3" t="str">
        <f t="shared" si="66"/>
        <v/>
      </c>
      <c r="R333" s="49" t="str">
        <f t="shared" si="67"/>
        <v/>
      </c>
      <c r="S333" s="3" t="str">
        <f t="shared" si="68"/>
        <v/>
      </c>
      <c r="T333" s="50" t="str">
        <f t="shared" si="69"/>
        <v/>
      </c>
      <c r="U333" s="50" t="str">
        <f t="shared" si="70"/>
        <v/>
      </c>
      <c r="V333" s="51" t="str">
        <f t="shared" si="71"/>
        <v/>
      </c>
    </row>
    <row r="334" spans="1:22" ht="13.5">
      <c r="A334" s="266" t="str">
        <f t="shared" si="61"/>
        <v/>
      </c>
      <c r="B334" s="47"/>
      <c r="C334" s="380"/>
      <c r="D334" s="380"/>
      <c r="E334" s="380"/>
      <c r="F334" s="380"/>
      <c r="G334" s="265"/>
      <c r="H334" s="45"/>
      <c r="I334" s="48"/>
      <c r="J334" s="70" t="str">
        <f t="shared" si="62"/>
        <v/>
      </c>
      <c r="K334" s="71" t="str">
        <f t="shared" si="63"/>
        <v/>
      </c>
      <c r="L334" s="1"/>
      <c r="M334" s="127"/>
      <c r="N334" s="127"/>
      <c r="O334" s="122" t="str">
        <f t="shared" si="64"/>
        <v/>
      </c>
      <c r="P334" s="49" t="str">
        <f t="shared" si="65"/>
        <v/>
      </c>
      <c r="Q334" s="3" t="str">
        <f t="shared" si="66"/>
        <v/>
      </c>
      <c r="R334" s="49" t="str">
        <f t="shared" si="67"/>
        <v/>
      </c>
      <c r="S334" s="3" t="str">
        <f t="shared" si="68"/>
        <v/>
      </c>
      <c r="T334" s="50" t="str">
        <f t="shared" si="69"/>
        <v/>
      </c>
      <c r="U334" s="50" t="str">
        <f t="shared" si="70"/>
        <v/>
      </c>
      <c r="V334" s="51" t="str">
        <f t="shared" si="71"/>
        <v/>
      </c>
    </row>
    <row r="335" spans="1:22" ht="13.5">
      <c r="A335" s="266" t="str">
        <f t="shared" si="61"/>
        <v/>
      </c>
      <c r="B335" s="47"/>
      <c r="C335" s="380"/>
      <c r="D335" s="380"/>
      <c r="E335" s="380"/>
      <c r="F335" s="380"/>
      <c r="G335" s="265"/>
      <c r="H335" s="45"/>
      <c r="I335" s="48"/>
      <c r="J335" s="70" t="str">
        <f t="shared" si="62"/>
        <v/>
      </c>
      <c r="K335" s="71" t="str">
        <f t="shared" si="63"/>
        <v/>
      </c>
      <c r="L335" s="1"/>
      <c r="M335" s="127"/>
      <c r="N335" s="127"/>
      <c r="O335" s="122" t="str">
        <f t="shared" si="64"/>
        <v/>
      </c>
      <c r="P335" s="49" t="str">
        <f t="shared" si="65"/>
        <v/>
      </c>
      <c r="Q335" s="3" t="str">
        <f t="shared" si="66"/>
        <v/>
      </c>
      <c r="R335" s="49" t="str">
        <f t="shared" si="67"/>
        <v/>
      </c>
      <c r="S335" s="3" t="str">
        <f t="shared" si="68"/>
        <v/>
      </c>
      <c r="T335" s="50" t="str">
        <f t="shared" si="69"/>
        <v/>
      </c>
      <c r="U335" s="50" t="str">
        <f t="shared" si="70"/>
        <v/>
      </c>
      <c r="V335" s="51" t="str">
        <f t="shared" si="71"/>
        <v/>
      </c>
    </row>
    <row r="336" spans="1:22" ht="13.5">
      <c r="A336" s="266" t="str">
        <f t="shared" si="61"/>
        <v/>
      </c>
      <c r="B336" s="47"/>
      <c r="C336" s="380"/>
      <c r="D336" s="380"/>
      <c r="E336" s="380"/>
      <c r="F336" s="380"/>
      <c r="G336" s="265"/>
      <c r="H336" s="45"/>
      <c r="I336" s="48"/>
      <c r="J336" s="70" t="str">
        <f t="shared" si="62"/>
        <v/>
      </c>
      <c r="K336" s="71" t="str">
        <f t="shared" si="63"/>
        <v/>
      </c>
      <c r="L336" s="1"/>
      <c r="M336" s="127"/>
      <c r="N336" s="127"/>
      <c r="O336" s="122" t="str">
        <f t="shared" si="64"/>
        <v/>
      </c>
      <c r="P336" s="49" t="str">
        <f t="shared" si="65"/>
        <v/>
      </c>
      <c r="Q336" s="3" t="str">
        <f t="shared" si="66"/>
        <v/>
      </c>
      <c r="R336" s="49" t="str">
        <f t="shared" si="67"/>
        <v/>
      </c>
      <c r="S336" s="3" t="str">
        <f t="shared" si="68"/>
        <v/>
      </c>
      <c r="T336" s="50" t="str">
        <f t="shared" si="69"/>
        <v/>
      </c>
      <c r="U336" s="50" t="str">
        <f t="shared" si="70"/>
        <v/>
      </c>
      <c r="V336" s="51" t="str">
        <f t="shared" si="71"/>
        <v/>
      </c>
    </row>
    <row r="337" spans="1:22" ht="13.5">
      <c r="A337" s="266" t="str">
        <f t="shared" si="61"/>
        <v/>
      </c>
      <c r="B337" s="47"/>
      <c r="C337" s="380"/>
      <c r="D337" s="380"/>
      <c r="E337" s="380"/>
      <c r="F337" s="380"/>
      <c r="G337" s="265"/>
      <c r="H337" s="45"/>
      <c r="I337" s="48"/>
      <c r="J337" s="70" t="str">
        <f t="shared" si="62"/>
        <v/>
      </c>
      <c r="K337" s="71" t="str">
        <f t="shared" si="63"/>
        <v/>
      </c>
      <c r="L337" s="1"/>
      <c r="M337" s="127"/>
      <c r="N337" s="127"/>
      <c r="O337" s="122" t="str">
        <f t="shared" si="64"/>
        <v/>
      </c>
      <c r="P337" s="49" t="str">
        <f t="shared" si="65"/>
        <v/>
      </c>
      <c r="Q337" s="3" t="str">
        <f t="shared" si="66"/>
        <v/>
      </c>
      <c r="R337" s="49" t="str">
        <f t="shared" si="67"/>
        <v/>
      </c>
      <c r="S337" s="3" t="str">
        <f t="shared" si="68"/>
        <v/>
      </c>
      <c r="T337" s="50" t="str">
        <f t="shared" si="69"/>
        <v/>
      </c>
      <c r="U337" s="50" t="str">
        <f t="shared" si="70"/>
        <v/>
      </c>
      <c r="V337" s="51" t="str">
        <f t="shared" si="71"/>
        <v/>
      </c>
    </row>
    <row r="338" spans="1:22" ht="13.5">
      <c r="A338" s="266" t="str">
        <f t="shared" si="61"/>
        <v/>
      </c>
      <c r="B338" s="47"/>
      <c r="C338" s="380"/>
      <c r="D338" s="380"/>
      <c r="E338" s="380"/>
      <c r="F338" s="380"/>
      <c r="G338" s="265"/>
      <c r="H338" s="45"/>
      <c r="I338" s="48"/>
      <c r="J338" s="70" t="str">
        <f t="shared" si="62"/>
        <v/>
      </c>
      <c r="K338" s="71" t="str">
        <f t="shared" si="63"/>
        <v/>
      </c>
      <c r="L338" s="1"/>
      <c r="M338" s="127"/>
      <c r="N338" s="127"/>
      <c r="O338" s="122" t="str">
        <f t="shared" si="64"/>
        <v/>
      </c>
      <c r="P338" s="49" t="str">
        <f t="shared" si="65"/>
        <v/>
      </c>
      <c r="Q338" s="3" t="str">
        <f t="shared" si="66"/>
        <v/>
      </c>
      <c r="R338" s="49" t="str">
        <f t="shared" si="67"/>
        <v/>
      </c>
      <c r="S338" s="3" t="str">
        <f t="shared" si="68"/>
        <v/>
      </c>
      <c r="T338" s="50" t="str">
        <f t="shared" si="69"/>
        <v/>
      </c>
      <c r="U338" s="50" t="str">
        <f t="shared" si="70"/>
        <v/>
      </c>
      <c r="V338" s="51" t="str">
        <f t="shared" si="71"/>
        <v/>
      </c>
    </row>
    <row r="339" spans="1:22" ht="13.5">
      <c r="A339" s="266" t="str">
        <f t="shared" si="61"/>
        <v/>
      </c>
      <c r="B339" s="47"/>
      <c r="C339" s="380"/>
      <c r="D339" s="380"/>
      <c r="E339" s="380"/>
      <c r="F339" s="380"/>
      <c r="G339" s="265"/>
      <c r="H339" s="45"/>
      <c r="I339" s="48"/>
      <c r="J339" s="70" t="str">
        <f t="shared" si="62"/>
        <v/>
      </c>
      <c r="K339" s="71" t="str">
        <f t="shared" si="63"/>
        <v/>
      </c>
      <c r="L339" s="1"/>
      <c r="M339" s="127"/>
      <c r="N339" s="127"/>
      <c r="O339" s="122" t="str">
        <f t="shared" si="64"/>
        <v/>
      </c>
      <c r="P339" s="49" t="str">
        <f t="shared" si="65"/>
        <v/>
      </c>
      <c r="Q339" s="3" t="str">
        <f t="shared" si="66"/>
        <v/>
      </c>
      <c r="R339" s="49" t="str">
        <f t="shared" si="67"/>
        <v/>
      </c>
      <c r="S339" s="3" t="str">
        <f t="shared" si="68"/>
        <v/>
      </c>
      <c r="T339" s="50" t="str">
        <f t="shared" si="69"/>
        <v/>
      </c>
      <c r="U339" s="50" t="str">
        <f t="shared" si="70"/>
        <v/>
      </c>
      <c r="V339" s="51" t="str">
        <f t="shared" si="71"/>
        <v/>
      </c>
    </row>
    <row r="340" spans="1:22" ht="13.5">
      <c r="A340" s="266" t="str">
        <f t="shared" si="61"/>
        <v/>
      </c>
      <c r="B340" s="47"/>
      <c r="C340" s="380"/>
      <c r="D340" s="380"/>
      <c r="E340" s="380"/>
      <c r="F340" s="380"/>
      <c r="G340" s="265"/>
      <c r="H340" s="45"/>
      <c r="I340" s="48"/>
      <c r="J340" s="70" t="str">
        <f t="shared" si="62"/>
        <v/>
      </c>
      <c r="K340" s="71" t="str">
        <f t="shared" si="63"/>
        <v/>
      </c>
      <c r="L340" s="1"/>
      <c r="M340" s="127"/>
      <c r="N340" s="127"/>
      <c r="O340" s="122" t="str">
        <f t="shared" si="64"/>
        <v/>
      </c>
      <c r="P340" s="49" t="str">
        <f t="shared" si="65"/>
        <v/>
      </c>
      <c r="Q340" s="3" t="str">
        <f t="shared" si="66"/>
        <v/>
      </c>
      <c r="R340" s="49" t="str">
        <f t="shared" si="67"/>
        <v/>
      </c>
      <c r="S340" s="3" t="str">
        <f t="shared" si="68"/>
        <v/>
      </c>
      <c r="T340" s="50" t="str">
        <f t="shared" si="69"/>
        <v/>
      </c>
      <c r="U340" s="50" t="str">
        <f t="shared" si="70"/>
        <v/>
      </c>
      <c r="V340" s="51" t="str">
        <f t="shared" si="71"/>
        <v/>
      </c>
    </row>
    <row r="341" spans="1:22" ht="13.5">
      <c r="A341" s="266" t="str">
        <f t="shared" si="61"/>
        <v/>
      </c>
      <c r="B341" s="47"/>
      <c r="C341" s="380"/>
      <c r="D341" s="380"/>
      <c r="E341" s="380"/>
      <c r="F341" s="380"/>
      <c r="G341" s="265"/>
      <c r="H341" s="45"/>
      <c r="I341" s="48"/>
      <c r="J341" s="70" t="str">
        <f t="shared" si="62"/>
        <v/>
      </c>
      <c r="K341" s="71" t="str">
        <f t="shared" si="63"/>
        <v/>
      </c>
      <c r="L341" s="1"/>
      <c r="M341" s="127"/>
      <c r="N341" s="127"/>
      <c r="O341" s="122" t="str">
        <f t="shared" si="64"/>
        <v/>
      </c>
      <c r="P341" s="49" t="str">
        <f t="shared" si="65"/>
        <v/>
      </c>
      <c r="Q341" s="3" t="str">
        <f t="shared" si="66"/>
        <v/>
      </c>
      <c r="R341" s="49" t="str">
        <f t="shared" si="67"/>
        <v/>
      </c>
      <c r="S341" s="3" t="str">
        <f t="shared" si="68"/>
        <v/>
      </c>
      <c r="T341" s="50" t="str">
        <f t="shared" si="69"/>
        <v/>
      </c>
      <c r="U341" s="50" t="str">
        <f t="shared" si="70"/>
        <v/>
      </c>
      <c r="V341" s="51" t="str">
        <f t="shared" si="71"/>
        <v/>
      </c>
    </row>
    <row r="342" spans="1:22" ht="13.5">
      <c r="A342" s="266" t="str">
        <f t="shared" si="61"/>
        <v/>
      </c>
      <c r="B342" s="47"/>
      <c r="C342" s="380"/>
      <c r="D342" s="380"/>
      <c r="E342" s="380"/>
      <c r="F342" s="380"/>
      <c r="G342" s="265"/>
      <c r="H342" s="45"/>
      <c r="I342" s="48"/>
      <c r="J342" s="70" t="str">
        <f t="shared" si="62"/>
        <v/>
      </c>
      <c r="K342" s="71" t="str">
        <f t="shared" si="63"/>
        <v/>
      </c>
      <c r="L342" s="1"/>
      <c r="M342" s="127"/>
      <c r="N342" s="127"/>
      <c r="O342" s="122" t="str">
        <f t="shared" si="64"/>
        <v/>
      </c>
      <c r="P342" s="49" t="str">
        <f t="shared" si="65"/>
        <v/>
      </c>
      <c r="Q342" s="3" t="str">
        <f t="shared" si="66"/>
        <v/>
      </c>
      <c r="R342" s="49" t="str">
        <f t="shared" si="67"/>
        <v/>
      </c>
      <c r="S342" s="3" t="str">
        <f t="shared" si="68"/>
        <v/>
      </c>
      <c r="T342" s="50" t="str">
        <f t="shared" si="69"/>
        <v/>
      </c>
      <c r="U342" s="50" t="str">
        <f t="shared" si="70"/>
        <v/>
      </c>
      <c r="V342" s="51" t="str">
        <f t="shared" si="71"/>
        <v/>
      </c>
    </row>
    <row r="343" spans="1:22" ht="13.5">
      <c r="A343" s="266" t="str">
        <f t="shared" si="61"/>
        <v/>
      </c>
      <c r="B343" s="47"/>
      <c r="C343" s="380"/>
      <c r="D343" s="380"/>
      <c r="E343" s="380"/>
      <c r="F343" s="380"/>
      <c r="G343" s="265"/>
      <c r="H343" s="45"/>
      <c r="I343" s="48"/>
      <c r="J343" s="70" t="str">
        <f t="shared" si="62"/>
        <v/>
      </c>
      <c r="K343" s="71" t="str">
        <f t="shared" si="63"/>
        <v/>
      </c>
      <c r="L343" s="1"/>
      <c r="M343" s="127"/>
      <c r="N343" s="127"/>
      <c r="O343" s="122" t="str">
        <f t="shared" si="64"/>
        <v/>
      </c>
      <c r="P343" s="49" t="str">
        <f t="shared" si="65"/>
        <v/>
      </c>
      <c r="Q343" s="3" t="str">
        <f t="shared" si="66"/>
        <v/>
      </c>
      <c r="R343" s="49" t="str">
        <f t="shared" si="67"/>
        <v/>
      </c>
      <c r="S343" s="3" t="str">
        <f t="shared" si="68"/>
        <v/>
      </c>
      <c r="T343" s="50" t="str">
        <f t="shared" si="69"/>
        <v/>
      </c>
      <c r="U343" s="50" t="str">
        <f t="shared" si="70"/>
        <v/>
      </c>
      <c r="V343" s="51" t="str">
        <f t="shared" si="71"/>
        <v/>
      </c>
    </row>
    <row r="344" spans="1:22" ht="13.5">
      <c r="A344" s="266" t="str">
        <f t="shared" ref="A344:A407" si="72">IF(B344="","",A343+1)</f>
        <v/>
      </c>
      <c r="B344" s="47"/>
      <c r="C344" s="380"/>
      <c r="D344" s="380"/>
      <c r="E344" s="380"/>
      <c r="F344" s="380"/>
      <c r="G344" s="265"/>
      <c r="H344" s="45"/>
      <c r="I344" s="48"/>
      <c r="J344" s="70" t="str">
        <f t="shared" ref="J344:J407" si="73">IF(B344="","",IF(B344="Madame","F","H"))</f>
        <v/>
      </c>
      <c r="K344" s="71" t="str">
        <f t="shared" ref="K344:K407" si="74">IF(I344="","",ROUNDDOWN((DATE(2012,3,16)-I344-3)/365.25,0))</f>
        <v/>
      </c>
      <c r="L344" s="1"/>
      <c r="M344" s="127"/>
      <c r="N344" s="127"/>
      <c r="O344" s="122" t="str">
        <f t="shared" ref="O344:O407" si="75">IF(K344="","",IF(L344="","",IF(L344&gt;=1,IF(L344&lt;14,V344,"Non éligible"))))</f>
        <v/>
      </c>
      <c r="P344" s="49" t="str">
        <f t="shared" ref="P344:P407" si="76">IF(I344="","",AND(IF(K344&lt;55,IF(L344&gt;=1,IF(L344&lt;14,TRUE,FALSE)))))</f>
        <v/>
      </c>
      <c r="Q344" s="3" t="str">
        <f t="shared" ref="Q344:Q407" si="77">IF(M344="","",IF(P344=TRUE,M344/12,""))</f>
        <v/>
      </c>
      <c r="R344" s="49" t="str">
        <f t="shared" ref="R344:R407" si="78">IF(I344="","",AND(IF(K344&gt;=55,IF(L344&gt;=1,IF(L344&lt;14,TRUE,FALSE)))))</f>
        <v/>
      </c>
      <c r="S344" s="3" t="str">
        <f t="shared" ref="S344:S407" si="79">IF(N344="","",IF(R344=TRUE,N344/12,""))</f>
        <v/>
      </c>
      <c r="T344" s="50" t="str">
        <f t="shared" ref="T344:T407" si="80">IF(Q344="","",IF(Q344&lt;6,"Non éligible","Eligible"))</f>
        <v/>
      </c>
      <c r="U344" s="50" t="str">
        <f t="shared" ref="U344:U407" si="81">IF(S344="","",IF(S344&lt;3,"Non éligible","Eligible"))</f>
        <v/>
      </c>
      <c r="V344" s="51" t="str">
        <f t="shared" ref="V344:V407" si="82">IF(K344="","",IF(L344="","",IF(L344&gt;=1,IF(L344&lt;14,CONCATENATE(T344,U344),"Non éligible"))))</f>
        <v/>
      </c>
    </row>
    <row r="345" spans="1:22" ht="13.5">
      <c r="A345" s="266" t="str">
        <f t="shared" si="72"/>
        <v/>
      </c>
      <c r="B345" s="47"/>
      <c r="C345" s="380"/>
      <c r="D345" s="380"/>
      <c r="E345" s="380"/>
      <c r="F345" s="380"/>
      <c r="G345" s="265"/>
      <c r="H345" s="45"/>
      <c r="I345" s="48"/>
      <c r="J345" s="70" t="str">
        <f t="shared" si="73"/>
        <v/>
      </c>
      <c r="K345" s="71" t="str">
        <f t="shared" si="74"/>
        <v/>
      </c>
      <c r="L345" s="1"/>
      <c r="M345" s="127"/>
      <c r="N345" s="127"/>
      <c r="O345" s="122" t="str">
        <f t="shared" si="75"/>
        <v/>
      </c>
      <c r="P345" s="49" t="str">
        <f t="shared" si="76"/>
        <v/>
      </c>
      <c r="Q345" s="3" t="str">
        <f t="shared" si="77"/>
        <v/>
      </c>
      <c r="R345" s="49" t="str">
        <f t="shared" si="78"/>
        <v/>
      </c>
      <c r="S345" s="3" t="str">
        <f t="shared" si="79"/>
        <v/>
      </c>
      <c r="T345" s="50" t="str">
        <f t="shared" si="80"/>
        <v/>
      </c>
      <c r="U345" s="50" t="str">
        <f t="shared" si="81"/>
        <v/>
      </c>
      <c r="V345" s="51" t="str">
        <f t="shared" si="82"/>
        <v/>
      </c>
    </row>
    <row r="346" spans="1:22" ht="13.5">
      <c r="A346" s="266" t="str">
        <f t="shared" si="72"/>
        <v/>
      </c>
      <c r="B346" s="47"/>
      <c r="C346" s="380"/>
      <c r="D346" s="380"/>
      <c r="E346" s="380"/>
      <c r="F346" s="380"/>
      <c r="G346" s="265"/>
      <c r="H346" s="45"/>
      <c r="I346" s="48"/>
      <c r="J346" s="70" t="str">
        <f t="shared" si="73"/>
        <v/>
      </c>
      <c r="K346" s="71" t="str">
        <f t="shared" si="74"/>
        <v/>
      </c>
      <c r="L346" s="1"/>
      <c r="M346" s="127"/>
      <c r="N346" s="127"/>
      <c r="O346" s="122" t="str">
        <f t="shared" si="75"/>
        <v/>
      </c>
      <c r="P346" s="49" t="str">
        <f t="shared" si="76"/>
        <v/>
      </c>
      <c r="Q346" s="3" t="str">
        <f t="shared" si="77"/>
        <v/>
      </c>
      <c r="R346" s="49" t="str">
        <f t="shared" si="78"/>
        <v/>
      </c>
      <c r="S346" s="3" t="str">
        <f t="shared" si="79"/>
        <v/>
      </c>
      <c r="T346" s="50" t="str">
        <f t="shared" si="80"/>
        <v/>
      </c>
      <c r="U346" s="50" t="str">
        <f t="shared" si="81"/>
        <v/>
      </c>
      <c r="V346" s="51" t="str">
        <f t="shared" si="82"/>
        <v/>
      </c>
    </row>
    <row r="347" spans="1:22" ht="13.5">
      <c r="A347" s="266" t="str">
        <f t="shared" si="72"/>
        <v/>
      </c>
      <c r="B347" s="47"/>
      <c r="C347" s="380"/>
      <c r="D347" s="380"/>
      <c r="E347" s="380"/>
      <c r="F347" s="380"/>
      <c r="G347" s="265"/>
      <c r="H347" s="45"/>
      <c r="I347" s="48"/>
      <c r="J347" s="70" t="str">
        <f t="shared" si="73"/>
        <v/>
      </c>
      <c r="K347" s="71" t="str">
        <f t="shared" si="74"/>
        <v/>
      </c>
      <c r="L347" s="1"/>
      <c r="M347" s="127"/>
      <c r="N347" s="127"/>
      <c r="O347" s="122" t="str">
        <f t="shared" si="75"/>
        <v/>
      </c>
      <c r="P347" s="49" t="str">
        <f t="shared" si="76"/>
        <v/>
      </c>
      <c r="Q347" s="3" t="str">
        <f t="shared" si="77"/>
        <v/>
      </c>
      <c r="R347" s="49" t="str">
        <f t="shared" si="78"/>
        <v/>
      </c>
      <c r="S347" s="3" t="str">
        <f t="shared" si="79"/>
        <v/>
      </c>
      <c r="T347" s="50" t="str">
        <f t="shared" si="80"/>
        <v/>
      </c>
      <c r="U347" s="50" t="str">
        <f t="shared" si="81"/>
        <v/>
      </c>
      <c r="V347" s="51" t="str">
        <f t="shared" si="82"/>
        <v/>
      </c>
    </row>
    <row r="348" spans="1:22" ht="13.5">
      <c r="A348" s="266" t="str">
        <f t="shared" si="72"/>
        <v/>
      </c>
      <c r="B348" s="47"/>
      <c r="C348" s="380"/>
      <c r="D348" s="380"/>
      <c r="E348" s="380"/>
      <c r="F348" s="380"/>
      <c r="G348" s="265"/>
      <c r="H348" s="45"/>
      <c r="I348" s="48"/>
      <c r="J348" s="70" t="str">
        <f t="shared" si="73"/>
        <v/>
      </c>
      <c r="K348" s="71" t="str">
        <f t="shared" si="74"/>
        <v/>
      </c>
      <c r="L348" s="1"/>
      <c r="M348" s="127"/>
      <c r="N348" s="127"/>
      <c r="O348" s="122" t="str">
        <f t="shared" si="75"/>
        <v/>
      </c>
      <c r="P348" s="49" t="str">
        <f t="shared" si="76"/>
        <v/>
      </c>
      <c r="Q348" s="3" t="str">
        <f t="shared" si="77"/>
        <v/>
      </c>
      <c r="R348" s="49" t="str">
        <f t="shared" si="78"/>
        <v/>
      </c>
      <c r="S348" s="3" t="str">
        <f t="shared" si="79"/>
        <v/>
      </c>
      <c r="T348" s="50" t="str">
        <f t="shared" si="80"/>
        <v/>
      </c>
      <c r="U348" s="50" t="str">
        <f t="shared" si="81"/>
        <v/>
      </c>
      <c r="V348" s="51" t="str">
        <f t="shared" si="82"/>
        <v/>
      </c>
    </row>
    <row r="349" spans="1:22" ht="13.5">
      <c r="A349" s="266" t="str">
        <f t="shared" si="72"/>
        <v/>
      </c>
      <c r="B349" s="47"/>
      <c r="C349" s="380"/>
      <c r="D349" s="380"/>
      <c r="E349" s="380"/>
      <c r="F349" s="380"/>
      <c r="G349" s="265"/>
      <c r="H349" s="45"/>
      <c r="I349" s="48"/>
      <c r="J349" s="70" t="str">
        <f t="shared" si="73"/>
        <v/>
      </c>
      <c r="K349" s="71" t="str">
        <f t="shared" si="74"/>
        <v/>
      </c>
      <c r="L349" s="1"/>
      <c r="M349" s="127"/>
      <c r="N349" s="127"/>
      <c r="O349" s="122" t="str">
        <f t="shared" si="75"/>
        <v/>
      </c>
      <c r="P349" s="49" t="str">
        <f t="shared" si="76"/>
        <v/>
      </c>
      <c r="Q349" s="3" t="str">
        <f t="shared" si="77"/>
        <v/>
      </c>
      <c r="R349" s="49" t="str">
        <f t="shared" si="78"/>
        <v/>
      </c>
      <c r="S349" s="3" t="str">
        <f t="shared" si="79"/>
        <v/>
      </c>
      <c r="T349" s="50" t="str">
        <f t="shared" si="80"/>
        <v/>
      </c>
      <c r="U349" s="50" t="str">
        <f t="shared" si="81"/>
        <v/>
      </c>
      <c r="V349" s="51" t="str">
        <f t="shared" si="82"/>
        <v/>
      </c>
    </row>
    <row r="350" spans="1:22" ht="13.5">
      <c r="A350" s="266" t="str">
        <f t="shared" si="72"/>
        <v/>
      </c>
      <c r="B350" s="47"/>
      <c r="C350" s="380"/>
      <c r="D350" s="380"/>
      <c r="E350" s="380"/>
      <c r="F350" s="380"/>
      <c r="G350" s="265"/>
      <c r="H350" s="45"/>
      <c r="I350" s="48"/>
      <c r="J350" s="70" t="str">
        <f t="shared" si="73"/>
        <v/>
      </c>
      <c r="K350" s="71" t="str">
        <f t="shared" si="74"/>
        <v/>
      </c>
      <c r="L350" s="1"/>
      <c r="M350" s="127"/>
      <c r="N350" s="127"/>
      <c r="O350" s="122" t="str">
        <f t="shared" si="75"/>
        <v/>
      </c>
      <c r="P350" s="49" t="str">
        <f t="shared" si="76"/>
        <v/>
      </c>
      <c r="Q350" s="3" t="str">
        <f t="shared" si="77"/>
        <v/>
      </c>
      <c r="R350" s="49" t="str">
        <f t="shared" si="78"/>
        <v/>
      </c>
      <c r="S350" s="3" t="str">
        <f t="shared" si="79"/>
        <v/>
      </c>
      <c r="T350" s="50" t="str">
        <f t="shared" si="80"/>
        <v/>
      </c>
      <c r="U350" s="50" t="str">
        <f t="shared" si="81"/>
        <v/>
      </c>
      <c r="V350" s="51" t="str">
        <f t="shared" si="82"/>
        <v/>
      </c>
    </row>
    <row r="351" spans="1:22" ht="13.5">
      <c r="A351" s="266" t="str">
        <f t="shared" si="72"/>
        <v/>
      </c>
      <c r="B351" s="47"/>
      <c r="C351" s="380"/>
      <c r="D351" s="380"/>
      <c r="E351" s="380"/>
      <c r="F351" s="380"/>
      <c r="G351" s="265"/>
      <c r="H351" s="45"/>
      <c r="I351" s="48"/>
      <c r="J351" s="70" t="str">
        <f t="shared" si="73"/>
        <v/>
      </c>
      <c r="K351" s="71" t="str">
        <f t="shared" si="74"/>
        <v/>
      </c>
      <c r="L351" s="1"/>
      <c r="M351" s="127"/>
      <c r="N351" s="127"/>
      <c r="O351" s="122" t="str">
        <f t="shared" si="75"/>
        <v/>
      </c>
      <c r="P351" s="49" t="str">
        <f t="shared" si="76"/>
        <v/>
      </c>
      <c r="Q351" s="3" t="str">
        <f t="shared" si="77"/>
        <v/>
      </c>
      <c r="R351" s="49" t="str">
        <f t="shared" si="78"/>
        <v/>
      </c>
      <c r="S351" s="3" t="str">
        <f t="shared" si="79"/>
        <v/>
      </c>
      <c r="T351" s="50" t="str">
        <f t="shared" si="80"/>
        <v/>
      </c>
      <c r="U351" s="50" t="str">
        <f t="shared" si="81"/>
        <v/>
      </c>
      <c r="V351" s="51" t="str">
        <f t="shared" si="82"/>
        <v/>
      </c>
    </row>
    <row r="352" spans="1:22" ht="13.5">
      <c r="A352" s="266" t="str">
        <f t="shared" si="72"/>
        <v/>
      </c>
      <c r="B352" s="47"/>
      <c r="C352" s="380"/>
      <c r="D352" s="380"/>
      <c r="E352" s="380"/>
      <c r="F352" s="380"/>
      <c r="G352" s="265"/>
      <c r="H352" s="45"/>
      <c r="I352" s="48"/>
      <c r="J352" s="70" t="str">
        <f t="shared" si="73"/>
        <v/>
      </c>
      <c r="K352" s="71" t="str">
        <f t="shared" si="74"/>
        <v/>
      </c>
      <c r="L352" s="1"/>
      <c r="M352" s="127"/>
      <c r="N352" s="127"/>
      <c r="O352" s="122" t="str">
        <f t="shared" si="75"/>
        <v/>
      </c>
      <c r="P352" s="49" t="str">
        <f t="shared" si="76"/>
        <v/>
      </c>
      <c r="Q352" s="3" t="str">
        <f t="shared" si="77"/>
        <v/>
      </c>
      <c r="R352" s="49" t="str">
        <f t="shared" si="78"/>
        <v/>
      </c>
      <c r="S352" s="3" t="str">
        <f t="shared" si="79"/>
        <v/>
      </c>
      <c r="T352" s="50" t="str">
        <f t="shared" si="80"/>
        <v/>
      </c>
      <c r="U352" s="50" t="str">
        <f t="shared" si="81"/>
        <v/>
      </c>
      <c r="V352" s="51" t="str">
        <f t="shared" si="82"/>
        <v/>
      </c>
    </row>
    <row r="353" spans="1:22" ht="13.5">
      <c r="A353" s="266" t="str">
        <f t="shared" si="72"/>
        <v/>
      </c>
      <c r="B353" s="47"/>
      <c r="C353" s="380"/>
      <c r="D353" s="380"/>
      <c r="E353" s="380"/>
      <c r="F353" s="380"/>
      <c r="G353" s="265"/>
      <c r="H353" s="45"/>
      <c r="I353" s="48"/>
      <c r="J353" s="70" t="str">
        <f t="shared" si="73"/>
        <v/>
      </c>
      <c r="K353" s="71" t="str">
        <f t="shared" si="74"/>
        <v/>
      </c>
      <c r="L353" s="1"/>
      <c r="M353" s="127"/>
      <c r="N353" s="127"/>
      <c r="O353" s="122" t="str">
        <f t="shared" si="75"/>
        <v/>
      </c>
      <c r="P353" s="49" t="str">
        <f t="shared" si="76"/>
        <v/>
      </c>
      <c r="Q353" s="3" t="str">
        <f t="shared" si="77"/>
        <v/>
      </c>
      <c r="R353" s="49" t="str">
        <f t="shared" si="78"/>
        <v/>
      </c>
      <c r="S353" s="3" t="str">
        <f t="shared" si="79"/>
        <v/>
      </c>
      <c r="T353" s="50" t="str">
        <f t="shared" si="80"/>
        <v/>
      </c>
      <c r="U353" s="50" t="str">
        <f t="shared" si="81"/>
        <v/>
      </c>
      <c r="V353" s="51" t="str">
        <f t="shared" si="82"/>
        <v/>
      </c>
    </row>
    <row r="354" spans="1:22" ht="13.5">
      <c r="A354" s="266" t="str">
        <f t="shared" si="72"/>
        <v/>
      </c>
      <c r="B354" s="47"/>
      <c r="C354" s="380"/>
      <c r="D354" s="380"/>
      <c r="E354" s="380"/>
      <c r="F354" s="380"/>
      <c r="G354" s="265"/>
      <c r="H354" s="45"/>
      <c r="I354" s="48"/>
      <c r="J354" s="70" t="str">
        <f t="shared" si="73"/>
        <v/>
      </c>
      <c r="K354" s="71" t="str">
        <f t="shared" si="74"/>
        <v/>
      </c>
      <c r="L354" s="1"/>
      <c r="M354" s="127"/>
      <c r="N354" s="127"/>
      <c r="O354" s="122" t="str">
        <f t="shared" si="75"/>
        <v/>
      </c>
      <c r="P354" s="49" t="str">
        <f t="shared" si="76"/>
        <v/>
      </c>
      <c r="Q354" s="3" t="str">
        <f t="shared" si="77"/>
        <v/>
      </c>
      <c r="R354" s="49" t="str">
        <f t="shared" si="78"/>
        <v/>
      </c>
      <c r="S354" s="3" t="str">
        <f t="shared" si="79"/>
        <v/>
      </c>
      <c r="T354" s="50" t="str">
        <f t="shared" si="80"/>
        <v/>
      </c>
      <c r="U354" s="50" t="str">
        <f t="shared" si="81"/>
        <v/>
      </c>
      <c r="V354" s="51" t="str">
        <f t="shared" si="82"/>
        <v/>
      </c>
    </row>
    <row r="355" spans="1:22" ht="13.5">
      <c r="A355" s="266" t="str">
        <f t="shared" si="72"/>
        <v/>
      </c>
      <c r="B355" s="47"/>
      <c r="C355" s="380"/>
      <c r="D355" s="380"/>
      <c r="E355" s="380"/>
      <c r="F355" s="380"/>
      <c r="G355" s="265"/>
      <c r="H355" s="45"/>
      <c r="I355" s="48"/>
      <c r="J355" s="70" t="str">
        <f t="shared" si="73"/>
        <v/>
      </c>
      <c r="K355" s="71" t="str">
        <f t="shared" si="74"/>
        <v/>
      </c>
      <c r="L355" s="1"/>
      <c r="M355" s="127"/>
      <c r="N355" s="127"/>
      <c r="O355" s="122" t="str">
        <f t="shared" si="75"/>
        <v/>
      </c>
      <c r="P355" s="49" t="str">
        <f t="shared" si="76"/>
        <v/>
      </c>
      <c r="Q355" s="3" t="str">
        <f t="shared" si="77"/>
        <v/>
      </c>
      <c r="R355" s="49" t="str">
        <f t="shared" si="78"/>
        <v/>
      </c>
      <c r="S355" s="3" t="str">
        <f t="shared" si="79"/>
        <v/>
      </c>
      <c r="T355" s="50" t="str">
        <f t="shared" si="80"/>
        <v/>
      </c>
      <c r="U355" s="50" t="str">
        <f t="shared" si="81"/>
        <v/>
      </c>
      <c r="V355" s="51" t="str">
        <f t="shared" si="82"/>
        <v/>
      </c>
    </row>
    <row r="356" spans="1:22" ht="13.5">
      <c r="A356" s="266" t="str">
        <f t="shared" si="72"/>
        <v/>
      </c>
      <c r="B356" s="47"/>
      <c r="C356" s="380"/>
      <c r="D356" s="380"/>
      <c r="E356" s="380"/>
      <c r="F356" s="380"/>
      <c r="G356" s="265"/>
      <c r="H356" s="45"/>
      <c r="I356" s="48"/>
      <c r="J356" s="70" t="str">
        <f t="shared" si="73"/>
        <v/>
      </c>
      <c r="K356" s="71" t="str">
        <f t="shared" si="74"/>
        <v/>
      </c>
      <c r="L356" s="1"/>
      <c r="M356" s="127"/>
      <c r="N356" s="127"/>
      <c r="O356" s="122" t="str">
        <f t="shared" si="75"/>
        <v/>
      </c>
      <c r="P356" s="49" t="str">
        <f t="shared" si="76"/>
        <v/>
      </c>
      <c r="Q356" s="3" t="str">
        <f t="shared" si="77"/>
        <v/>
      </c>
      <c r="R356" s="49" t="str">
        <f t="shared" si="78"/>
        <v/>
      </c>
      <c r="S356" s="3" t="str">
        <f t="shared" si="79"/>
        <v/>
      </c>
      <c r="T356" s="50" t="str">
        <f t="shared" si="80"/>
        <v/>
      </c>
      <c r="U356" s="50" t="str">
        <f t="shared" si="81"/>
        <v/>
      </c>
      <c r="V356" s="51" t="str">
        <f t="shared" si="82"/>
        <v/>
      </c>
    </row>
    <row r="357" spans="1:22" ht="13.5">
      <c r="A357" s="266" t="str">
        <f t="shared" si="72"/>
        <v/>
      </c>
      <c r="B357" s="47"/>
      <c r="C357" s="380"/>
      <c r="D357" s="380"/>
      <c r="E357" s="380"/>
      <c r="F357" s="380"/>
      <c r="G357" s="265"/>
      <c r="H357" s="45"/>
      <c r="I357" s="48"/>
      <c r="J357" s="70" t="str">
        <f t="shared" si="73"/>
        <v/>
      </c>
      <c r="K357" s="71" t="str">
        <f t="shared" si="74"/>
        <v/>
      </c>
      <c r="L357" s="1"/>
      <c r="M357" s="127"/>
      <c r="N357" s="127"/>
      <c r="O357" s="122" t="str">
        <f t="shared" si="75"/>
        <v/>
      </c>
      <c r="P357" s="49" t="str">
        <f t="shared" si="76"/>
        <v/>
      </c>
      <c r="Q357" s="3" t="str">
        <f t="shared" si="77"/>
        <v/>
      </c>
      <c r="R357" s="49" t="str">
        <f t="shared" si="78"/>
        <v/>
      </c>
      <c r="S357" s="3" t="str">
        <f t="shared" si="79"/>
        <v/>
      </c>
      <c r="T357" s="50" t="str">
        <f t="shared" si="80"/>
        <v/>
      </c>
      <c r="U357" s="50" t="str">
        <f t="shared" si="81"/>
        <v/>
      </c>
      <c r="V357" s="51" t="str">
        <f t="shared" si="82"/>
        <v/>
      </c>
    </row>
    <row r="358" spans="1:22" ht="13.5">
      <c r="A358" s="266" t="str">
        <f t="shared" si="72"/>
        <v/>
      </c>
      <c r="B358" s="47"/>
      <c r="C358" s="380"/>
      <c r="D358" s="380"/>
      <c r="E358" s="380"/>
      <c r="F358" s="380"/>
      <c r="G358" s="265"/>
      <c r="H358" s="45"/>
      <c r="I358" s="48"/>
      <c r="J358" s="70" t="str">
        <f t="shared" si="73"/>
        <v/>
      </c>
      <c r="K358" s="71" t="str">
        <f t="shared" si="74"/>
        <v/>
      </c>
      <c r="L358" s="1"/>
      <c r="M358" s="127"/>
      <c r="N358" s="127"/>
      <c r="O358" s="122" t="str">
        <f t="shared" si="75"/>
        <v/>
      </c>
      <c r="P358" s="49" t="str">
        <f t="shared" si="76"/>
        <v/>
      </c>
      <c r="Q358" s="3" t="str">
        <f t="shared" si="77"/>
        <v/>
      </c>
      <c r="R358" s="49" t="str">
        <f t="shared" si="78"/>
        <v/>
      </c>
      <c r="S358" s="3" t="str">
        <f t="shared" si="79"/>
        <v/>
      </c>
      <c r="T358" s="50" t="str">
        <f t="shared" si="80"/>
        <v/>
      </c>
      <c r="U358" s="50" t="str">
        <f t="shared" si="81"/>
        <v/>
      </c>
      <c r="V358" s="51" t="str">
        <f t="shared" si="82"/>
        <v/>
      </c>
    </row>
    <row r="359" spans="1:22" ht="13.5">
      <c r="A359" s="266" t="str">
        <f t="shared" si="72"/>
        <v/>
      </c>
      <c r="B359" s="47"/>
      <c r="C359" s="380"/>
      <c r="D359" s="380"/>
      <c r="E359" s="380"/>
      <c r="F359" s="380"/>
      <c r="G359" s="265"/>
      <c r="H359" s="45"/>
      <c r="I359" s="48"/>
      <c r="J359" s="70" t="str">
        <f t="shared" si="73"/>
        <v/>
      </c>
      <c r="K359" s="71" t="str">
        <f t="shared" si="74"/>
        <v/>
      </c>
      <c r="L359" s="1"/>
      <c r="M359" s="127"/>
      <c r="N359" s="127"/>
      <c r="O359" s="122" t="str">
        <f t="shared" si="75"/>
        <v/>
      </c>
      <c r="P359" s="49" t="str">
        <f t="shared" si="76"/>
        <v/>
      </c>
      <c r="Q359" s="3" t="str">
        <f t="shared" si="77"/>
        <v/>
      </c>
      <c r="R359" s="49" t="str">
        <f t="shared" si="78"/>
        <v/>
      </c>
      <c r="S359" s="3" t="str">
        <f t="shared" si="79"/>
        <v/>
      </c>
      <c r="T359" s="50" t="str">
        <f t="shared" si="80"/>
        <v/>
      </c>
      <c r="U359" s="50" t="str">
        <f t="shared" si="81"/>
        <v/>
      </c>
      <c r="V359" s="51" t="str">
        <f t="shared" si="82"/>
        <v/>
      </c>
    </row>
    <row r="360" spans="1:22" ht="13.5">
      <c r="A360" s="266" t="str">
        <f t="shared" si="72"/>
        <v/>
      </c>
      <c r="B360" s="47"/>
      <c r="C360" s="380"/>
      <c r="D360" s="380"/>
      <c r="E360" s="380"/>
      <c r="F360" s="380"/>
      <c r="G360" s="265"/>
      <c r="H360" s="45"/>
      <c r="I360" s="48"/>
      <c r="J360" s="70" t="str">
        <f t="shared" si="73"/>
        <v/>
      </c>
      <c r="K360" s="71" t="str">
        <f t="shared" si="74"/>
        <v/>
      </c>
      <c r="L360" s="1"/>
      <c r="M360" s="127"/>
      <c r="N360" s="127"/>
      <c r="O360" s="122" t="str">
        <f t="shared" si="75"/>
        <v/>
      </c>
      <c r="P360" s="49" t="str">
        <f t="shared" si="76"/>
        <v/>
      </c>
      <c r="Q360" s="3" t="str">
        <f t="shared" si="77"/>
        <v/>
      </c>
      <c r="R360" s="49" t="str">
        <f t="shared" si="78"/>
        <v/>
      </c>
      <c r="S360" s="3" t="str">
        <f t="shared" si="79"/>
        <v/>
      </c>
      <c r="T360" s="50" t="str">
        <f t="shared" si="80"/>
        <v/>
      </c>
      <c r="U360" s="50" t="str">
        <f t="shared" si="81"/>
        <v/>
      </c>
      <c r="V360" s="51" t="str">
        <f t="shared" si="82"/>
        <v/>
      </c>
    </row>
    <row r="361" spans="1:22" ht="13.5">
      <c r="A361" s="266" t="str">
        <f t="shared" si="72"/>
        <v/>
      </c>
      <c r="B361" s="47"/>
      <c r="C361" s="380"/>
      <c r="D361" s="380"/>
      <c r="E361" s="380"/>
      <c r="F361" s="380"/>
      <c r="G361" s="265"/>
      <c r="H361" s="45"/>
      <c r="I361" s="48"/>
      <c r="J361" s="70" t="str">
        <f t="shared" si="73"/>
        <v/>
      </c>
      <c r="K361" s="71" t="str">
        <f t="shared" si="74"/>
        <v/>
      </c>
      <c r="L361" s="1"/>
      <c r="M361" s="127"/>
      <c r="N361" s="127"/>
      <c r="O361" s="122" t="str">
        <f t="shared" si="75"/>
        <v/>
      </c>
      <c r="P361" s="49" t="str">
        <f t="shared" si="76"/>
        <v/>
      </c>
      <c r="Q361" s="3" t="str">
        <f t="shared" si="77"/>
        <v/>
      </c>
      <c r="R361" s="49" t="str">
        <f t="shared" si="78"/>
        <v/>
      </c>
      <c r="S361" s="3" t="str">
        <f t="shared" si="79"/>
        <v/>
      </c>
      <c r="T361" s="50" t="str">
        <f t="shared" si="80"/>
        <v/>
      </c>
      <c r="U361" s="50" t="str">
        <f t="shared" si="81"/>
        <v/>
      </c>
      <c r="V361" s="51" t="str">
        <f t="shared" si="82"/>
        <v/>
      </c>
    </row>
    <row r="362" spans="1:22" ht="13.5">
      <c r="A362" s="266" t="str">
        <f t="shared" si="72"/>
        <v/>
      </c>
      <c r="B362" s="47"/>
      <c r="C362" s="380"/>
      <c r="D362" s="380"/>
      <c r="E362" s="380"/>
      <c r="F362" s="380"/>
      <c r="G362" s="265"/>
      <c r="H362" s="45"/>
      <c r="I362" s="48"/>
      <c r="J362" s="70" t="str">
        <f t="shared" si="73"/>
        <v/>
      </c>
      <c r="K362" s="71" t="str">
        <f t="shared" si="74"/>
        <v/>
      </c>
      <c r="L362" s="1"/>
      <c r="M362" s="127"/>
      <c r="N362" s="127"/>
      <c r="O362" s="122" t="str">
        <f t="shared" si="75"/>
        <v/>
      </c>
      <c r="P362" s="49" t="str">
        <f t="shared" si="76"/>
        <v/>
      </c>
      <c r="Q362" s="3" t="str">
        <f t="shared" si="77"/>
        <v/>
      </c>
      <c r="R362" s="49" t="str">
        <f t="shared" si="78"/>
        <v/>
      </c>
      <c r="S362" s="3" t="str">
        <f t="shared" si="79"/>
        <v/>
      </c>
      <c r="T362" s="50" t="str">
        <f t="shared" si="80"/>
        <v/>
      </c>
      <c r="U362" s="50" t="str">
        <f t="shared" si="81"/>
        <v/>
      </c>
      <c r="V362" s="51" t="str">
        <f t="shared" si="82"/>
        <v/>
      </c>
    </row>
    <row r="363" spans="1:22" ht="13.5">
      <c r="A363" s="266" t="str">
        <f t="shared" si="72"/>
        <v/>
      </c>
      <c r="B363" s="47"/>
      <c r="C363" s="380"/>
      <c r="D363" s="380"/>
      <c r="E363" s="380"/>
      <c r="F363" s="380"/>
      <c r="G363" s="265"/>
      <c r="H363" s="45"/>
      <c r="I363" s="48"/>
      <c r="J363" s="70" t="str">
        <f t="shared" si="73"/>
        <v/>
      </c>
      <c r="K363" s="71" t="str">
        <f t="shared" si="74"/>
        <v/>
      </c>
      <c r="L363" s="1"/>
      <c r="M363" s="127"/>
      <c r="N363" s="127"/>
      <c r="O363" s="122" t="str">
        <f t="shared" si="75"/>
        <v/>
      </c>
      <c r="P363" s="49" t="str">
        <f t="shared" si="76"/>
        <v/>
      </c>
      <c r="Q363" s="3" t="str">
        <f t="shared" si="77"/>
        <v/>
      </c>
      <c r="R363" s="49" t="str">
        <f t="shared" si="78"/>
        <v/>
      </c>
      <c r="S363" s="3" t="str">
        <f t="shared" si="79"/>
        <v/>
      </c>
      <c r="T363" s="50" t="str">
        <f t="shared" si="80"/>
        <v/>
      </c>
      <c r="U363" s="50" t="str">
        <f t="shared" si="81"/>
        <v/>
      </c>
      <c r="V363" s="51" t="str">
        <f t="shared" si="82"/>
        <v/>
      </c>
    </row>
    <row r="364" spans="1:22" ht="13.5">
      <c r="A364" s="266" t="str">
        <f t="shared" si="72"/>
        <v/>
      </c>
      <c r="B364" s="47"/>
      <c r="C364" s="380"/>
      <c r="D364" s="380"/>
      <c r="E364" s="380"/>
      <c r="F364" s="380"/>
      <c r="G364" s="265"/>
      <c r="H364" s="45"/>
      <c r="I364" s="48"/>
      <c r="J364" s="70" t="str">
        <f t="shared" si="73"/>
        <v/>
      </c>
      <c r="K364" s="71" t="str">
        <f t="shared" si="74"/>
        <v/>
      </c>
      <c r="L364" s="1"/>
      <c r="M364" s="127"/>
      <c r="N364" s="127"/>
      <c r="O364" s="122" t="str">
        <f t="shared" si="75"/>
        <v/>
      </c>
      <c r="P364" s="49" t="str">
        <f t="shared" si="76"/>
        <v/>
      </c>
      <c r="Q364" s="3" t="str">
        <f t="shared" si="77"/>
        <v/>
      </c>
      <c r="R364" s="49" t="str">
        <f t="shared" si="78"/>
        <v/>
      </c>
      <c r="S364" s="3" t="str">
        <f t="shared" si="79"/>
        <v/>
      </c>
      <c r="T364" s="50" t="str">
        <f t="shared" si="80"/>
        <v/>
      </c>
      <c r="U364" s="50" t="str">
        <f t="shared" si="81"/>
        <v/>
      </c>
      <c r="V364" s="51" t="str">
        <f t="shared" si="82"/>
        <v/>
      </c>
    </row>
    <row r="365" spans="1:22" ht="13.5">
      <c r="A365" s="266" t="str">
        <f t="shared" si="72"/>
        <v/>
      </c>
      <c r="B365" s="47"/>
      <c r="C365" s="380"/>
      <c r="D365" s="380"/>
      <c r="E365" s="380"/>
      <c r="F365" s="380"/>
      <c r="G365" s="265"/>
      <c r="H365" s="45"/>
      <c r="I365" s="48"/>
      <c r="J365" s="70" t="str">
        <f t="shared" si="73"/>
        <v/>
      </c>
      <c r="K365" s="71" t="str">
        <f t="shared" si="74"/>
        <v/>
      </c>
      <c r="L365" s="1"/>
      <c r="M365" s="127"/>
      <c r="N365" s="127"/>
      <c r="O365" s="122" t="str">
        <f t="shared" si="75"/>
        <v/>
      </c>
      <c r="P365" s="49" t="str">
        <f t="shared" si="76"/>
        <v/>
      </c>
      <c r="Q365" s="3" t="str">
        <f t="shared" si="77"/>
        <v/>
      </c>
      <c r="R365" s="49" t="str">
        <f t="shared" si="78"/>
        <v/>
      </c>
      <c r="S365" s="3" t="str">
        <f t="shared" si="79"/>
        <v/>
      </c>
      <c r="T365" s="50" t="str">
        <f t="shared" si="80"/>
        <v/>
      </c>
      <c r="U365" s="50" t="str">
        <f t="shared" si="81"/>
        <v/>
      </c>
      <c r="V365" s="51" t="str">
        <f t="shared" si="82"/>
        <v/>
      </c>
    </row>
    <row r="366" spans="1:22" ht="13.5">
      <c r="A366" s="266" t="str">
        <f t="shared" si="72"/>
        <v/>
      </c>
      <c r="B366" s="47"/>
      <c r="C366" s="380"/>
      <c r="D366" s="380"/>
      <c r="E366" s="380"/>
      <c r="F366" s="380"/>
      <c r="G366" s="265"/>
      <c r="H366" s="45"/>
      <c r="I366" s="48"/>
      <c r="J366" s="70" t="str">
        <f t="shared" si="73"/>
        <v/>
      </c>
      <c r="K366" s="71" t="str">
        <f t="shared" si="74"/>
        <v/>
      </c>
      <c r="L366" s="1"/>
      <c r="M366" s="127"/>
      <c r="N366" s="127"/>
      <c r="O366" s="122" t="str">
        <f t="shared" si="75"/>
        <v/>
      </c>
      <c r="P366" s="49" t="str">
        <f t="shared" si="76"/>
        <v/>
      </c>
      <c r="Q366" s="3" t="str">
        <f t="shared" si="77"/>
        <v/>
      </c>
      <c r="R366" s="49" t="str">
        <f t="shared" si="78"/>
        <v/>
      </c>
      <c r="S366" s="3" t="str">
        <f t="shared" si="79"/>
        <v/>
      </c>
      <c r="T366" s="50" t="str">
        <f t="shared" si="80"/>
        <v/>
      </c>
      <c r="U366" s="50" t="str">
        <f t="shared" si="81"/>
        <v/>
      </c>
      <c r="V366" s="51" t="str">
        <f t="shared" si="82"/>
        <v/>
      </c>
    </row>
    <row r="367" spans="1:22" ht="13.5">
      <c r="A367" s="266" t="str">
        <f t="shared" si="72"/>
        <v/>
      </c>
      <c r="B367" s="47"/>
      <c r="C367" s="380"/>
      <c r="D367" s="380"/>
      <c r="E367" s="380"/>
      <c r="F367" s="380"/>
      <c r="G367" s="265"/>
      <c r="H367" s="45"/>
      <c r="I367" s="48"/>
      <c r="J367" s="70" t="str">
        <f t="shared" si="73"/>
        <v/>
      </c>
      <c r="K367" s="71" t="str">
        <f t="shared" si="74"/>
        <v/>
      </c>
      <c r="L367" s="1"/>
      <c r="M367" s="127"/>
      <c r="N367" s="127"/>
      <c r="O367" s="122" t="str">
        <f t="shared" si="75"/>
        <v/>
      </c>
      <c r="P367" s="49" t="str">
        <f t="shared" si="76"/>
        <v/>
      </c>
      <c r="Q367" s="3" t="str">
        <f t="shared" si="77"/>
        <v/>
      </c>
      <c r="R367" s="49" t="str">
        <f t="shared" si="78"/>
        <v/>
      </c>
      <c r="S367" s="3" t="str">
        <f t="shared" si="79"/>
        <v/>
      </c>
      <c r="T367" s="50" t="str">
        <f t="shared" si="80"/>
        <v/>
      </c>
      <c r="U367" s="50" t="str">
        <f t="shared" si="81"/>
        <v/>
      </c>
      <c r="V367" s="51" t="str">
        <f t="shared" si="82"/>
        <v/>
      </c>
    </row>
    <row r="368" spans="1:22" ht="13.5">
      <c r="A368" s="266" t="str">
        <f t="shared" si="72"/>
        <v/>
      </c>
      <c r="B368" s="47"/>
      <c r="C368" s="380"/>
      <c r="D368" s="380"/>
      <c r="E368" s="380"/>
      <c r="F368" s="380"/>
      <c r="G368" s="265"/>
      <c r="H368" s="45"/>
      <c r="I368" s="48"/>
      <c r="J368" s="70" t="str">
        <f t="shared" si="73"/>
        <v/>
      </c>
      <c r="K368" s="71" t="str">
        <f t="shared" si="74"/>
        <v/>
      </c>
      <c r="L368" s="1"/>
      <c r="M368" s="127"/>
      <c r="N368" s="127"/>
      <c r="O368" s="122" t="str">
        <f t="shared" si="75"/>
        <v/>
      </c>
      <c r="P368" s="49" t="str">
        <f t="shared" si="76"/>
        <v/>
      </c>
      <c r="Q368" s="3" t="str">
        <f t="shared" si="77"/>
        <v/>
      </c>
      <c r="R368" s="49" t="str">
        <f t="shared" si="78"/>
        <v/>
      </c>
      <c r="S368" s="3" t="str">
        <f t="shared" si="79"/>
        <v/>
      </c>
      <c r="T368" s="50" t="str">
        <f t="shared" si="80"/>
        <v/>
      </c>
      <c r="U368" s="50" t="str">
        <f t="shared" si="81"/>
        <v/>
      </c>
      <c r="V368" s="51" t="str">
        <f t="shared" si="82"/>
        <v/>
      </c>
    </row>
    <row r="369" spans="1:22" ht="13.5">
      <c r="A369" s="266" t="str">
        <f t="shared" si="72"/>
        <v/>
      </c>
      <c r="B369" s="47"/>
      <c r="C369" s="380"/>
      <c r="D369" s="380"/>
      <c r="E369" s="380"/>
      <c r="F369" s="380"/>
      <c r="G369" s="265"/>
      <c r="H369" s="45"/>
      <c r="I369" s="48"/>
      <c r="J369" s="70" t="str">
        <f t="shared" si="73"/>
        <v/>
      </c>
      <c r="K369" s="71" t="str">
        <f t="shared" si="74"/>
        <v/>
      </c>
      <c r="L369" s="1"/>
      <c r="M369" s="127"/>
      <c r="N369" s="127"/>
      <c r="O369" s="122" t="str">
        <f t="shared" si="75"/>
        <v/>
      </c>
      <c r="P369" s="49" t="str">
        <f t="shared" si="76"/>
        <v/>
      </c>
      <c r="Q369" s="3" t="str">
        <f t="shared" si="77"/>
        <v/>
      </c>
      <c r="R369" s="49" t="str">
        <f t="shared" si="78"/>
        <v/>
      </c>
      <c r="S369" s="3" t="str">
        <f t="shared" si="79"/>
        <v/>
      </c>
      <c r="T369" s="50" t="str">
        <f t="shared" si="80"/>
        <v/>
      </c>
      <c r="U369" s="50" t="str">
        <f t="shared" si="81"/>
        <v/>
      </c>
      <c r="V369" s="51" t="str">
        <f t="shared" si="82"/>
        <v/>
      </c>
    </row>
    <row r="370" spans="1:22" ht="13.5">
      <c r="A370" s="266" t="str">
        <f t="shared" si="72"/>
        <v/>
      </c>
      <c r="B370" s="47"/>
      <c r="C370" s="380"/>
      <c r="D370" s="380"/>
      <c r="E370" s="380"/>
      <c r="F370" s="380"/>
      <c r="G370" s="265"/>
      <c r="H370" s="45"/>
      <c r="I370" s="48"/>
      <c r="J370" s="70" t="str">
        <f t="shared" si="73"/>
        <v/>
      </c>
      <c r="K370" s="71" t="str">
        <f t="shared" si="74"/>
        <v/>
      </c>
      <c r="L370" s="1"/>
      <c r="M370" s="127"/>
      <c r="N370" s="127"/>
      <c r="O370" s="122" t="str">
        <f t="shared" si="75"/>
        <v/>
      </c>
      <c r="P370" s="49" t="str">
        <f t="shared" si="76"/>
        <v/>
      </c>
      <c r="Q370" s="3" t="str">
        <f t="shared" si="77"/>
        <v/>
      </c>
      <c r="R370" s="49" t="str">
        <f t="shared" si="78"/>
        <v/>
      </c>
      <c r="S370" s="3" t="str">
        <f t="shared" si="79"/>
        <v/>
      </c>
      <c r="T370" s="50" t="str">
        <f t="shared" si="80"/>
        <v/>
      </c>
      <c r="U370" s="50" t="str">
        <f t="shared" si="81"/>
        <v/>
      </c>
      <c r="V370" s="51" t="str">
        <f t="shared" si="82"/>
        <v/>
      </c>
    </row>
    <row r="371" spans="1:22" ht="13.5">
      <c r="A371" s="266" t="str">
        <f t="shared" si="72"/>
        <v/>
      </c>
      <c r="B371" s="47"/>
      <c r="C371" s="380"/>
      <c r="D371" s="380"/>
      <c r="E371" s="380"/>
      <c r="F371" s="380"/>
      <c r="G371" s="265"/>
      <c r="H371" s="45"/>
      <c r="I371" s="48"/>
      <c r="J371" s="70" t="str">
        <f t="shared" si="73"/>
        <v/>
      </c>
      <c r="K371" s="71" t="str">
        <f t="shared" si="74"/>
        <v/>
      </c>
      <c r="L371" s="1"/>
      <c r="M371" s="127"/>
      <c r="N371" s="127"/>
      <c r="O371" s="122" t="str">
        <f t="shared" si="75"/>
        <v/>
      </c>
      <c r="P371" s="49" t="str">
        <f t="shared" si="76"/>
        <v/>
      </c>
      <c r="Q371" s="3" t="str">
        <f t="shared" si="77"/>
        <v/>
      </c>
      <c r="R371" s="49" t="str">
        <f t="shared" si="78"/>
        <v/>
      </c>
      <c r="S371" s="3" t="str">
        <f t="shared" si="79"/>
        <v/>
      </c>
      <c r="T371" s="50" t="str">
        <f t="shared" si="80"/>
        <v/>
      </c>
      <c r="U371" s="50" t="str">
        <f t="shared" si="81"/>
        <v/>
      </c>
      <c r="V371" s="51" t="str">
        <f t="shared" si="82"/>
        <v/>
      </c>
    </row>
    <row r="372" spans="1:22" ht="13.5">
      <c r="A372" s="266" t="str">
        <f t="shared" si="72"/>
        <v/>
      </c>
      <c r="B372" s="47"/>
      <c r="C372" s="380"/>
      <c r="D372" s="380"/>
      <c r="E372" s="380"/>
      <c r="F372" s="380"/>
      <c r="G372" s="265"/>
      <c r="H372" s="45"/>
      <c r="I372" s="48"/>
      <c r="J372" s="70" t="str">
        <f t="shared" si="73"/>
        <v/>
      </c>
      <c r="K372" s="71" t="str">
        <f t="shared" si="74"/>
        <v/>
      </c>
      <c r="L372" s="1"/>
      <c r="M372" s="127"/>
      <c r="N372" s="127"/>
      <c r="O372" s="122" t="str">
        <f t="shared" si="75"/>
        <v/>
      </c>
      <c r="P372" s="49" t="str">
        <f t="shared" si="76"/>
        <v/>
      </c>
      <c r="Q372" s="3" t="str">
        <f t="shared" si="77"/>
        <v/>
      </c>
      <c r="R372" s="49" t="str">
        <f t="shared" si="78"/>
        <v/>
      </c>
      <c r="S372" s="3" t="str">
        <f t="shared" si="79"/>
        <v/>
      </c>
      <c r="T372" s="50" t="str">
        <f t="shared" si="80"/>
        <v/>
      </c>
      <c r="U372" s="50" t="str">
        <f t="shared" si="81"/>
        <v/>
      </c>
      <c r="V372" s="51" t="str">
        <f t="shared" si="82"/>
        <v/>
      </c>
    </row>
    <row r="373" spans="1:22" ht="13.5">
      <c r="A373" s="266" t="str">
        <f t="shared" si="72"/>
        <v/>
      </c>
      <c r="B373" s="47"/>
      <c r="C373" s="380"/>
      <c r="D373" s="380"/>
      <c r="E373" s="380"/>
      <c r="F373" s="380"/>
      <c r="G373" s="265"/>
      <c r="H373" s="45"/>
      <c r="I373" s="48"/>
      <c r="J373" s="70" t="str">
        <f t="shared" si="73"/>
        <v/>
      </c>
      <c r="K373" s="71" t="str">
        <f t="shared" si="74"/>
        <v/>
      </c>
      <c r="L373" s="1"/>
      <c r="M373" s="127"/>
      <c r="N373" s="127"/>
      <c r="O373" s="122" t="str">
        <f t="shared" si="75"/>
        <v/>
      </c>
      <c r="P373" s="49" t="str">
        <f t="shared" si="76"/>
        <v/>
      </c>
      <c r="Q373" s="3" t="str">
        <f t="shared" si="77"/>
        <v/>
      </c>
      <c r="R373" s="49" t="str">
        <f t="shared" si="78"/>
        <v/>
      </c>
      <c r="S373" s="3" t="str">
        <f t="shared" si="79"/>
        <v/>
      </c>
      <c r="T373" s="50" t="str">
        <f t="shared" si="80"/>
        <v/>
      </c>
      <c r="U373" s="50" t="str">
        <f t="shared" si="81"/>
        <v/>
      </c>
      <c r="V373" s="51" t="str">
        <f t="shared" si="82"/>
        <v/>
      </c>
    </row>
    <row r="374" spans="1:22" ht="13.5">
      <c r="A374" s="266" t="str">
        <f t="shared" si="72"/>
        <v/>
      </c>
      <c r="B374" s="47"/>
      <c r="C374" s="380"/>
      <c r="D374" s="380"/>
      <c r="E374" s="380"/>
      <c r="F374" s="380"/>
      <c r="G374" s="265"/>
      <c r="H374" s="45"/>
      <c r="I374" s="48"/>
      <c r="J374" s="70" t="str">
        <f t="shared" si="73"/>
        <v/>
      </c>
      <c r="K374" s="71" t="str">
        <f t="shared" si="74"/>
        <v/>
      </c>
      <c r="L374" s="1"/>
      <c r="M374" s="127"/>
      <c r="N374" s="127"/>
      <c r="O374" s="122" t="str">
        <f t="shared" si="75"/>
        <v/>
      </c>
      <c r="P374" s="49" t="str">
        <f t="shared" si="76"/>
        <v/>
      </c>
      <c r="Q374" s="3" t="str">
        <f t="shared" si="77"/>
        <v/>
      </c>
      <c r="R374" s="49" t="str">
        <f t="shared" si="78"/>
        <v/>
      </c>
      <c r="S374" s="3" t="str">
        <f t="shared" si="79"/>
        <v/>
      </c>
      <c r="T374" s="50" t="str">
        <f t="shared" si="80"/>
        <v/>
      </c>
      <c r="U374" s="50" t="str">
        <f t="shared" si="81"/>
        <v/>
      </c>
      <c r="V374" s="51" t="str">
        <f t="shared" si="82"/>
        <v/>
      </c>
    </row>
    <row r="375" spans="1:22" ht="13.5">
      <c r="A375" s="266" t="str">
        <f t="shared" si="72"/>
        <v/>
      </c>
      <c r="B375" s="47"/>
      <c r="C375" s="380"/>
      <c r="D375" s="380"/>
      <c r="E375" s="380"/>
      <c r="F375" s="380"/>
      <c r="G375" s="265"/>
      <c r="H375" s="45"/>
      <c r="I375" s="48"/>
      <c r="J375" s="70" t="str">
        <f t="shared" si="73"/>
        <v/>
      </c>
      <c r="K375" s="71" t="str">
        <f t="shared" si="74"/>
        <v/>
      </c>
      <c r="L375" s="1"/>
      <c r="M375" s="127"/>
      <c r="N375" s="127"/>
      <c r="O375" s="122" t="str">
        <f t="shared" si="75"/>
        <v/>
      </c>
      <c r="P375" s="49" t="str">
        <f t="shared" si="76"/>
        <v/>
      </c>
      <c r="Q375" s="3" t="str">
        <f t="shared" si="77"/>
        <v/>
      </c>
      <c r="R375" s="49" t="str">
        <f t="shared" si="78"/>
        <v/>
      </c>
      <c r="S375" s="3" t="str">
        <f t="shared" si="79"/>
        <v/>
      </c>
      <c r="T375" s="50" t="str">
        <f t="shared" si="80"/>
        <v/>
      </c>
      <c r="U375" s="50" t="str">
        <f t="shared" si="81"/>
        <v/>
      </c>
      <c r="V375" s="51" t="str">
        <f t="shared" si="82"/>
        <v/>
      </c>
    </row>
    <row r="376" spans="1:22" ht="13.5">
      <c r="A376" s="266" t="str">
        <f t="shared" si="72"/>
        <v/>
      </c>
      <c r="B376" s="47"/>
      <c r="C376" s="380"/>
      <c r="D376" s="380"/>
      <c r="E376" s="380"/>
      <c r="F376" s="380"/>
      <c r="G376" s="265"/>
      <c r="H376" s="45"/>
      <c r="I376" s="48"/>
      <c r="J376" s="70" t="str">
        <f t="shared" si="73"/>
        <v/>
      </c>
      <c r="K376" s="71" t="str">
        <f t="shared" si="74"/>
        <v/>
      </c>
      <c r="L376" s="1"/>
      <c r="M376" s="127"/>
      <c r="N376" s="127"/>
      <c r="O376" s="122" t="str">
        <f t="shared" si="75"/>
        <v/>
      </c>
      <c r="P376" s="49" t="str">
        <f t="shared" si="76"/>
        <v/>
      </c>
      <c r="Q376" s="3" t="str">
        <f t="shared" si="77"/>
        <v/>
      </c>
      <c r="R376" s="49" t="str">
        <f t="shared" si="78"/>
        <v/>
      </c>
      <c r="S376" s="3" t="str">
        <f t="shared" si="79"/>
        <v/>
      </c>
      <c r="T376" s="50" t="str">
        <f t="shared" si="80"/>
        <v/>
      </c>
      <c r="U376" s="50" t="str">
        <f t="shared" si="81"/>
        <v/>
      </c>
      <c r="V376" s="51" t="str">
        <f t="shared" si="82"/>
        <v/>
      </c>
    </row>
    <row r="377" spans="1:22" ht="13.5">
      <c r="A377" s="266" t="str">
        <f t="shared" si="72"/>
        <v/>
      </c>
      <c r="B377" s="47"/>
      <c r="C377" s="380"/>
      <c r="D377" s="380"/>
      <c r="E377" s="380"/>
      <c r="F377" s="380"/>
      <c r="G377" s="265"/>
      <c r="H377" s="45"/>
      <c r="I377" s="48"/>
      <c r="J377" s="70" t="str">
        <f t="shared" si="73"/>
        <v/>
      </c>
      <c r="K377" s="71" t="str">
        <f t="shared" si="74"/>
        <v/>
      </c>
      <c r="L377" s="1"/>
      <c r="M377" s="127"/>
      <c r="N377" s="127"/>
      <c r="O377" s="122" t="str">
        <f t="shared" si="75"/>
        <v/>
      </c>
      <c r="P377" s="49" t="str">
        <f t="shared" si="76"/>
        <v/>
      </c>
      <c r="Q377" s="3" t="str">
        <f t="shared" si="77"/>
        <v/>
      </c>
      <c r="R377" s="49" t="str">
        <f t="shared" si="78"/>
        <v/>
      </c>
      <c r="S377" s="3" t="str">
        <f t="shared" si="79"/>
        <v/>
      </c>
      <c r="T377" s="50" t="str">
        <f t="shared" si="80"/>
        <v/>
      </c>
      <c r="U377" s="50" t="str">
        <f t="shared" si="81"/>
        <v/>
      </c>
      <c r="V377" s="51" t="str">
        <f t="shared" si="82"/>
        <v/>
      </c>
    </row>
    <row r="378" spans="1:22" ht="13.5">
      <c r="A378" s="266" t="str">
        <f t="shared" si="72"/>
        <v/>
      </c>
      <c r="B378" s="47"/>
      <c r="C378" s="380"/>
      <c r="D378" s="380"/>
      <c r="E378" s="380"/>
      <c r="F378" s="380"/>
      <c r="G378" s="265"/>
      <c r="H378" s="45"/>
      <c r="I378" s="48"/>
      <c r="J378" s="70" t="str">
        <f t="shared" si="73"/>
        <v/>
      </c>
      <c r="K378" s="71" t="str">
        <f t="shared" si="74"/>
        <v/>
      </c>
      <c r="L378" s="1"/>
      <c r="M378" s="127"/>
      <c r="N378" s="127"/>
      <c r="O378" s="122" t="str">
        <f t="shared" si="75"/>
        <v/>
      </c>
      <c r="P378" s="49" t="str">
        <f t="shared" si="76"/>
        <v/>
      </c>
      <c r="Q378" s="3" t="str">
        <f t="shared" si="77"/>
        <v/>
      </c>
      <c r="R378" s="49" t="str">
        <f t="shared" si="78"/>
        <v/>
      </c>
      <c r="S378" s="3" t="str">
        <f t="shared" si="79"/>
        <v/>
      </c>
      <c r="T378" s="50" t="str">
        <f t="shared" si="80"/>
        <v/>
      </c>
      <c r="U378" s="50" t="str">
        <f t="shared" si="81"/>
        <v/>
      </c>
      <c r="V378" s="51" t="str">
        <f t="shared" si="82"/>
        <v/>
      </c>
    </row>
    <row r="379" spans="1:22" ht="13.5">
      <c r="A379" s="266" t="str">
        <f t="shared" si="72"/>
        <v/>
      </c>
      <c r="B379" s="47"/>
      <c r="C379" s="380"/>
      <c r="D379" s="380"/>
      <c r="E379" s="380"/>
      <c r="F379" s="380"/>
      <c r="G379" s="265"/>
      <c r="H379" s="45"/>
      <c r="I379" s="48"/>
      <c r="J379" s="70" t="str">
        <f t="shared" si="73"/>
        <v/>
      </c>
      <c r="K379" s="71" t="str">
        <f t="shared" si="74"/>
        <v/>
      </c>
      <c r="L379" s="1"/>
      <c r="M379" s="127"/>
      <c r="N379" s="127"/>
      <c r="O379" s="122" t="str">
        <f t="shared" si="75"/>
        <v/>
      </c>
      <c r="P379" s="49" t="str">
        <f t="shared" si="76"/>
        <v/>
      </c>
      <c r="Q379" s="3" t="str">
        <f t="shared" si="77"/>
        <v/>
      </c>
      <c r="R379" s="49" t="str">
        <f t="shared" si="78"/>
        <v/>
      </c>
      <c r="S379" s="3" t="str">
        <f t="shared" si="79"/>
        <v/>
      </c>
      <c r="T379" s="50" t="str">
        <f t="shared" si="80"/>
        <v/>
      </c>
      <c r="U379" s="50" t="str">
        <f t="shared" si="81"/>
        <v/>
      </c>
      <c r="V379" s="51" t="str">
        <f t="shared" si="82"/>
        <v/>
      </c>
    </row>
    <row r="380" spans="1:22" ht="13.5">
      <c r="A380" s="266" t="str">
        <f t="shared" si="72"/>
        <v/>
      </c>
      <c r="B380" s="47"/>
      <c r="C380" s="380"/>
      <c r="D380" s="380"/>
      <c r="E380" s="380"/>
      <c r="F380" s="380"/>
      <c r="G380" s="265"/>
      <c r="H380" s="45"/>
      <c r="I380" s="48"/>
      <c r="J380" s="70" t="str">
        <f t="shared" si="73"/>
        <v/>
      </c>
      <c r="K380" s="71" t="str">
        <f t="shared" si="74"/>
        <v/>
      </c>
      <c r="L380" s="1"/>
      <c r="M380" s="127"/>
      <c r="N380" s="127"/>
      <c r="O380" s="122" t="str">
        <f t="shared" si="75"/>
        <v/>
      </c>
      <c r="P380" s="49" t="str">
        <f t="shared" si="76"/>
        <v/>
      </c>
      <c r="Q380" s="3" t="str">
        <f t="shared" si="77"/>
        <v/>
      </c>
      <c r="R380" s="49" t="str">
        <f t="shared" si="78"/>
        <v/>
      </c>
      <c r="S380" s="3" t="str">
        <f t="shared" si="79"/>
        <v/>
      </c>
      <c r="T380" s="50" t="str">
        <f t="shared" si="80"/>
        <v/>
      </c>
      <c r="U380" s="50" t="str">
        <f t="shared" si="81"/>
        <v/>
      </c>
      <c r="V380" s="51" t="str">
        <f t="shared" si="82"/>
        <v/>
      </c>
    </row>
    <row r="381" spans="1:22" ht="13.5">
      <c r="A381" s="266" t="str">
        <f t="shared" si="72"/>
        <v/>
      </c>
      <c r="B381" s="47"/>
      <c r="C381" s="380"/>
      <c r="D381" s="380"/>
      <c r="E381" s="380"/>
      <c r="F381" s="380"/>
      <c r="G381" s="265"/>
      <c r="H381" s="45"/>
      <c r="I381" s="48"/>
      <c r="J381" s="70" t="str">
        <f t="shared" si="73"/>
        <v/>
      </c>
      <c r="K381" s="71" t="str">
        <f t="shared" si="74"/>
        <v/>
      </c>
      <c r="L381" s="1"/>
      <c r="M381" s="127"/>
      <c r="N381" s="127"/>
      <c r="O381" s="122" t="str">
        <f t="shared" si="75"/>
        <v/>
      </c>
      <c r="P381" s="49" t="str">
        <f t="shared" si="76"/>
        <v/>
      </c>
      <c r="Q381" s="3" t="str">
        <f t="shared" si="77"/>
        <v/>
      </c>
      <c r="R381" s="49" t="str">
        <f t="shared" si="78"/>
        <v/>
      </c>
      <c r="S381" s="3" t="str">
        <f t="shared" si="79"/>
        <v/>
      </c>
      <c r="T381" s="50" t="str">
        <f t="shared" si="80"/>
        <v/>
      </c>
      <c r="U381" s="50" t="str">
        <f t="shared" si="81"/>
        <v/>
      </c>
      <c r="V381" s="51" t="str">
        <f t="shared" si="82"/>
        <v/>
      </c>
    </row>
    <row r="382" spans="1:22" ht="13.5">
      <c r="A382" s="266" t="str">
        <f t="shared" si="72"/>
        <v/>
      </c>
      <c r="B382" s="47"/>
      <c r="C382" s="380"/>
      <c r="D382" s="380"/>
      <c r="E382" s="380"/>
      <c r="F382" s="380"/>
      <c r="G382" s="265"/>
      <c r="H382" s="45"/>
      <c r="I382" s="48"/>
      <c r="J382" s="70" t="str">
        <f t="shared" si="73"/>
        <v/>
      </c>
      <c r="K382" s="71" t="str">
        <f t="shared" si="74"/>
        <v/>
      </c>
      <c r="L382" s="1"/>
      <c r="M382" s="127"/>
      <c r="N382" s="127"/>
      <c r="O382" s="122" t="str">
        <f t="shared" si="75"/>
        <v/>
      </c>
      <c r="P382" s="49" t="str">
        <f t="shared" si="76"/>
        <v/>
      </c>
      <c r="Q382" s="3" t="str">
        <f t="shared" si="77"/>
        <v/>
      </c>
      <c r="R382" s="49" t="str">
        <f t="shared" si="78"/>
        <v/>
      </c>
      <c r="S382" s="3" t="str">
        <f t="shared" si="79"/>
        <v/>
      </c>
      <c r="T382" s="50" t="str">
        <f t="shared" si="80"/>
        <v/>
      </c>
      <c r="U382" s="50" t="str">
        <f t="shared" si="81"/>
        <v/>
      </c>
      <c r="V382" s="51" t="str">
        <f t="shared" si="82"/>
        <v/>
      </c>
    </row>
    <row r="383" spans="1:22" ht="13.5">
      <c r="A383" s="266" t="str">
        <f t="shared" si="72"/>
        <v/>
      </c>
      <c r="B383" s="47"/>
      <c r="C383" s="380"/>
      <c r="D383" s="380"/>
      <c r="E383" s="380"/>
      <c r="F383" s="380"/>
      <c r="G383" s="265"/>
      <c r="H383" s="45"/>
      <c r="I383" s="48"/>
      <c r="J383" s="70" t="str">
        <f t="shared" si="73"/>
        <v/>
      </c>
      <c r="K383" s="71" t="str">
        <f t="shared" si="74"/>
        <v/>
      </c>
      <c r="L383" s="1"/>
      <c r="M383" s="127"/>
      <c r="N383" s="127"/>
      <c r="O383" s="122" t="str">
        <f t="shared" si="75"/>
        <v/>
      </c>
      <c r="P383" s="49" t="str">
        <f t="shared" si="76"/>
        <v/>
      </c>
      <c r="Q383" s="3" t="str">
        <f t="shared" si="77"/>
        <v/>
      </c>
      <c r="R383" s="49" t="str">
        <f t="shared" si="78"/>
        <v/>
      </c>
      <c r="S383" s="3" t="str">
        <f t="shared" si="79"/>
        <v/>
      </c>
      <c r="T383" s="50" t="str">
        <f t="shared" si="80"/>
        <v/>
      </c>
      <c r="U383" s="50" t="str">
        <f t="shared" si="81"/>
        <v/>
      </c>
      <c r="V383" s="51" t="str">
        <f t="shared" si="82"/>
        <v/>
      </c>
    </row>
    <row r="384" spans="1:22" ht="13.5">
      <c r="A384" s="266" t="str">
        <f t="shared" si="72"/>
        <v/>
      </c>
      <c r="B384" s="47"/>
      <c r="C384" s="380"/>
      <c r="D384" s="380"/>
      <c r="E384" s="380"/>
      <c r="F384" s="380"/>
      <c r="G384" s="265"/>
      <c r="H384" s="45"/>
      <c r="I384" s="48"/>
      <c r="J384" s="70" t="str">
        <f t="shared" si="73"/>
        <v/>
      </c>
      <c r="K384" s="71" t="str">
        <f t="shared" si="74"/>
        <v/>
      </c>
      <c r="L384" s="1"/>
      <c r="M384" s="127"/>
      <c r="N384" s="127"/>
      <c r="O384" s="122" t="str">
        <f t="shared" si="75"/>
        <v/>
      </c>
      <c r="P384" s="49" t="str">
        <f t="shared" si="76"/>
        <v/>
      </c>
      <c r="Q384" s="3" t="str">
        <f t="shared" si="77"/>
        <v/>
      </c>
      <c r="R384" s="49" t="str">
        <f t="shared" si="78"/>
        <v/>
      </c>
      <c r="S384" s="3" t="str">
        <f t="shared" si="79"/>
        <v/>
      </c>
      <c r="T384" s="50" t="str">
        <f t="shared" si="80"/>
        <v/>
      </c>
      <c r="U384" s="50" t="str">
        <f t="shared" si="81"/>
        <v/>
      </c>
      <c r="V384" s="51" t="str">
        <f t="shared" si="82"/>
        <v/>
      </c>
    </row>
    <row r="385" spans="1:22" ht="13.5">
      <c r="A385" s="266" t="str">
        <f t="shared" si="72"/>
        <v/>
      </c>
      <c r="B385" s="47"/>
      <c r="C385" s="380"/>
      <c r="D385" s="380"/>
      <c r="E385" s="380"/>
      <c r="F385" s="380"/>
      <c r="G385" s="265"/>
      <c r="H385" s="45"/>
      <c r="I385" s="48"/>
      <c r="J385" s="70" t="str">
        <f t="shared" si="73"/>
        <v/>
      </c>
      <c r="K385" s="71" t="str">
        <f t="shared" si="74"/>
        <v/>
      </c>
      <c r="L385" s="1"/>
      <c r="M385" s="127"/>
      <c r="N385" s="127"/>
      <c r="O385" s="122" t="str">
        <f t="shared" si="75"/>
        <v/>
      </c>
      <c r="P385" s="49" t="str">
        <f t="shared" si="76"/>
        <v/>
      </c>
      <c r="Q385" s="3" t="str">
        <f t="shared" si="77"/>
        <v/>
      </c>
      <c r="R385" s="49" t="str">
        <f t="shared" si="78"/>
        <v/>
      </c>
      <c r="S385" s="3" t="str">
        <f t="shared" si="79"/>
        <v/>
      </c>
      <c r="T385" s="50" t="str">
        <f t="shared" si="80"/>
        <v/>
      </c>
      <c r="U385" s="50" t="str">
        <f t="shared" si="81"/>
        <v/>
      </c>
      <c r="V385" s="51" t="str">
        <f t="shared" si="82"/>
        <v/>
      </c>
    </row>
    <row r="386" spans="1:22" ht="13.5">
      <c r="A386" s="266" t="str">
        <f t="shared" si="72"/>
        <v/>
      </c>
      <c r="B386" s="47"/>
      <c r="C386" s="380"/>
      <c r="D386" s="380"/>
      <c r="E386" s="380"/>
      <c r="F386" s="380"/>
      <c r="G386" s="265"/>
      <c r="H386" s="45"/>
      <c r="I386" s="48"/>
      <c r="J386" s="70" t="str">
        <f t="shared" si="73"/>
        <v/>
      </c>
      <c r="K386" s="71" t="str">
        <f t="shared" si="74"/>
        <v/>
      </c>
      <c r="L386" s="1"/>
      <c r="M386" s="127"/>
      <c r="N386" s="127"/>
      <c r="O386" s="122" t="str">
        <f t="shared" si="75"/>
        <v/>
      </c>
      <c r="P386" s="49" t="str">
        <f t="shared" si="76"/>
        <v/>
      </c>
      <c r="Q386" s="3" t="str">
        <f t="shared" si="77"/>
        <v/>
      </c>
      <c r="R386" s="49" t="str">
        <f t="shared" si="78"/>
        <v/>
      </c>
      <c r="S386" s="3" t="str">
        <f t="shared" si="79"/>
        <v/>
      </c>
      <c r="T386" s="50" t="str">
        <f t="shared" si="80"/>
        <v/>
      </c>
      <c r="U386" s="50" t="str">
        <f t="shared" si="81"/>
        <v/>
      </c>
      <c r="V386" s="51" t="str">
        <f t="shared" si="82"/>
        <v/>
      </c>
    </row>
    <row r="387" spans="1:22" ht="13.5">
      <c r="A387" s="266" t="str">
        <f t="shared" si="72"/>
        <v/>
      </c>
      <c r="B387" s="47"/>
      <c r="C387" s="380"/>
      <c r="D387" s="380"/>
      <c r="E387" s="380"/>
      <c r="F387" s="380"/>
      <c r="G387" s="265"/>
      <c r="H387" s="45"/>
      <c r="I387" s="48"/>
      <c r="J387" s="70" t="str">
        <f t="shared" si="73"/>
        <v/>
      </c>
      <c r="K387" s="71" t="str">
        <f t="shared" si="74"/>
        <v/>
      </c>
      <c r="L387" s="1"/>
      <c r="M387" s="127"/>
      <c r="N387" s="127"/>
      <c r="O387" s="122" t="str">
        <f t="shared" si="75"/>
        <v/>
      </c>
      <c r="P387" s="49" t="str">
        <f t="shared" si="76"/>
        <v/>
      </c>
      <c r="Q387" s="3" t="str">
        <f t="shared" si="77"/>
        <v/>
      </c>
      <c r="R387" s="49" t="str">
        <f t="shared" si="78"/>
        <v/>
      </c>
      <c r="S387" s="3" t="str">
        <f t="shared" si="79"/>
        <v/>
      </c>
      <c r="T387" s="50" t="str">
        <f t="shared" si="80"/>
        <v/>
      </c>
      <c r="U387" s="50" t="str">
        <f t="shared" si="81"/>
        <v/>
      </c>
      <c r="V387" s="51" t="str">
        <f t="shared" si="82"/>
        <v/>
      </c>
    </row>
    <row r="388" spans="1:22" ht="13.5">
      <c r="A388" s="266" t="str">
        <f t="shared" si="72"/>
        <v/>
      </c>
      <c r="B388" s="47"/>
      <c r="C388" s="380"/>
      <c r="D388" s="380"/>
      <c r="E388" s="380"/>
      <c r="F388" s="380"/>
      <c r="G388" s="265"/>
      <c r="H388" s="45"/>
      <c r="I388" s="48"/>
      <c r="J388" s="70" t="str">
        <f t="shared" si="73"/>
        <v/>
      </c>
      <c r="K388" s="71" t="str">
        <f t="shared" si="74"/>
        <v/>
      </c>
      <c r="L388" s="1"/>
      <c r="M388" s="127"/>
      <c r="N388" s="127"/>
      <c r="O388" s="122" t="str">
        <f t="shared" si="75"/>
        <v/>
      </c>
      <c r="P388" s="49" t="str">
        <f t="shared" si="76"/>
        <v/>
      </c>
      <c r="Q388" s="3" t="str">
        <f t="shared" si="77"/>
        <v/>
      </c>
      <c r="R388" s="49" t="str">
        <f t="shared" si="78"/>
        <v/>
      </c>
      <c r="S388" s="3" t="str">
        <f t="shared" si="79"/>
        <v/>
      </c>
      <c r="T388" s="50" t="str">
        <f t="shared" si="80"/>
        <v/>
      </c>
      <c r="U388" s="50" t="str">
        <f t="shared" si="81"/>
        <v/>
      </c>
      <c r="V388" s="51" t="str">
        <f t="shared" si="82"/>
        <v/>
      </c>
    </row>
    <row r="389" spans="1:22" ht="13.5">
      <c r="A389" s="266" t="str">
        <f t="shared" si="72"/>
        <v/>
      </c>
      <c r="B389" s="47"/>
      <c r="C389" s="380"/>
      <c r="D389" s="380"/>
      <c r="E389" s="380"/>
      <c r="F389" s="380"/>
      <c r="G389" s="265"/>
      <c r="H389" s="45"/>
      <c r="I389" s="48"/>
      <c r="J389" s="70" t="str">
        <f t="shared" si="73"/>
        <v/>
      </c>
      <c r="K389" s="71" t="str">
        <f t="shared" si="74"/>
        <v/>
      </c>
      <c r="L389" s="1"/>
      <c r="M389" s="127"/>
      <c r="N389" s="127"/>
      <c r="O389" s="122" t="str">
        <f t="shared" si="75"/>
        <v/>
      </c>
      <c r="P389" s="49" t="str">
        <f t="shared" si="76"/>
        <v/>
      </c>
      <c r="Q389" s="3" t="str">
        <f t="shared" si="77"/>
        <v/>
      </c>
      <c r="R389" s="49" t="str">
        <f t="shared" si="78"/>
        <v/>
      </c>
      <c r="S389" s="3" t="str">
        <f t="shared" si="79"/>
        <v/>
      </c>
      <c r="T389" s="50" t="str">
        <f t="shared" si="80"/>
        <v/>
      </c>
      <c r="U389" s="50" t="str">
        <f t="shared" si="81"/>
        <v/>
      </c>
      <c r="V389" s="51" t="str">
        <f t="shared" si="82"/>
        <v/>
      </c>
    </row>
    <row r="390" spans="1:22" ht="13.5">
      <c r="A390" s="266" t="str">
        <f t="shared" si="72"/>
        <v/>
      </c>
      <c r="B390" s="47"/>
      <c r="C390" s="380"/>
      <c r="D390" s="380"/>
      <c r="E390" s="380"/>
      <c r="F390" s="380"/>
      <c r="G390" s="265"/>
      <c r="H390" s="45"/>
      <c r="I390" s="48"/>
      <c r="J390" s="70" t="str">
        <f t="shared" si="73"/>
        <v/>
      </c>
      <c r="K390" s="71" t="str">
        <f t="shared" si="74"/>
        <v/>
      </c>
      <c r="L390" s="1"/>
      <c r="M390" s="127"/>
      <c r="N390" s="127"/>
      <c r="O390" s="122" t="str">
        <f t="shared" si="75"/>
        <v/>
      </c>
      <c r="P390" s="49" t="str">
        <f t="shared" si="76"/>
        <v/>
      </c>
      <c r="Q390" s="3" t="str">
        <f t="shared" si="77"/>
        <v/>
      </c>
      <c r="R390" s="49" t="str">
        <f t="shared" si="78"/>
        <v/>
      </c>
      <c r="S390" s="3" t="str">
        <f t="shared" si="79"/>
        <v/>
      </c>
      <c r="T390" s="50" t="str">
        <f t="shared" si="80"/>
        <v/>
      </c>
      <c r="U390" s="50" t="str">
        <f t="shared" si="81"/>
        <v/>
      </c>
      <c r="V390" s="51" t="str">
        <f t="shared" si="82"/>
        <v/>
      </c>
    </row>
    <row r="391" spans="1:22" ht="13.5">
      <c r="A391" s="266" t="str">
        <f t="shared" si="72"/>
        <v/>
      </c>
      <c r="B391" s="47"/>
      <c r="C391" s="380"/>
      <c r="D391" s="380"/>
      <c r="E391" s="380"/>
      <c r="F391" s="380"/>
      <c r="G391" s="265"/>
      <c r="H391" s="45"/>
      <c r="I391" s="48"/>
      <c r="J391" s="70" t="str">
        <f t="shared" si="73"/>
        <v/>
      </c>
      <c r="K391" s="71" t="str">
        <f t="shared" si="74"/>
        <v/>
      </c>
      <c r="L391" s="1"/>
      <c r="M391" s="127"/>
      <c r="N391" s="127"/>
      <c r="O391" s="122" t="str">
        <f t="shared" si="75"/>
        <v/>
      </c>
      <c r="P391" s="49" t="str">
        <f t="shared" si="76"/>
        <v/>
      </c>
      <c r="Q391" s="3" t="str">
        <f t="shared" si="77"/>
        <v/>
      </c>
      <c r="R391" s="49" t="str">
        <f t="shared" si="78"/>
        <v/>
      </c>
      <c r="S391" s="3" t="str">
        <f t="shared" si="79"/>
        <v/>
      </c>
      <c r="T391" s="50" t="str">
        <f t="shared" si="80"/>
        <v/>
      </c>
      <c r="U391" s="50" t="str">
        <f t="shared" si="81"/>
        <v/>
      </c>
      <c r="V391" s="51" t="str">
        <f t="shared" si="82"/>
        <v/>
      </c>
    </row>
    <row r="392" spans="1:22" ht="13.5">
      <c r="A392" s="266" t="str">
        <f t="shared" si="72"/>
        <v/>
      </c>
      <c r="B392" s="47"/>
      <c r="C392" s="380"/>
      <c r="D392" s="380"/>
      <c r="E392" s="380"/>
      <c r="F392" s="380"/>
      <c r="G392" s="265"/>
      <c r="H392" s="45"/>
      <c r="I392" s="48"/>
      <c r="J392" s="70" t="str">
        <f t="shared" si="73"/>
        <v/>
      </c>
      <c r="K392" s="71" t="str">
        <f t="shared" si="74"/>
        <v/>
      </c>
      <c r="L392" s="1"/>
      <c r="M392" s="127"/>
      <c r="N392" s="127"/>
      <c r="O392" s="122" t="str">
        <f t="shared" si="75"/>
        <v/>
      </c>
      <c r="P392" s="49" t="str">
        <f t="shared" si="76"/>
        <v/>
      </c>
      <c r="Q392" s="3" t="str">
        <f t="shared" si="77"/>
        <v/>
      </c>
      <c r="R392" s="49" t="str">
        <f t="shared" si="78"/>
        <v/>
      </c>
      <c r="S392" s="3" t="str">
        <f t="shared" si="79"/>
        <v/>
      </c>
      <c r="T392" s="50" t="str">
        <f t="shared" si="80"/>
        <v/>
      </c>
      <c r="U392" s="50" t="str">
        <f t="shared" si="81"/>
        <v/>
      </c>
      <c r="V392" s="51" t="str">
        <f t="shared" si="82"/>
        <v/>
      </c>
    </row>
    <row r="393" spans="1:22" ht="13.5">
      <c r="A393" s="266" t="str">
        <f t="shared" si="72"/>
        <v/>
      </c>
      <c r="B393" s="47"/>
      <c r="C393" s="380"/>
      <c r="D393" s="380"/>
      <c r="E393" s="380"/>
      <c r="F393" s="380"/>
      <c r="G393" s="265"/>
      <c r="H393" s="45"/>
      <c r="I393" s="48"/>
      <c r="J393" s="70" t="str">
        <f t="shared" si="73"/>
        <v/>
      </c>
      <c r="K393" s="71" t="str">
        <f t="shared" si="74"/>
        <v/>
      </c>
      <c r="L393" s="1"/>
      <c r="M393" s="127"/>
      <c r="N393" s="127"/>
      <c r="O393" s="122" t="str">
        <f t="shared" si="75"/>
        <v/>
      </c>
      <c r="P393" s="49" t="str">
        <f t="shared" si="76"/>
        <v/>
      </c>
      <c r="Q393" s="3" t="str">
        <f t="shared" si="77"/>
        <v/>
      </c>
      <c r="R393" s="49" t="str">
        <f t="shared" si="78"/>
        <v/>
      </c>
      <c r="S393" s="3" t="str">
        <f t="shared" si="79"/>
        <v/>
      </c>
      <c r="T393" s="50" t="str">
        <f t="shared" si="80"/>
        <v/>
      </c>
      <c r="U393" s="50" t="str">
        <f t="shared" si="81"/>
        <v/>
      </c>
      <c r="V393" s="51" t="str">
        <f t="shared" si="82"/>
        <v/>
      </c>
    </row>
    <row r="394" spans="1:22" ht="13.5">
      <c r="A394" s="266" t="str">
        <f t="shared" si="72"/>
        <v/>
      </c>
      <c r="B394" s="47"/>
      <c r="C394" s="380"/>
      <c r="D394" s="380"/>
      <c r="E394" s="380"/>
      <c r="F394" s="380"/>
      <c r="G394" s="265"/>
      <c r="H394" s="45"/>
      <c r="I394" s="48"/>
      <c r="J394" s="70" t="str">
        <f t="shared" si="73"/>
        <v/>
      </c>
      <c r="K394" s="71" t="str">
        <f t="shared" si="74"/>
        <v/>
      </c>
      <c r="L394" s="1"/>
      <c r="M394" s="127"/>
      <c r="N394" s="127"/>
      <c r="O394" s="122" t="str">
        <f t="shared" si="75"/>
        <v/>
      </c>
      <c r="P394" s="49" t="str">
        <f t="shared" si="76"/>
        <v/>
      </c>
      <c r="Q394" s="3" t="str">
        <f t="shared" si="77"/>
        <v/>
      </c>
      <c r="R394" s="49" t="str">
        <f t="shared" si="78"/>
        <v/>
      </c>
      <c r="S394" s="3" t="str">
        <f t="shared" si="79"/>
        <v/>
      </c>
      <c r="T394" s="50" t="str">
        <f t="shared" si="80"/>
        <v/>
      </c>
      <c r="U394" s="50" t="str">
        <f t="shared" si="81"/>
        <v/>
      </c>
      <c r="V394" s="51" t="str">
        <f t="shared" si="82"/>
        <v/>
      </c>
    </row>
    <row r="395" spans="1:22" ht="13.5">
      <c r="A395" s="266" t="str">
        <f t="shared" si="72"/>
        <v/>
      </c>
      <c r="B395" s="47"/>
      <c r="C395" s="380"/>
      <c r="D395" s="380"/>
      <c r="E395" s="380"/>
      <c r="F395" s="380"/>
      <c r="G395" s="265"/>
      <c r="H395" s="45"/>
      <c r="I395" s="48"/>
      <c r="J395" s="70" t="str">
        <f t="shared" si="73"/>
        <v/>
      </c>
      <c r="K395" s="71" t="str">
        <f t="shared" si="74"/>
        <v/>
      </c>
      <c r="L395" s="1"/>
      <c r="M395" s="127"/>
      <c r="N395" s="127"/>
      <c r="O395" s="122" t="str">
        <f t="shared" si="75"/>
        <v/>
      </c>
      <c r="P395" s="49" t="str">
        <f t="shared" si="76"/>
        <v/>
      </c>
      <c r="Q395" s="3" t="str">
        <f t="shared" si="77"/>
        <v/>
      </c>
      <c r="R395" s="49" t="str">
        <f t="shared" si="78"/>
        <v/>
      </c>
      <c r="S395" s="3" t="str">
        <f t="shared" si="79"/>
        <v/>
      </c>
      <c r="T395" s="50" t="str">
        <f t="shared" si="80"/>
        <v/>
      </c>
      <c r="U395" s="50" t="str">
        <f t="shared" si="81"/>
        <v/>
      </c>
      <c r="V395" s="51" t="str">
        <f t="shared" si="82"/>
        <v/>
      </c>
    </row>
    <row r="396" spans="1:22" ht="13.5">
      <c r="A396" s="266" t="str">
        <f t="shared" si="72"/>
        <v/>
      </c>
      <c r="B396" s="47"/>
      <c r="C396" s="380"/>
      <c r="D396" s="380"/>
      <c r="E396" s="380"/>
      <c r="F396" s="380"/>
      <c r="G396" s="265"/>
      <c r="H396" s="45"/>
      <c r="I396" s="48"/>
      <c r="J396" s="70" t="str">
        <f t="shared" si="73"/>
        <v/>
      </c>
      <c r="K396" s="71" t="str">
        <f t="shared" si="74"/>
        <v/>
      </c>
      <c r="L396" s="1"/>
      <c r="M396" s="127"/>
      <c r="N396" s="127"/>
      <c r="O396" s="122" t="str">
        <f t="shared" si="75"/>
        <v/>
      </c>
      <c r="P396" s="49" t="str">
        <f t="shared" si="76"/>
        <v/>
      </c>
      <c r="Q396" s="3" t="str">
        <f t="shared" si="77"/>
        <v/>
      </c>
      <c r="R396" s="49" t="str">
        <f t="shared" si="78"/>
        <v/>
      </c>
      <c r="S396" s="3" t="str">
        <f t="shared" si="79"/>
        <v/>
      </c>
      <c r="T396" s="50" t="str">
        <f t="shared" si="80"/>
        <v/>
      </c>
      <c r="U396" s="50" t="str">
        <f t="shared" si="81"/>
        <v/>
      </c>
      <c r="V396" s="51" t="str">
        <f t="shared" si="82"/>
        <v/>
      </c>
    </row>
    <row r="397" spans="1:22" ht="13.5">
      <c r="A397" s="266" t="str">
        <f t="shared" si="72"/>
        <v/>
      </c>
      <c r="B397" s="47"/>
      <c r="C397" s="380"/>
      <c r="D397" s="380"/>
      <c r="E397" s="380"/>
      <c r="F397" s="380"/>
      <c r="G397" s="265"/>
      <c r="H397" s="45"/>
      <c r="I397" s="48"/>
      <c r="J397" s="70" t="str">
        <f t="shared" si="73"/>
        <v/>
      </c>
      <c r="K397" s="71" t="str">
        <f t="shared" si="74"/>
        <v/>
      </c>
      <c r="L397" s="1"/>
      <c r="M397" s="127"/>
      <c r="N397" s="127"/>
      <c r="O397" s="122" t="str">
        <f t="shared" si="75"/>
        <v/>
      </c>
      <c r="P397" s="49" t="str">
        <f t="shared" si="76"/>
        <v/>
      </c>
      <c r="Q397" s="3" t="str">
        <f t="shared" si="77"/>
        <v/>
      </c>
      <c r="R397" s="49" t="str">
        <f t="shared" si="78"/>
        <v/>
      </c>
      <c r="S397" s="3" t="str">
        <f t="shared" si="79"/>
        <v/>
      </c>
      <c r="T397" s="50" t="str">
        <f t="shared" si="80"/>
        <v/>
      </c>
      <c r="U397" s="50" t="str">
        <f t="shared" si="81"/>
        <v/>
      </c>
      <c r="V397" s="51" t="str">
        <f t="shared" si="82"/>
        <v/>
      </c>
    </row>
    <row r="398" spans="1:22" ht="13.5">
      <c r="A398" s="266" t="str">
        <f t="shared" si="72"/>
        <v/>
      </c>
      <c r="B398" s="47"/>
      <c r="C398" s="380"/>
      <c r="D398" s="380"/>
      <c r="E398" s="380"/>
      <c r="F398" s="380"/>
      <c r="G398" s="265"/>
      <c r="H398" s="45"/>
      <c r="I398" s="48"/>
      <c r="J398" s="70" t="str">
        <f t="shared" si="73"/>
        <v/>
      </c>
      <c r="K398" s="71" t="str">
        <f t="shared" si="74"/>
        <v/>
      </c>
      <c r="L398" s="1"/>
      <c r="M398" s="127"/>
      <c r="N398" s="127"/>
      <c r="O398" s="122" t="str">
        <f t="shared" si="75"/>
        <v/>
      </c>
      <c r="P398" s="49" t="str">
        <f t="shared" si="76"/>
        <v/>
      </c>
      <c r="Q398" s="3" t="str">
        <f t="shared" si="77"/>
        <v/>
      </c>
      <c r="R398" s="49" t="str">
        <f t="shared" si="78"/>
        <v/>
      </c>
      <c r="S398" s="3" t="str">
        <f t="shared" si="79"/>
        <v/>
      </c>
      <c r="T398" s="50" t="str">
        <f t="shared" si="80"/>
        <v/>
      </c>
      <c r="U398" s="50" t="str">
        <f t="shared" si="81"/>
        <v/>
      </c>
      <c r="V398" s="51" t="str">
        <f t="shared" si="82"/>
        <v/>
      </c>
    </row>
    <row r="399" spans="1:22" ht="13.5">
      <c r="A399" s="266" t="str">
        <f t="shared" si="72"/>
        <v/>
      </c>
      <c r="B399" s="47"/>
      <c r="C399" s="380"/>
      <c r="D399" s="380"/>
      <c r="E399" s="380"/>
      <c r="F399" s="380"/>
      <c r="G399" s="265"/>
      <c r="H399" s="45"/>
      <c r="I399" s="48"/>
      <c r="J399" s="70" t="str">
        <f t="shared" si="73"/>
        <v/>
      </c>
      <c r="K399" s="71" t="str">
        <f t="shared" si="74"/>
        <v/>
      </c>
      <c r="L399" s="1"/>
      <c r="M399" s="127"/>
      <c r="N399" s="127"/>
      <c r="O399" s="122" t="str">
        <f t="shared" si="75"/>
        <v/>
      </c>
      <c r="P399" s="49" t="str">
        <f t="shared" si="76"/>
        <v/>
      </c>
      <c r="Q399" s="3" t="str">
        <f t="shared" si="77"/>
        <v/>
      </c>
      <c r="R399" s="49" t="str">
        <f t="shared" si="78"/>
        <v/>
      </c>
      <c r="S399" s="3" t="str">
        <f t="shared" si="79"/>
        <v/>
      </c>
      <c r="T399" s="50" t="str">
        <f t="shared" si="80"/>
        <v/>
      </c>
      <c r="U399" s="50" t="str">
        <f t="shared" si="81"/>
        <v/>
      </c>
      <c r="V399" s="51" t="str">
        <f t="shared" si="82"/>
        <v/>
      </c>
    </row>
    <row r="400" spans="1:22" ht="13.5">
      <c r="A400" s="266" t="str">
        <f t="shared" si="72"/>
        <v/>
      </c>
      <c r="B400" s="47"/>
      <c r="C400" s="380"/>
      <c r="D400" s="380"/>
      <c r="E400" s="380"/>
      <c r="F400" s="380"/>
      <c r="G400" s="265"/>
      <c r="H400" s="45"/>
      <c r="I400" s="48"/>
      <c r="J400" s="70" t="str">
        <f t="shared" si="73"/>
        <v/>
      </c>
      <c r="K400" s="71" t="str">
        <f t="shared" si="74"/>
        <v/>
      </c>
      <c r="L400" s="1"/>
      <c r="M400" s="127"/>
      <c r="N400" s="127"/>
      <c r="O400" s="122" t="str">
        <f t="shared" si="75"/>
        <v/>
      </c>
      <c r="P400" s="49" t="str">
        <f t="shared" si="76"/>
        <v/>
      </c>
      <c r="Q400" s="3" t="str">
        <f t="shared" si="77"/>
        <v/>
      </c>
      <c r="R400" s="49" t="str">
        <f t="shared" si="78"/>
        <v/>
      </c>
      <c r="S400" s="3" t="str">
        <f t="shared" si="79"/>
        <v/>
      </c>
      <c r="T400" s="50" t="str">
        <f t="shared" si="80"/>
        <v/>
      </c>
      <c r="U400" s="50" t="str">
        <f t="shared" si="81"/>
        <v/>
      </c>
      <c r="V400" s="51" t="str">
        <f t="shared" si="82"/>
        <v/>
      </c>
    </row>
    <row r="401" spans="1:22" ht="13.5">
      <c r="A401" s="266" t="str">
        <f t="shared" si="72"/>
        <v/>
      </c>
      <c r="B401" s="47"/>
      <c r="C401" s="380"/>
      <c r="D401" s="380"/>
      <c r="E401" s="380"/>
      <c r="F401" s="380"/>
      <c r="G401" s="265"/>
      <c r="H401" s="45"/>
      <c r="I401" s="48"/>
      <c r="J401" s="70" t="str">
        <f t="shared" si="73"/>
        <v/>
      </c>
      <c r="K401" s="71" t="str">
        <f t="shared" si="74"/>
        <v/>
      </c>
      <c r="L401" s="1"/>
      <c r="M401" s="127"/>
      <c r="N401" s="127"/>
      <c r="O401" s="122" t="str">
        <f t="shared" si="75"/>
        <v/>
      </c>
      <c r="P401" s="49" t="str">
        <f t="shared" si="76"/>
        <v/>
      </c>
      <c r="Q401" s="3" t="str">
        <f t="shared" si="77"/>
        <v/>
      </c>
      <c r="R401" s="49" t="str">
        <f t="shared" si="78"/>
        <v/>
      </c>
      <c r="S401" s="3" t="str">
        <f t="shared" si="79"/>
        <v/>
      </c>
      <c r="T401" s="50" t="str">
        <f t="shared" si="80"/>
        <v/>
      </c>
      <c r="U401" s="50" t="str">
        <f t="shared" si="81"/>
        <v/>
      </c>
      <c r="V401" s="51" t="str">
        <f t="shared" si="82"/>
        <v/>
      </c>
    </row>
    <row r="402" spans="1:22" ht="13.5">
      <c r="A402" s="266" t="str">
        <f t="shared" si="72"/>
        <v/>
      </c>
      <c r="B402" s="47"/>
      <c r="C402" s="380"/>
      <c r="D402" s="380"/>
      <c r="E402" s="380"/>
      <c r="F402" s="380"/>
      <c r="G402" s="265"/>
      <c r="H402" s="45"/>
      <c r="I402" s="48"/>
      <c r="J402" s="70" t="str">
        <f t="shared" si="73"/>
        <v/>
      </c>
      <c r="K402" s="71" t="str">
        <f t="shared" si="74"/>
        <v/>
      </c>
      <c r="L402" s="1"/>
      <c r="M402" s="127"/>
      <c r="N402" s="127"/>
      <c r="O402" s="122" t="str">
        <f t="shared" si="75"/>
        <v/>
      </c>
      <c r="P402" s="49" t="str">
        <f t="shared" si="76"/>
        <v/>
      </c>
      <c r="Q402" s="3" t="str">
        <f t="shared" si="77"/>
        <v/>
      </c>
      <c r="R402" s="49" t="str">
        <f t="shared" si="78"/>
        <v/>
      </c>
      <c r="S402" s="3" t="str">
        <f t="shared" si="79"/>
        <v/>
      </c>
      <c r="T402" s="50" t="str">
        <f t="shared" si="80"/>
        <v/>
      </c>
      <c r="U402" s="50" t="str">
        <f t="shared" si="81"/>
        <v/>
      </c>
      <c r="V402" s="51" t="str">
        <f t="shared" si="82"/>
        <v/>
      </c>
    </row>
    <row r="403" spans="1:22" ht="13.5">
      <c r="A403" s="266" t="str">
        <f t="shared" si="72"/>
        <v/>
      </c>
      <c r="B403" s="47"/>
      <c r="C403" s="380"/>
      <c r="D403" s="380"/>
      <c r="E403" s="380"/>
      <c r="F403" s="380"/>
      <c r="G403" s="265"/>
      <c r="H403" s="45"/>
      <c r="I403" s="48"/>
      <c r="J403" s="70" t="str">
        <f t="shared" si="73"/>
        <v/>
      </c>
      <c r="K403" s="71" t="str">
        <f t="shared" si="74"/>
        <v/>
      </c>
      <c r="L403" s="1"/>
      <c r="M403" s="127"/>
      <c r="N403" s="127"/>
      <c r="O403" s="122" t="str">
        <f t="shared" si="75"/>
        <v/>
      </c>
      <c r="P403" s="49" t="str">
        <f t="shared" si="76"/>
        <v/>
      </c>
      <c r="Q403" s="3" t="str">
        <f t="shared" si="77"/>
        <v/>
      </c>
      <c r="R403" s="49" t="str">
        <f t="shared" si="78"/>
        <v/>
      </c>
      <c r="S403" s="3" t="str">
        <f t="shared" si="79"/>
        <v/>
      </c>
      <c r="T403" s="50" t="str">
        <f t="shared" si="80"/>
        <v/>
      </c>
      <c r="U403" s="50" t="str">
        <f t="shared" si="81"/>
        <v/>
      </c>
      <c r="V403" s="51" t="str">
        <f t="shared" si="82"/>
        <v/>
      </c>
    </row>
    <row r="404" spans="1:22" ht="13.5">
      <c r="A404" s="266" t="str">
        <f t="shared" si="72"/>
        <v/>
      </c>
      <c r="B404" s="47"/>
      <c r="C404" s="380"/>
      <c r="D404" s="380"/>
      <c r="E404" s="380"/>
      <c r="F404" s="380"/>
      <c r="G404" s="265"/>
      <c r="H404" s="45"/>
      <c r="I404" s="48"/>
      <c r="J404" s="70" t="str">
        <f t="shared" si="73"/>
        <v/>
      </c>
      <c r="K404" s="71" t="str">
        <f t="shared" si="74"/>
        <v/>
      </c>
      <c r="L404" s="1"/>
      <c r="M404" s="127"/>
      <c r="N404" s="127"/>
      <c r="O404" s="122" t="str">
        <f t="shared" si="75"/>
        <v/>
      </c>
      <c r="P404" s="49" t="str">
        <f t="shared" si="76"/>
        <v/>
      </c>
      <c r="Q404" s="3" t="str">
        <f t="shared" si="77"/>
        <v/>
      </c>
      <c r="R404" s="49" t="str">
        <f t="shared" si="78"/>
        <v/>
      </c>
      <c r="S404" s="3" t="str">
        <f t="shared" si="79"/>
        <v/>
      </c>
      <c r="T404" s="50" t="str">
        <f t="shared" si="80"/>
        <v/>
      </c>
      <c r="U404" s="50" t="str">
        <f t="shared" si="81"/>
        <v/>
      </c>
      <c r="V404" s="51" t="str">
        <f t="shared" si="82"/>
        <v/>
      </c>
    </row>
    <row r="405" spans="1:22" ht="13.5">
      <c r="A405" s="266" t="str">
        <f t="shared" si="72"/>
        <v/>
      </c>
      <c r="B405" s="47"/>
      <c r="C405" s="380"/>
      <c r="D405" s="380"/>
      <c r="E405" s="380"/>
      <c r="F405" s="380"/>
      <c r="G405" s="265"/>
      <c r="H405" s="45"/>
      <c r="I405" s="48"/>
      <c r="J405" s="70" t="str">
        <f t="shared" si="73"/>
        <v/>
      </c>
      <c r="K405" s="71" t="str">
        <f t="shared" si="74"/>
        <v/>
      </c>
      <c r="L405" s="1"/>
      <c r="M405" s="127"/>
      <c r="N405" s="127"/>
      <c r="O405" s="122" t="str">
        <f t="shared" si="75"/>
        <v/>
      </c>
      <c r="P405" s="49" t="str">
        <f t="shared" si="76"/>
        <v/>
      </c>
      <c r="Q405" s="3" t="str">
        <f t="shared" si="77"/>
        <v/>
      </c>
      <c r="R405" s="49" t="str">
        <f t="shared" si="78"/>
        <v/>
      </c>
      <c r="S405" s="3" t="str">
        <f t="shared" si="79"/>
        <v/>
      </c>
      <c r="T405" s="50" t="str">
        <f t="shared" si="80"/>
        <v/>
      </c>
      <c r="U405" s="50" t="str">
        <f t="shared" si="81"/>
        <v/>
      </c>
      <c r="V405" s="51" t="str">
        <f t="shared" si="82"/>
        <v/>
      </c>
    </row>
    <row r="406" spans="1:22" ht="13.5">
      <c r="A406" s="266" t="str">
        <f t="shared" si="72"/>
        <v/>
      </c>
      <c r="B406" s="47"/>
      <c r="C406" s="380"/>
      <c r="D406" s="380"/>
      <c r="E406" s="380"/>
      <c r="F406" s="380"/>
      <c r="G406" s="265"/>
      <c r="H406" s="45"/>
      <c r="I406" s="48"/>
      <c r="J406" s="70" t="str">
        <f t="shared" si="73"/>
        <v/>
      </c>
      <c r="K406" s="71" t="str">
        <f t="shared" si="74"/>
        <v/>
      </c>
      <c r="L406" s="1"/>
      <c r="M406" s="127"/>
      <c r="N406" s="127"/>
      <c r="O406" s="122" t="str">
        <f t="shared" si="75"/>
        <v/>
      </c>
      <c r="P406" s="49" t="str">
        <f t="shared" si="76"/>
        <v/>
      </c>
      <c r="Q406" s="3" t="str">
        <f t="shared" si="77"/>
        <v/>
      </c>
      <c r="R406" s="49" t="str">
        <f t="shared" si="78"/>
        <v/>
      </c>
      <c r="S406" s="3" t="str">
        <f t="shared" si="79"/>
        <v/>
      </c>
      <c r="T406" s="50" t="str">
        <f t="shared" si="80"/>
        <v/>
      </c>
      <c r="U406" s="50" t="str">
        <f t="shared" si="81"/>
        <v/>
      </c>
      <c r="V406" s="51" t="str">
        <f t="shared" si="82"/>
        <v/>
      </c>
    </row>
    <row r="407" spans="1:22" ht="13.5">
      <c r="A407" s="266" t="str">
        <f t="shared" si="72"/>
        <v/>
      </c>
      <c r="B407" s="47"/>
      <c r="C407" s="380"/>
      <c r="D407" s="380"/>
      <c r="E407" s="380"/>
      <c r="F407" s="380"/>
      <c r="G407" s="265"/>
      <c r="H407" s="45"/>
      <c r="I407" s="48"/>
      <c r="J407" s="70" t="str">
        <f t="shared" si="73"/>
        <v/>
      </c>
      <c r="K407" s="71" t="str">
        <f t="shared" si="74"/>
        <v/>
      </c>
      <c r="L407" s="1"/>
      <c r="M407" s="127"/>
      <c r="N407" s="127"/>
      <c r="O407" s="122" t="str">
        <f t="shared" si="75"/>
        <v/>
      </c>
      <c r="P407" s="49" t="str">
        <f t="shared" si="76"/>
        <v/>
      </c>
      <c r="Q407" s="3" t="str">
        <f t="shared" si="77"/>
        <v/>
      </c>
      <c r="R407" s="49" t="str">
        <f t="shared" si="78"/>
        <v/>
      </c>
      <c r="S407" s="3" t="str">
        <f t="shared" si="79"/>
        <v/>
      </c>
      <c r="T407" s="50" t="str">
        <f t="shared" si="80"/>
        <v/>
      </c>
      <c r="U407" s="50" t="str">
        <f t="shared" si="81"/>
        <v/>
      </c>
      <c r="V407" s="51" t="str">
        <f t="shared" si="82"/>
        <v/>
      </c>
    </row>
    <row r="408" spans="1:22" ht="13.5">
      <c r="A408" s="266" t="str">
        <f t="shared" ref="A408:A471" si="83">IF(B408="","",A407+1)</f>
        <v/>
      </c>
      <c r="B408" s="47"/>
      <c r="C408" s="380"/>
      <c r="D408" s="380"/>
      <c r="E408" s="380"/>
      <c r="F408" s="380"/>
      <c r="G408" s="265"/>
      <c r="H408" s="45"/>
      <c r="I408" s="48"/>
      <c r="J408" s="70" t="str">
        <f t="shared" ref="J408:J471" si="84">IF(B408="","",IF(B408="Madame","F","H"))</f>
        <v/>
      </c>
      <c r="K408" s="71" t="str">
        <f t="shared" ref="K408:K471" si="85">IF(I408="","",ROUNDDOWN((DATE(2012,3,16)-I408-3)/365.25,0))</f>
        <v/>
      </c>
      <c r="L408" s="1"/>
      <c r="M408" s="127"/>
      <c r="N408" s="127"/>
      <c r="O408" s="122" t="str">
        <f t="shared" ref="O408:O471" si="86">IF(K408="","",IF(L408="","",IF(L408&gt;=1,IF(L408&lt;14,V408,"Non éligible"))))</f>
        <v/>
      </c>
      <c r="P408" s="49" t="str">
        <f t="shared" ref="P408:P471" si="87">IF(I408="","",AND(IF(K408&lt;55,IF(L408&gt;=1,IF(L408&lt;14,TRUE,FALSE)))))</f>
        <v/>
      </c>
      <c r="Q408" s="3" t="str">
        <f t="shared" ref="Q408:Q471" si="88">IF(M408="","",IF(P408=TRUE,M408/12,""))</f>
        <v/>
      </c>
      <c r="R408" s="49" t="str">
        <f t="shared" ref="R408:R471" si="89">IF(I408="","",AND(IF(K408&gt;=55,IF(L408&gt;=1,IF(L408&lt;14,TRUE,FALSE)))))</f>
        <v/>
      </c>
      <c r="S408" s="3" t="str">
        <f t="shared" ref="S408:S471" si="90">IF(N408="","",IF(R408=TRUE,N408/12,""))</f>
        <v/>
      </c>
      <c r="T408" s="50" t="str">
        <f t="shared" ref="T408:T471" si="91">IF(Q408="","",IF(Q408&lt;6,"Non éligible","Eligible"))</f>
        <v/>
      </c>
      <c r="U408" s="50" t="str">
        <f t="shared" ref="U408:U471" si="92">IF(S408="","",IF(S408&lt;3,"Non éligible","Eligible"))</f>
        <v/>
      </c>
      <c r="V408" s="51" t="str">
        <f t="shared" ref="V408:V471" si="93">IF(K408="","",IF(L408="","",IF(L408&gt;=1,IF(L408&lt;14,CONCATENATE(T408,U408),"Non éligible"))))</f>
        <v/>
      </c>
    </row>
    <row r="409" spans="1:22" ht="13.5">
      <c r="A409" s="266" t="str">
        <f t="shared" si="83"/>
        <v/>
      </c>
      <c r="B409" s="47"/>
      <c r="C409" s="380"/>
      <c r="D409" s="380"/>
      <c r="E409" s="380"/>
      <c r="F409" s="380"/>
      <c r="G409" s="265"/>
      <c r="H409" s="45"/>
      <c r="I409" s="48"/>
      <c r="J409" s="70" t="str">
        <f t="shared" si="84"/>
        <v/>
      </c>
      <c r="K409" s="71" t="str">
        <f t="shared" si="85"/>
        <v/>
      </c>
      <c r="L409" s="1"/>
      <c r="M409" s="127"/>
      <c r="N409" s="127"/>
      <c r="O409" s="122" t="str">
        <f t="shared" si="86"/>
        <v/>
      </c>
      <c r="P409" s="49" t="str">
        <f t="shared" si="87"/>
        <v/>
      </c>
      <c r="Q409" s="3" t="str">
        <f t="shared" si="88"/>
        <v/>
      </c>
      <c r="R409" s="49" t="str">
        <f t="shared" si="89"/>
        <v/>
      </c>
      <c r="S409" s="3" t="str">
        <f t="shared" si="90"/>
        <v/>
      </c>
      <c r="T409" s="50" t="str">
        <f t="shared" si="91"/>
        <v/>
      </c>
      <c r="U409" s="50" t="str">
        <f t="shared" si="92"/>
        <v/>
      </c>
      <c r="V409" s="51" t="str">
        <f t="shared" si="93"/>
        <v/>
      </c>
    </row>
    <row r="410" spans="1:22" ht="13.5">
      <c r="A410" s="266" t="str">
        <f t="shared" si="83"/>
        <v/>
      </c>
      <c r="B410" s="47"/>
      <c r="C410" s="380"/>
      <c r="D410" s="380"/>
      <c r="E410" s="380"/>
      <c r="F410" s="380"/>
      <c r="G410" s="265"/>
      <c r="H410" s="45"/>
      <c r="I410" s="48"/>
      <c r="J410" s="70" t="str">
        <f t="shared" si="84"/>
        <v/>
      </c>
      <c r="K410" s="71" t="str">
        <f t="shared" si="85"/>
        <v/>
      </c>
      <c r="L410" s="1"/>
      <c r="M410" s="127"/>
      <c r="N410" s="127"/>
      <c r="O410" s="122" t="str">
        <f t="shared" si="86"/>
        <v/>
      </c>
      <c r="P410" s="49" t="str">
        <f t="shared" si="87"/>
        <v/>
      </c>
      <c r="Q410" s="3" t="str">
        <f t="shared" si="88"/>
        <v/>
      </c>
      <c r="R410" s="49" t="str">
        <f t="shared" si="89"/>
        <v/>
      </c>
      <c r="S410" s="3" t="str">
        <f t="shared" si="90"/>
        <v/>
      </c>
      <c r="T410" s="50" t="str">
        <f t="shared" si="91"/>
        <v/>
      </c>
      <c r="U410" s="50" t="str">
        <f t="shared" si="92"/>
        <v/>
      </c>
      <c r="V410" s="51" t="str">
        <f t="shared" si="93"/>
        <v/>
      </c>
    </row>
    <row r="411" spans="1:22" ht="13.5">
      <c r="A411" s="266" t="str">
        <f t="shared" si="83"/>
        <v/>
      </c>
      <c r="B411" s="47"/>
      <c r="C411" s="380"/>
      <c r="D411" s="380"/>
      <c r="E411" s="380"/>
      <c r="F411" s="380"/>
      <c r="G411" s="265"/>
      <c r="H411" s="45"/>
      <c r="I411" s="48"/>
      <c r="J411" s="70" t="str">
        <f t="shared" si="84"/>
        <v/>
      </c>
      <c r="K411" s="71" t="str">
        <f t="shared" si="85"/>
        <v/>
      </c>
      <c r="L411" s="1"/>
      <c r="M411" s="127"/>
      <c r="N411" s="127"/>
      <c r="O411" s="122" t="str">
        <f t="shared" si="86"/>
        <v/>
      </c>
      <c r="P411" s="49" t="str">
        <f t="shared" si="87"/>
        <v/>
      </c>
      <c r="Q411" s="3" t="str">
        <f t="shared" si="88"/>
        <v/>
      </c>
      <c r="R411" s="49" t="str">
        <f t="shared" si="89"/>
        <v/>
      </c>
      <c r="S411" s="3" t="str">
        <f t="shared" si="90"/>
        <v/>
      </c>
      <c r="T411" s="50" t="str">
        <f t="shared" si="91"/>
        <v/>
      </c>
      <c r="U411" s="50" t="str">
        <f t="shared" si="92"/>
        <v/>
      </c>
      <c r="V411" s="51" t="str">
        <f t="shared" si="93"/>
        <v/>
      </c>
    </row>
    <row r="412" spans="1:22" ht="13.5">
      <c r="A412" s="266" t="str">
        <f t="shared" si="83"/>
        <v/>
      </c>
      <c r="B412" s="47"/>
      <c r="C412" s="380"/>
      <c r="D412" s="380"/>
      <c r="E412" s="380"/>
      <c r="F412" s="380"/>
      <c r="G412" s="265"/>
      <c r="H412" s="45"/>
      <c r="I412" s="48"/>
      <c r="J412" s="70" t="str">
        <f t="shared" si="84"/>
        <v/>
      </c>
      <c r="K412" s="71" t="str">
        <f t="shared" si="85"/>
        <v/>
      </c>
      <c r="L412" s="1"/>
      <c r="M412" s="127"/>
      <c r="N412" s="127"/>
      <c r="O412" s="122" t="str">
        <f t="shared" si="86"/>
        <v/>
      </c>
      <c r="P412" s="49" t="str">
        <f t="shared" si="87"/>
        <v/>
      </c>
      <c r="Q412" s="3" t="str">
        <f t="shared" si="88"/>
        <v/>
      </c>
      <c r="R412" s="49" t="str">
        <f t="shared" si="89"/>
        <v/>
      </c>
      <c r="S412" s="3" t="str">
        <f t="shared" si="90"/>
        <v/>
      </c>
      <c r="T412" s="50" t="str">
        <f t="shared" si="91"/>
        <v/>
      </c>
      <c r="U412" s="50" t="str">
        <f t="shared" si="92"/>
        <v/>
      </c>
      <c r="V412" s="51" t="str">
        <f t="shared" si="93"/>
        <v/>
      </c>
    </row>
    <row r="413" spans="1:22" ht="13.5">
      <c r="A413" s="266" t="str">
        <f t="shared" si="83"/>
        <v/>
      </c>
      <c r="B413" s="47"/>
      <c r="C413" s="380"/>
      <c r="D413" s="380"/>
      <c r="E413" s="380"/>
      <c r="F413" s="380"/>
      <c r="G413" s="265"/>
      <c r="H413" s="45"/>
      <c r="I413" s="48"/>
      <c r="J413" s="70" t="str">
        <f t="shared" si="84"/>
        <v/>
      </c>
      <c r="K413" s="71" t="str">
        <f t="shared" si="85"/>
        <v/>
      </c>
      <c r="L413" s="1"/>
      <c r="M413" s="127"/>
      <c r="N413" s="127"/>
      <c r="O413" s="122" t="str">
        <f t="shared" si="86"/>
        <v/>
      </c>
      <c r="P413" s="49" t="str">
        <f t="shared" si="87"/>
        <v/>
      </c>
      <c r="Q413" s="3" t="str">
        <f t="shared" si="88"/>
        <v/>
      </c>
      <c r="R413" s="49" t="str">
        <f t="shared" si="89"/>
        <v/>
      </c>
      <c r="S413" s="3" t="str">
        <f t="shared" si="90"/>
        <v/>
      </c>
      <c r="T413" s="50" t="str">
        <f t="shared" si="91"/>
        <v/>
      </c>
      <c r="U413" s="50" t="str">
        <f t="shared" si="92"/>
        <v/>
      </c>
      <c r="V413" s="51" t="str">
        <f t="shared" si="93"/>
        <v/>
      </c>
    </row>
    <row r="414" spans="1:22" ht="13.5">
      <c r="A414" s="266" t="str">
        <f t="shared" si="83"/>
        <v/>
      </c>
      <c r="B414" s="47"/>
      <c r="C414" s="380"/>
      <c r="D414" s="380"/>
      <c r="E414" s="380"/>
      <c r="F414" s="380"/>
      <c r="G414" s="265"/>
      <c r="H414" s="45"/>
      <c r="I414" s="48"/>
      <c r="J414" s="70" t="str">
        <f t="shared" si="84"/>
        <v/>
      </c>
      <c r="K414" s="71" t="str">
        <f t="shared" si="85"/>
        <v/>
      </c>
      <c r="L414" s="1"/>
      <c r="M414" s="127"/>
      <c r="N414" s="127"/>
      <c r="O414" s="122" t="str">
        <f t="shared" si="86"/>
        <v/>
      </c>
      <c r="P414" s="49" t="str">
        <f t="shared" si="87"/>
        <v/>
      </c>
      <c r="Q414" s="3" t="str">
        <f t="shared" si="88"/>
        <v/>
      </c>
      <c r="R414" s="49" t="str">
        <f t="shared" si="89"/>
        <v/>
      </c>
      <c r="S414" s="3" t="str">
        <f t="shared" si="90"/>
        <v/>
      </c>
      <c r="T414" s="50" t="str">
        <f t="shared" si="91"/>
        <v/>
      </c>
      <c r="U414" s="50" t="str">
        <f t="shared" si="92"/>
        <v/>
      </c>
      <c r="V414" s="51" t="str">
        <f t="shared" si="93"/>
        <v/>
      </c>
    </row>
    <row r="415" spans="1:22" ht="13.5">
      <c r="A415" s="266" t="str">
        <f t="shared" si="83"/>
        <v/>
      </c>
      <c r="B415" s="47"/>
      <c r="C415" s="380"/>
      <c r="D415" s="380"/>
      <c r="E415" s="380"/>
      <c r="F415" s="380"/>
      <c r="G415" s="265"/>
      <c r="H415" s="45"/>
      <c r="I415" s="48"/>
      <c r="J415" s="70" t="str">
        <f t="shared" si="84"/>
        <v/>
      </c>
      <c r="K415" s="71" t="str">
        <f t="shared" si="85"/>
        <v/>
      </c>
      <c r="L415" s="1"/>
      <c r="M415" s="127"/>
      <c r="N415" s="127"/>
      <c r="O415" s="122" t="str">
        <f t="shared" si="86"/>
        <v/>
      </c>
      <c r="P415" s="49" t="str">
        <f t="shared" si="87"/>
        <v/>
      </c>
      <c r="Q415" s="3" t="str">
        <f t="shared" si="88"/>
        <v/>
      </c>
      <c r="R415" s="49" t="str">
        <f t="shared" si="89"/>
        <v/>
      </c>
      <c r="S415" s="3" t="str">
        <f t="shared" si="90"/>
        <v/>
      </c>
      <c r="T415" s="50" t="str">
        <f t="shared" si="91"/>
        <v/>
      </c>
      <c r="U415" s="50" t="str">
        <f t="shared" si="92"/>
        <v/>
      </c>
      <c r="V415" s="51" t="str">
        <f t="shared" si="93"/>
        <v/>
      </c>
    </row>
    <row r="416" spans="1:22" ht="13.5">
      <c r="A416" s="266" t="str">
        <f t="shared" si="83"/>
        <v/>
      </c>
      <c r="B416" s="47"/>
      <c r="C416" s="380"/>
      <c r="D416" s="380"/>
      <c r="E416" s="380"/>
      <c r="F416" s="380"/>
      <c r="G416" s="265"/>
      <c r="H416" s="45"/>
      <c r="I416" s="48"/>
      <c r="J416" s="70" t="str">
        <f t="shared" si="84"/>
        <v/>
      </c>
      <c r="K416" s="71" t="str">
        <f t="shared" si="85"/>
        <v/>
      </c>
      <c r="L416" s="1"/>
      <c r="M416" s="127"/>
      <c r="N416" s="127"/>
      <c r="O416" s="122" t="str">
        <f t="shared" si="86"/>
        <v/>
      </c>
      <c r="P416" s="49" t="str">
        <f t="shared" si="87"/>
        <v/>
      </c>
      <c r="Q416" s="3" t="str">
        <f t="shared" si="88"/>
        <v/>
      </c>
      <c r="R416" s="49" t="str">
        <f t="shared" si="89"/>
        <v/>
      </c>
      <c r="S416" s="3" t="str">
        <f t="shared" si="90"/>
        <v/>
      </c>
      <c r="T416" s="50" t="str">
        <f t="shared" si="91"/>
        <v/>
      </c>
      <c r="U416" s="50" t="str">
        <f t="shared" si="92"/>
        <v/>
      </c>
      <c r="V416" s="51" t="str">
        <f t="shared" si="93"/>
        <v/>
      </c>
    </row>
    <row r="417" spans="1:22" ht="13.5">
      <c r="A417" s="266" t="str">
        <f t="shared" si="83"/>
        <v/>
      </c>
      <c r="B417" s="47"/>
      <c r="C417" s="380"/>
      <c r="D417" s="380"/>
      <c r="E417" s="380"/>
      <c r="F417" s="380"/>
      <c r="G417" s="265"/>
      <c r="H417" s="45"/>
      <c r="I417" s="48"/>
      <c r="J417" s="70" t="str">
        <f t="shared" si="84"/>
        <v/>
      </c>
      <c r="K417" s="71" t="str">
        <f t="shared" si="85"/>
        <v/>
      </c>
      <c r="L417" s="1"/>
      <c r="M417" s="127"/>
      <c r="N417" s="127"/>
      <c r="O417" s="122" t="str">
        <f t="shared" si="86"/>
        <v/>
      </c>
      <c r="P417" s="49" t="str">
        <f t="shared" si="87"/>
        <v/>
      </c>
      <c r="Q417" s="3" t="str">
        <f t="shared" si="88"/>
        <v/>
      </c>
      <c r="R417" s="49" t="str">
        <f t="shared" si="89"/>
        <v/>
      </c>
      <c r="S417" s="3" t="str">
        <f t="shared" si="90"/>
        <v/>
      </c>
      <c r="T417" s="50" t="str">
        <f t="shared" si="91"/>
        <v/>
      </c>
      <c r="U417" s="50" t="str">
        <f t="shared" si="92"/>
        <v/>
      </c>
      <c r="V417" s="51" t="str">
        <f t="shared" si="93"/>
        <v/>
      </c>
    </row>
    <row r="418" spans="1:22" ht="13.5">
      <c r="A418" s="266" t="str">
        <f t="shared" si="83"/>
        <v/>
      </c>
      <c r="B418" s="47"/>
      <c r="C418" s="380"/>
      <c r="D418" s="380"/>
      <c r="E418" s="380"/>
      <c r="F418" s="380"/>
      <c r="G418" s="265"/>
      <c r="H418" s="45"/>
      <c r="I418" s="48"/>
      <c r="J418" s="70" t="str">
        <f t="shared" si="84"/>
        <v/>
      </c>
      <c r="K418" s="71" t="str">
        <f t="shared" si="85"/>
        <v/>
      </c>
      <c r="L418" s="1"/>
      <c r="M418" s="127"/>
      <c r="N418" s="127"/>
      <c r="O418" s="122" t="str">
        <f t="shared" si="86"/>
        <v/>
      </c>
      <c r="P418" s="49" t="str">
        <f t="shared" si="87"/>
        <v/>
      </c>
      <c r="Q418" s="3" t="str">
        <f t="shared" si="88"/>
        <v/>
      </c>
      <c r="R418" s="49" t="str">
        <f t="shared" si="89"/>
        <v/>
      </c>
      <c r="S418" s="3" t="str">
        <f t="shared" si="90"/>
        <v/>
      </c>
      <c r="T418" s="50" t="str">
        <f t="shared" si="91"/>
        <v/>
      </c>
      <c r="U418" s="50" t="str">
        <f t="shared" si="92"/>
        <v/>
      </c>
      <c r="V418" s="51" t="str">
        <f t="shared" si="93"/>
        <v/>
      </c>
    </row>
    <row r="419" spans="1:22" ht="13.5">
      <c r="A419" s="266" t="str">
        <f t="shared" si="83"/>
        <v/>
      </c>
      <c r="B419" s="47"/>
      <c r="C419" s="380"/>
      <c r="D419" s="380"/>
      <c r="E419" s="380"/>
      <c r="F419" s="380"/>
      <c r="G419" s="265"/>
      <c r="H419" s="45"/>
      <c r="I419" s="48"/>
      <c r="J419" s="70" t="str">
        <f t="shared" si="84"/>
        <v/>
      </c>
      <c r="K419" s="71" t="str">
        <f t="shared" si="85"/>
        <v/>
      </c>
      <c r="L419" s="1"/>
      <c r="M419" s="127"/>
      <c r="N419" s="127"/>
      <c r="O419" s="122" t="str">
        <f t="shared" si="86"/>
        <v/>
      </c>
      <c r="P419" s="49" t="str">
        <f t="shared" si="87"/>
        <v/>
      </c>
      <c r="Q419" s="3" t="str">
        <f t="shared" si="88"/>
        <v/>
      </c>
      <c r="R419" s="49" t="str">
        <f t="shared" si="89"/>
        <v/>
      </c>
      <c r="S419" s="3" t="str">
        <f t="shared" si="90"/>
        <v/>
      </c>
      <c r="T419" s="50" t="str">
        <f t="shared" si="91"/>
        <v/>
      </c>
      <c r="U419" s="50" t="str">
        <f t="shared" si="92"/>
        <v/>
      </c>
      <c r="V419" s="51" t="str">
        <f t="shared" si="93"/>
        <v/>
      </c>
    </row>
    <row r="420" spans="1:22" ht="13.5">
      <c r="A420" s="266" t="str">
        <f t="shared" si="83"/>
        <v/>
      </c>
      <c r="B420" s="47"/>
      <c r="C420" s="380"/>
      <c r="D420" s="380"/>
      <c r="E420" s="380"/>
      <c r="F420" s="380"/>
      <c r="G420" s="265"/>
      <c r="H420" s="45"/>
      <c r="I420" s="48"/>
      <c r="J420" s="70" t="str">
        <f t="shared" si="84"/>
        <v/>
      </c>
      <c r="K420" s="71" t="str">
        <f t="shared" si="85"/>
        <v/>
      </c>
      <c r="L420" s="1"/>
      <c r="M420" s="127"/>
      <c r="N420" s="127"/>
      <c r="O420" s="122" t="str">
        <f t="shared" si="86"/>
        <v/>
      </c>
      <c r="P420" s="49" t="str">
        <f t="shared" si="87"/>
        <v/>
      </c>
      <c r="Q420" s="3" t="str">
        <f t="shared" si="88"/>
        <v/>
      </c>
      <c r="R420" s="49" t="str">
        <f t="shared" si="89"/>
        <v/>
      </c>
      <c r="S420" s="3" t="str">
        <f t="shared" si="90"/>
        <v/>
      </c>
      <c r="T420" s="50" t="str">
        <f t="shared" si="91"/>
        <v/>
      </c>
      <c r="U420" s="50" t="str">
        <f t="shared" si="92"/>
        <v/>
      </c>
      <c r="V420" s="51" t="str">
        <f t="shared" si="93"/>
        <v/>
      </c>
    </row>
    <row r="421" spans="1:22" ht="13.5">
      <c r="A421" s="266" t="str">
        <f t="shared" si="83"/>
        <v/>
      </c>
      <c r="B421" s="47"/>
      <c r="C421" s="380"/>
      <c r="D421" s="380"/>
      <c r="E421" s="380"/>
      <c r="F421" s="380"/>
      <c r="G421" s="265"/>
      <c r="H421" s="45"/>
      <c r="I421" s="48"/>
      <c r="J421" s="70" t="str">
        <f t="shared" si="84"/>
        <v/>
      </c>
      <c r="K421" s="71" t="str">
        <f t="shared" si="85"/>
        <v/>
      </c>
      <c r="L421" s="1"/>
      <c r="M421" s="127"/>
      <c r="N421" s="127"/>
      <c r="O421" s="122" t="str">
        <f t="shared" si="86"/>
        <v/>
      </c>
      <c r="P421" s="49" t="str">
        <f t="shared" si="87"/>
        <v/>
      </c>
      <c r="Q421" s="3" t="str">
        <f t="shared" si="88"/>
        <v/>
      </c>
      <c r="R421" s="49" t="str">
        <f t="shared" si="89"/>
        <v/>
      </c>
      <c r="S421" s="3" t="str">
        <f t="shared" si="90"/>
        <v/>
      </c>
      <c r="T421" s="50" t="str">
        <f t="shared" si="91"/>
        <v/>
      </c>
      <c r="U421" s="50" t="str">
        <f t="shared" si="92"/>
        <v/>
      </c>
      <c r="V421" s="51" t="str">
        <f t="shared" si="93"/>
        <v/>
      </c>
    </row>
    <row r="422" spans="1:22" ht="13.5">
      <c r="A422" s="266" t="str">
        <f t="shared" si="83"/>
        <v/>
      </c>
      <c r="B422" s="47"/>
      <c r="C422" s="380"/>
      <c r="D422" s="380"/>
      <c r="E422" s="380"/>
      <c r="F422" s="380"/>
      <c r="G422" s="265"/>
      <c r="H422" s="45"/>
      <c r="I422" s="48"/>
      <c r="J422" s="70" t="str">
        <f t="shared" si="84"/>
        <v/>
      </c>
      <c r="K422" s="71" t="str">
        <f t="shared" si="85"/>
        <v/>
      </c>
      <c r="L422" s="1"/>
      <c r="M422" s="127"/>
      <c r="N422" s="127"/>
      <c r="O422" s="122" t="str">
        <f t="shared" si="86"/>
        <v/>
      </c>
      <c r="P422" s="49" t="str">
        <f t="shared" si="87"/>
        <v/>
      </c>
      <c r="Q422" s="3" t="str">
        <f t="shared" si="88"/>
        <v/>
      </c>
      <c r="R422" s="49" t="str">
        <f t="shared" si="89"/>
        <v/>
      </c>
      <c r="S422" s="3" t="str">
        <f t="shared" si="90"/>
        <v/>
      </c>
      <c r="T422" s="50" t="str">
        <f t="shared" si="91"/>
        <v/>
      </c>
      <c r="U422" s="50" t="str">
        <f t="shared" si="92"/>
        <v/>
      </c>
      <c r="V422" s="51" t="str">
        <f t="shared" si="93"/>
        <v/>
      </c>
    </row>
    <row r="423" spans="1:22" ht="13.5">
      <c r="A423" s="266" t="str">
        <f t="shared" si="83"/>
        <v/>
      </c>
      <c r="B423" s="47"/>
      <c r="C423" s="380"/>
      <c r="D423" s="380"/>
      <c r="E423" s="380"/>
      <c r="F423" s="380"/>
      <c r="G423" s="265"/>
      <c r="H423" s="45"/>
      <c r="I423" s="48"/>
      <c r="J423" s="70" t="str">
        <f t="shared" si="84"/>
        <v/>
      </c>
      <c r="K423" s="71" t="str">
        <f t="shared" si="85"/>
        <v/>
      </c>
      <c r="L423" s="1"/>
      <c r="M423" s="127"/>
      <c r="N423" s="127"/>
      <c r="O423" s="122" t="str">
        <f t="shared" si="86"/>
        <v/>
      </c>
      <c r="P423" s="49" t="str">
        <f t="shared" si="87"/>
        <v/>
      </c>
      <c r="Q423" s="3" t="str">
        <f t="shared" si="88"/>
        <v/>
      </c>
      <c r="R423" s="49" t="str">
        <f t="shared" si="89"/>
        <v/>
      </c>
      <c r="S423" s="3" t="str">
        <f t="shared" si="90"/>
        <v/>
      </c>
      <c r="T423" s="50" t="str">
        <f t="shared" si="91"/>
        <v/>
      </c>
      <c r="U423" s="50" t="str">
        <f t="shared" si="92"/>
        <v/>
      </c>
      <c r="V423" s="51" t="str">
        <f t="shared" si="93"/>
        <v/>
      </c>
    </row>
    <row r="424" spans="1:22" ht="13.5">
      <c r="A424" s="266" t="str">
        <f t="shared" si="83"/>
        <v/>
      </c>
      <c r="B424" s="47"/>
      <c r="C424" s="380"/>
      <c r="D424" s="380"/>
      <c r="E424" s="380"/>
      <c r="F424" s="380"/>
      <c r="G424" s="265"/>
      <c r="H424" s="45"/>
      <c r="I424" s="48"/>
      <c r="J424" s="70" t="str">
        <f t="shared" si="84"/>
        <v/>
      </c>
      <c r="K424" s="71" t="str">
        <f t="shared" si="85"/>
        <v/>
      </c>
      <c r="L424" s="1"/>
      <c r="M424" s="127"/>
      <c r="N424" s="127"/>
      <c r="O424" s="122" t="str">
        <f t="shared" si="86"/>
        <v/>
      </c>
      <c r="P424" s="49" t="str">
        <f t="shared" si="87"/>
        <v/>
      </c>
      <c r="Q424" s="3" t="str">
        <f t="shared" si="88"/>
        <v/>
      </c>
      <c r="R424" s="49" t="str">
        <f t="shared" si="89"/>
        <v/>
      </c>
      <c r="S424" s="3" t="str">
        <f t="shared" si="90"/>
        <v/>
      </c>
      <c r="T424" s="50" t="str">
        <f t="shared" si="91"/>
        <v/>
      </c>
      <c r="U424" s="50" t="str">
        <f t="shared" si="92"/>
        <v/>
      </c>
      <c r="V424" s="51" t="str">
        <f t="shared" si="93"/>
        <v/>
      </c>
    </row>
    <row r="425" spans="1:22" ht="13.5">
      <c r="A425" s="266" t="str">
        <f t="shared" si="83"/>
        <v/>
      </c>
      <c r="B425" s="47"/>
      <c r="C425" s="380"/>
      <c r="D425" s="380"/>
      <c r="E425" s="380"/>
      <c r="F425" s="380"/>
      <c r="G425" s="265"/>
      <c r="H425" s="45"/>
      <c r="I425" s="48"/>
      <c r="J425" s="70" t="str">
        <f t="shared" si="84"/>
        <v/>
      </c>
      <c r="K425" s="71" t="str">
        <f t="shared" si="85"/>
        <v/>
      </c>
      <c r="L425" s="1"/>
      <c r="M425" s="127"/>
      <c r="N425" s="127"/>
      <c r="O425" s="122" t="str">
        <f t="shared" si="86"/>
        <v/>
      </c>
      <c r="P425" s="49" t="str">
        <f t="shared" si="87"/>
        <v/>
      </c>
      <c r="Q425" s="3" t="str">
        <f t="shared" si="88"/>
        <v/>
      </c>
      <c r="R425" s="49" t="str">
        <f t="shared" si="89"/>
        <v/>
      </c>
      <c r="S425" s="3" t="str">
        <f t="shared" si="90"/>
        <v/>
      </c>
      <c r="T425" s="50" t="str">
        <f t="shared" si="91"/>
        <v/>
      </c>
      <c r="U425" s="50" t="str">
        <f t="shared" si="92"/>
        <v/>
      </c>
      <c r="V425" s="51" t="str">
        <f t="shared" si="93"/>
        <v/>
      </c>
    </row>
    <row r="426" spans="1:22" ht="13.5">
      <c r="A426" s="266" t="str">
        <f t="shared" si="83"/>
        <v/>
      </c>
      <c r="B426" s="47"/>
      <c r="C426" s="380"/>
      <c r="D426" s="380"/>
      <c r="E426" s="380"/>
      <c r="F426" s="380"/>
      <c r="G426" s="265"/>
      <c r="H426" s="45"/>
      <c r="I426" s="48"/>
      <c r="J426" s="70" t="str">
        <f t="shared" si="84"/>
        <v/>
      </c>
      <c r="K426" s="71" t="str">
        <f t="shared" si="85"/>
        <v/>
      </c>
      <c r="L426" s="1"/>
      <c r="M426" s="127"/>
      <c r="N426" s="127"/>
      <c r="O426" s="122" t="str">
        <f t="shared" si="86"/>
        <v/>
      </c>
      <c r="P426" s="49" t="str">
        <f t="shared" si="87"/>
        <v/>
      </c>
      <c r="Q426" s="3" t="str">
        <f t="shared" si="88"/>
        <v/>
      </c>
      <c r="R426" s="49" t="str">
        <f t="shared" si="89"/>
        <v/>
      </c>
      <c r="S426" s="3" t="str">
        <f t="shared" si="90"/>
        <v/>
      </c>
      <c r="T426" s="50" t="str">
        <f t="shared" si="91"/>
        <v/>
      </c>
      <c r="U426" s="50" t="str">
        <f t="shared" si="92"/>
        <v/>
      </c>
      <c r="V426" s="51" t="str">
        <f t="shared" si="93"/>
        <v/>
      </c>
    </row>
    <row r="427" spans="1:22" ht="13.5">
      <c r="A427" s="266" t="str">
        <f t="shared" si="83"/>
        <v/>
      </c>
      <c r="B427" s="47"/>
      <c r="C427" s="380"/>
      <c r="D427" s="380"/>
      <c r="E427" s="380"/>
      <c r="F427" s="380"/>
      <c r="G427" s="265"/>
      <c r="H427" s="45"/>
      <c r="I427" s="48"/>
      <c r="J427" s="70" t="str">
        <f t="shared" si="84"/>
        <v/>
      </c>
      <c r="K427" s="71" t="str">
        <f t="shared" si="85"/>
        <v/>
      </c>
      <c r="L427" s="1"/>
      <c r="M427" s="127"/>
      <c r="N427" s="127"/>
      <c r="O427" s="122" t="str">
        <f t="shared" si="86"/>
        <v/>
      </c>
      <c r="P427" s="49" t="str">
        <f t="shared" si="87"/>
        <v/>
      </c>
      <c r="Q427" s="3" t="str">
        <f t="shared" si="88"/>
        <v/>
      </c>
      <c r="R427" s="49" t="str">
        <f t="shared" si="89"/>
        <v/>
      </c>
      <c r="S427" s="3" t="str">
        <f t="shared" si="90"/>
        <v/>
      </c>
      <c r="T427" s="50" t="str">
        <f t="shared" si="91"/>
        <v/>
      </c>
      <c r="U427" s="50" t="str">
        <f t="shared" si="92"/>
        <v/>
      </c>
      <c r="V427" s="51" t="str">
        <f t="shared" si="93"/>
        <v/>
      </c>
    </row>
    <row r="428" spans="1:22" ht="13.5">
      <c r="A428" s="266" t="str">
        <f t="shared" si="83"/>
        <v/>
      </c>
      <c r="B428" s="47"/>
      <c r="C428" s="380"/>
      <c r="D428" s="380"/>
      <c r="E428" s="380"/>
      <c r="F428" s="380"/>
      <c r="G428" s="265"/>
      <c r="H428" s="45"/>
      <c r="I428" s="48"/>
      <c r="J428" s="70" t="str">
        <f t="shared" si="84"/>
        <v/>
      </c>
      <c r="K428" s="71" t="str">
        <f t="shared" si="85"/>
        <v/>
      </c>
      <c r="L428" s="1"/>
      <c r="M428" s="127"/>
      <c r="N428" s="127"/>
      <c r="O428" s="122" t="str">
        <f t="shared" si="86"/>
        <v/>
      </c>
      <c r="P428" s="49" t="str">
        <f t="shared" si="87"/>
        <v/>
      </c>
      <c r="Q428" s="3" t="str">
        <f t="shared" si="88"/>
        <v/>
      </c>
      <c r="R428" s="49" t="str">
        <f t="shared" si="89"/>
        <v/>
      </c>
      <c r="S428" s="3" t="str">
        <f t="shared" si="90"/>
        <v/>
      </c>
      <c r="T428" s="50" t="str">
        <f t="shared" si="91"/>
        <v/>
      </c>
      <c r="U428" s="50" t="str">
        <f t="shared" si="92"/>
        <v/>
      </c>
      <c r="V428" s="51" t="str">
        <f t="shared" si="93"/>
        <v/>
      </c>
    </row>
    <row r="429" spans="1:22" ht="13.5">
      <c r="A429" s="266" t="str">
        <f t="shared" si="83"/>
        <v/>
      </c>
      <c r="B429" s="47"/>
      <c r="C429" s="380"/>
      <c r="D429" s="380"/>
      <c r="E429" s="380"/>
      <c r="F429" s="380"/>
      <c r="G429" s="265"/>
      <c r="H429" s="45"/>
      <c r="I429" s="48"/>
      <c r="J429" s="70" t="str">
        <f t="shared" si="84"/>
        <v/>
      </c>
      <c r="K429" s="71" t="str">
        <f t="shared" si="85"/>
        <v/>
      </c>
      <c r="L429" s="1"/>
      <c r="M429" s="127"/>
      <c r="N429" s="127"/>
      <c r="O429" s="122" t="str">
        <f t="shared" si="86"/>
        <v/>
      </c>
      <c r="P429" s="49" t="str">
        <f t="shared" si="87"/>
        <v/>
      </c>
      <c r="Q429" s="3" t="str">
        <f t="shared" si="88"/>
        <v/>
      </c>
      <c r="R429" s="49" t="str">
        <f t="shared" si="89"/>
        <v/>
      </c>
      <c r="S429" s="3" t="str">
        <f t="shared" si="90"/>
        <v/>
      </c>
      <c r="T429" s="50" t="str">
        <f t="shared" si="91"/>
        <v/>
      </c>
      <c r="U429" s="50" t="str">
        <f t="shared" si="92"/>
        <v/>
      </c>
      <c r="V429" s="51" t="str">
        <f t="shared" si="93"/>
        <v/>
      </c>
    </row>
    <row r="430" spans="1:22" ht="13.5">
      <c r="A430" s="266" t="str">
        <f t="shared" si="83"/>
        <v/>
      </c>
      <c r="B430" s="47"/>
      <c r="C430" s="380"/>
      <c r="D430" s="380"/>
      <c r="E430" s="380"/>
      <c r="F430" s="380"/>
      <c r="G430" s="265"/>
      <c r="H430" s="45"/>
      <c r="I430" s="48"/>
      <c r="J430" s="70" t="str">
        <f t="shared" si="84"/>
        <v/>
      </c>
      <c r="K430" s="71" t="str">
        <f t="shared" si="85"/>
        <v/>
      </c>
      <c r="L430" s="1"/>
      <c r="M430" s="127"/>
      <c r="N430" s="127"/>
      <c r="O430" s="122" t="str">
        <f t="shared" si="86"/>
        <v/>
      </c>
      <c r="P430" s="49" t="str">
        <f t="shared" si="87"/>
        <v/>
      </c>
      <c r="Q430" s="3" t="str">
        <f t="shared" si="88"/>
        <v/>
      </c>
      <c r="R430" s="49" t="str">
        <f t="shared" si="89"/>
        <v/>
      </c>
      <c r="S430" s="3" t="str">
        <f t="shared" si="90"/>
        <v/>
      </c>
      <c r="T430" s="50" t="str">
        <f t="shared" si="91"/>
        <v/>
      </c>
      <c r="U430" s="50" t="str">
        <f t="shared" si="92"/>
        <v/>
      </c>
      <c r="V430" s="51" t="str">
        <f t="shared" si="93"/>
        <v/>
      </c>
    </row>
    <row r="431" spans="1:22" ht="13.5">
      <c r="A431" s="266" t="str">
        <f t="shared" si="83"/>
        <v/>
      </c>
      <c r="B431" s="47"/>
      <c r="C431" s="380"/>
      <c r="D431" s="380"/>
      <c r="E431" s="380"/>
      <c r="F431" s="380"/>
      <c r="G431" s="265"/>
      <c r="H431" s="45"/>
      <c r="I431" s="48"/>
      <c r="J431" s="70" t="str">
        <f t="shared" si="84"/>
        <v/>
      </c>
      <c r="K431" s="71" t="str">
        <f t="shared" si="85"/>
        <v/>
      </c>
      <c r="L431" s="1"/>
      <c r="M431" s="127"/>
      <c r="N431" s="127"/>
      <c r="O431" s="122" t="str">
        <f t="shared" si="86"/>
        <v/>
      </c>
      <c r="P431" s="49" t="str">
        <f t="shared" si="87"/>
        <v/>
      </c>
      <c r="Q431" s="3" t="str">
        <f t="shared" si="88"/>
        <v/>
      </c>
      <c r="R431" s="49" t="str">
        <f t="shared" si="89"/>
        <v/>
      </c>
      <c r="S431" s="3" t="str">
        <f t="shared" si="90"/>
        <v/>
      </c>
      <c r="T431" s="50" t="str">
        <f t="shared" si="91"/>
        <v/>
      </c>
      <c r="U431" s="50" t="str">
        <f t="shared" si="92"/>
        <v/>
      </c>
      <c r="V431" s="51" t="str">
        <f t="shared" si="93"/>
        <v/>
      </c>
    </row>
    <row r="432" spans="1:22" ht="13.5">
      <c r="A432" s="266" t="str">
        <f t="shared" si="83"/>
        <v/>
      </c>
      <c r="B432" s="47"/>
      <c r="C432" s="380"/>
      <c r="D432" s="380"/>
      <c r="E432" s="380"/>
      <c r="F432" s="380"/>
      <c r="G432" s="265"/>
      <c r="H432" s="45"/>
      <c r="I432" s="48"/>
      <c r="J432" s="70" t="str">
        <f t="shared" si="84"/>
        <v/>
      </c>
      <c r="K432" s="71" t="str">
        <f t="shared" si="85"/>
        <v/>
      </c>
      <c r="L432" s="1"/>
      <c r="M432" s="127"/>
      <c r="N432" s="127"/>
      <c r="O432" s="122" t="str">
        <f t="shared" si="86"/>
        <v/>
      </c>
      <c r="P432" s="49" t="str">
        <f t="shared" si="87"/>
        <v/>
      </c>
      <c r="Q432" s="3" t="str">
        <f t="shared" si="88"/>
        <v/>
      </c>
      <c r="R432" s="49" t="str">
        <f t="shared" si="89"/>
        <v/>
      </c>
      <c r="S432" s="3" t="str">
        <f t="shared" si="90"/>
        <v/>
      </c>
      <c r="T432" s="50" t="str">
        <f t="shared" si="91"/>
        <v/>
      </c>
      <c r="U432" s="50" t="str">
        <f t="shared" si="92"/>
        <v/>
      </c>
      <c r="V432" s="51" t="str">
        <f t="shared" si="93"/>
        <v/>
      </c>
    </row>
    <row r="433" spans="1:22" ht="13.5">
      <c r="A433" s="266" t="str">
        <f t="shared" si="83"/>
        <v/>
      </c>
      <c r="B433" s="47"/>
      <c r="C433" s="380"/>
      <c r="D433" s="380"/>
      <c r="E433" s="380"/>
      <c r="F433" s="380"/>
      <c r="G433" s="265"/>
      <c r="H433" s="45"/>
      <c r="I433" s="48"/>
      <c r="J433" s="70" t="str">
        <f t="shared" si="84"/>
        <v/>
      </c>
      <c r="K433" s="71" t="str">
        <f t="shared" si="85"/>
        <v/>
      </c>
      <c r="L433" s="1"/>
      <c r="M433" s="127"/>
      <c r="N433" s="127"/>
      <c r="O433" s="122" t="str">
        <f t="shared" si="86"/>
        <v/>
      </c>
      <c r="P433" s="49" t="str">
        <f t="shared" si="87"/>
        <v/>
      </c>
      <c r="Q433" s="3" t="str">
        <f t="shared" si="88"/>
        <v/>
      </c>
      <c r="R433" s="49" t="str">
        <f t="shared" si="89"/>
        <v/>
      </c>
      <c r="S433" s="3" t="str">
        <f t="shared" si="90"/>
        <v/>
      </c>
      <c r="T433" s="50" t="str">
        <f t="shared" si="91"/>
        <v/>
      </c>
      <c r="U433" s="50" t="str">
        <f t="shared" si="92"/>
        <v/>
      </c>
      <c r="V433" s="51" t="str">
        <f t="shared" si="93"/>
        <v/>
      </c>
    </row>
    <row r="434" spans="1:22" ht="13.5">
      <c r="A434" s="266" t="str">
        <f t="shared" si="83"/>
        <v/>
      </c>
      <c r="B434" s="47"/>
      <c r="C434" s="380"/>
      <c r="D434" s="380"/>
      <c r="E434" s="380"/>
      <c r="F434" s="380"/>
      <c r="G434" s="265"/>
      <c r="H434" s="45"/>
      <c r="I434" s="48"/>
      <c r="J434" s="70" t="str">
        <f t="shared" si="84"/>
        <v/>
      </c>
      <c r="K434" s="71" t="str">
        <f t="shared" si="85"/>
        <v/>
      </c>
      <c r="L434" s="1"/>
      <c r="M434" s="127"/>
      <c r="N434" s="127"/>
      <c r="O434" s="122" t="str">
        <f t="shared" si="86"/>
        <v/>
      </c>
      <c r="P434" s="49" t="str">
        <f t="shared" si="87"/>
        <v/>
      </c>
      <c r="Q434" s="3" t="str">
        <f t="shared" si="88"/>
        <v/>
      </c>
      <c r="R434" s="49" t="str">
        <f t="shared" si="89"/>
        <v/>
      </c>
      <c r="S434" s="3" t="str">
        <f t="shared" si="90"/>
        <v/>
      </c>
      <c r="T434" s="50" t="str">
        <f t="shared" si="91"/>
        <v/>
      </c>
      <c r="U434" s="50" t="str">
        <f t="shared" si="92"/>
        <v/>
      </c>
      <c r="V434" s="51" t="str">
        <f t="shared" si="93"/>
        <v/>
      </c>
    </row>
    <row r="435" spans="1:22" ht="13.5">
      <c r="A435" s="266" t="str">
        <f t="shared" si="83"/>
        <v/>
      </c>
      <c r="B435" s="47"/>
      <c r="C435" s="380"/>
      <c r="D435" s="380"/>
      <c r="E435" s="380"/>
      <c r="F435" s="380"/>
      <c r="G435" s="265"/>
      <c r="H435" s="45"/>
      <c r="I435" s="48"/>
      <c r="J435" s="70" t="str">
        <f t="shared" si="84"/>
        <v/>
      </c>
      <c r="K435" s="71" t="str">
        <f t="shared" si="85"/>
        <v/>
      </c>
      <c r="L435" s="1"/>
      <c r="M435" s="127"/>
      <c r="N435" s="127"/>
      <c r="O435" s="122" t="str">
        <f t="shared" si="86"/>
        <v/>
      </c>
      <c r="P435" s="49" t="str">
        <f t="shared" si="87"/>
        <v/>
      </c>
      <c r="Q435" s="3" t="str">
        <f t="shared" si="88"/>
        <v/>
      </c>
      <c r="R435" s="49" t="str">
        <f t="shared" si="89"/>
        <v/>
      </c>
      <c r="S435" s="3" t="str">
        <f t="shared" si="90"/>
        <v/>
      </c>
      <c r="T435" s="50" t="str">
        <f t="shared" si="91"/>
        <v/>
      </c>
      <c r="U435" s="50" t="str">
        <f t="shared" si="92"/>
        <v/>
      </c>
      <c r="V435" s="51" t="str">
        <f t="shared" si="93"/>
        <v/>
      </c>
    </row>
    <row r="436" spans="1:22" ht="13.5">
      <c r="A436" s="266" t="str">
        <f t="shared" si="83"/>
        <v/>
      </c>
      <c r="B436" s="47"/>
      <c r="C436" s="380"/>
      <c r="D436" s="380"/>
      <c r="E436" s="380"/>
      <c r="F436" s="380"/>
      <c r="G436" s="265"/>
      <c r="H436" s="45"/>
      <c r="I436" s="48"/>
      <c r="J436" s="70" t="str">
        <f t="shared" si="84"/>
        <v/>
      </c>
      <c r="K436" s="71" t="str">
        <f t="shared" si="85"/>
        <v/>
      </c>
      <c r="L436" s="1"/>
      <c r="M436" s="127"/>
      <c r="N436" s="127"/>
      <c r="O436" s="122" t="str">
        <f t="shared" si="86"/>
        <v/>
      </c>
      <c r="P436" s="49" t="str">
        <f t="shared" si="87"/>
        <v/>
      </c>
      <c r="Q436" s="3" t="str">
        <f t="shared" si="88"/>
        <v/>
      </c>
      <c r="R436" s="49" t="str">
        <f t="shared" si="89"/>
        <v/>
      </c>
      <c r="S436" s="3" t="str">
        <f t="shared" si="90"/>
        <v/>
      </c>
      <c r="T436" s="50" t="str">
        <f t="shared" si="91"/>
        <v/>
      </c>
      <c r="U436" s="50" t="str">
        <f t="shared" si="92"/>
        <v/>
      </c>
      <c r="V436" s="51" t="str">
        <f t="shared" si="93"/>
        <v/>
      </c>
    </row>
    <row r="437" spans="1:22" ht="13.5">
      <c r="A437" s="266" t="str">
        <f t="shared" si="83"/>
        <v/>
      </c>
      <c r="B437" s="47"/>
      <c r="C437" s="380"/>
      <c r="D437" s="380"/>
      <c r="E437" s="380"/>
      <c r="F437" s="380"/>
      <c r="G437" s="265"/>
      <c r="H437" s="45"/>
      <c r="I437" s="48"/>
      <c r="J437" s="70" t="str">
        <f t="shared" si="84"/>
        <v/>
      </c>
      <c r="K437" s="71" t="str">
        <f t="shared" si="85"/>
        <v/>
      </c>
      <c r="L437" s="1"/>
      <c r="M437" s="127"/>
      <c r="N437" s="127"/>
      <c r="O437" s="122" t="str">
        <f t="shared" si="86"/>
        <v/>
      </c>
      <c r="P437" s="49" t="str">
        <f t="shared" si="87"/>
        <v/>
      </c>
      <c r="Q437" s="3" t="str">
        <f t="shared" si="88"/>
        <v/>
      </c>
      <c r="R437" s="49" t="str">
        <f t="shared" si="89"/>
        <v/>
      </c>
      <c r="S437" s="3" t="str">
        <f t="shared" si="90"/>
        <v/>
      </c>
      <c r="T437" s="50" t="str">
        <f t="shared" si="91"/>
        <v/>
      </c>
      <c r="U437" s="50" t="str">
        <f t="shared" si="92"/>
        <v/>
      </c>
      <c r="V437" s="51" t="str">
        <f t="shared" si="93"/>
        <v/>
      </c>
    </row>
    <row r="438" spans="1:22" ht="13.5">
      <c r="A438" s="266" t="str">
        <f t="shared" si="83"/>
        <v/>
      </c>
      <c r="B438" s="47"/>
      <c r="C438" s="380"/>
      <c r="D438" s="380"/>
      <c r="E438" s="380"/>
      <c r="F438" s="380"/>
      <c r="G438" s="265"/>
      <c r="H438" s="45"/>
      <c r="I438" s="48"/>
      <c r="J438" s="70" t="str">
        <f t="shared" si="84"/>
        <v/>
      </c>
      <c r="K438" s="71" t="str">
        <f t="shared" si="85"/>
        <v/>
      </c>
      <c r="L438" s="1"/>
      <c r="M438" s="127"/>
      <c r="N438" s="127"/>
      <c r="O438" s="122" t="str">
        <f t="shared" si="86"/>
        <v/>
      </c>
      <c r="P438" s="49" t="str">
        <f t="shared" si="87"/>
        <v/>
      </c>
      <c r="Q438" s="3" t="str">
        <f t="shared" si="88"/>
        <v/>
      </c>
      <c r="R438" s="49" t="str">
        <f t="shared" si="89"/>
        <v/>
      </c>
      <c r="S438" s="3" t="str">
        <f t="shared" si="90"/>
        <v/>
      </c>
      <c r="T438" s="50" t="str">
        <f t="shared" si="91"/>
        <v/>
      </c>
      <c r="U438" s="50" t="str">
        <f t="shared" si="92"/>
        <v/>
      </c>
      <c r="V438" s="51" t="str">
        <f t="shared" si="93"/>
        <v/>
      </c>
    </row>
    <row r="439" spans="1:22" ht="13.5">
      <c r="A439" s="266" t="str">
        <f t="shared" si="83"/>
        <v/>
      </c>
      <c r="B439" s="47"/>
      <c r="C439" s="380"/>
      <c r="D439" s="380"/>
      <c r="E439" s="380"/>
      <c r="F439" s="380"/>
      <c r="G439" s="265"/>
      <c r="H439" s="45"/>
      <c r="I439" s="48"/>
      <c r="J439" s="70" t="str">
        <f t="shared" si="84"/>
        <v/>
      </c>
      <c r="K439" s="71" t="str">
        <f t="shared" si="85"/>
        <v/>
      </c>
      <c r="L439" s="1"/>
      <c r="M439" s="127"/>
      <c r="N439" s="127"/>
      <c r="O439" s="122" t="str">
        <f t="shared" si="86"/>
        <v/>
      </c>
      <c r="P439" s="49" t="str">
        <f t="shared" si="87"/>
        <v/>
      </c>
      <c r="Q439" s="3" t="str">
        <f t="shared" si="88"/>
        <v/>
      </c>
      <c r="R439" s="49" t="str">
        <f t="shared" si="89"/>
        <v/>
      </c>
      <c r="S439" s="3" t="str">
        <f t="shared" si="90"/>
        <v/>
      </c>
      <c r="T439" s="50" t="str">
        <f t="shared" si="91"/>
        <v/>
      </c>
      <c r="U439" s="50" t="str">
        <f t="shared" si="92"/>
        <v/>
      </c>
      <c r="V439" s="51" t="str">
        <f t="shared" si="93"/>
        <v/>
      </c>
    </row>
    <row r="440" spans="1:22" ht="13.5">
      <c r="A440" s="266" t="str">
        <f t="shared" si="83"/>
        <v/>
      </c>
      <c r="B440" s="47"/>
      <c r="C440" s="380"/>
      <c r="D440" s="380"/>
      <c r="E440" s="380"/>
      <c r="F440" s="380"/>
      <c r="G440" s="265"/>
      <c r="H440" s="45"/>
      <c r="I440" s="48"/>
      <c r="J440" s="70" t="str">
        <f t="shared" si="84"/>
        <v/>
      </c>
      <c r="K440" s="71" t="str">
        <f t="shared" si="85"/>
        <v/>
      </c>
      <c r="L440" s="1"/>
      <c r="M440" s="127"/>
      <c r="N440" s="127"/>
      <c r="O440" s="122" t="str">
        <f t="shared" si="86"/>
        <v/>
      </c>
      <c r="P440" s="49" t="str">
        <f t="shared" si="87"/>
        <v/>
      </c>
      <c r="Q440" s="3" t="str">
        <f t="shared" si="88"/>
        <v/>
      </c>
      <c r="R440" s="49" t="str">
        <f t="shared" si="89"/>
        <v/>
      </c>
      <c r="S440" s="3" t="str">
        <f t="shared" si="90"/>
        <v/>
      </c>
      <c r="T440" s="50" t="str">
        <f t="shared" si="91"/>
        <v/>
      </c>
      <c r="U440" s="50" t="str">
        <f t="shared" si="92"/>
        <v/>
      </c>
      <c r="V440" s="51" t="str">
        <f t="shared" si="93"/>
        <v/>
      </c>
    </row>
    <row r="441" spans="1:22" ht="13.5">
      <c r="A441" s="266" t="str">
        <f t="shared" si="83"/>
        <v/>
      </c>
      <c r="B441" s="47"/>
      <c r="C441" s="380"/>
      <c r="D441" s="380"/>
      <c r="E441" s="380"/>
      <c r="F441" s="380"/>
      <c r="G441" s="265"/>
      <c r="H441" s="45"/>
      <c r="I441" s="48"/>
      <c r="J441" s="70" t="str">
        <f t="shared" si="84"/>
        <v/>
      </c>
      <c r="K441" s="71" t="str">
        <f t="shared" si="85"/>
        <v/>
      </c>
      <c r="L441" s="1"/>
      <c r="M441" s="127"/>
      <c r="N441" s="127"/>
      <c r="O441" s="122" t="str">
        <f t="shared" si="86"/>
        <v/>
      </c>
      <c r="P441" s="49" t="str">
        <f t="shared" si="87"/>
        <v/>
      </c>
      <c r="Q441" s="3" t="str">
        <f t="shared" si="88"/>
        <v/>
      </c>
      <c r="R441" s="49" t="str">
        <f t="shared" si="89"/>
        <v/>
      </c>
      <c r="S441" s="3" t="str">
        <f t="shared" si="90"/>
        <v/>
      </c>
      <c r="T441" s="50" t="str">
        <f t="shared" si="91"/>
        <v/>
      </c>
      <c r="U441" s="50" t="str">
        <f t="shared" si="92"/>
        <v/>
      </c>
      <c r="V441" s="51" t="str">
        <f t="shared" si="93"/>
        <v/>
      </c>
    </row>
    <row r="442" spans="1:22" ht="13.5">
      <c r="A442" s="266" t="str">
        <f t="shared" si="83"/>
        <v/>
      </c>
      <c r="B442" s="47"/>
      <c r="C442" s="380"/>
      <c r="D442" s="380"/>
      <c r="E442" s="380"/>
      <c r="F442" s="380"/>
      <c r="G442" s="265"/>
      <c r="H442" s="45"/>
      <c r="I442" s="48"/>
      <c r="J442" s="70" t="str">
        <f t="shared" si="84"/>
        <v/>
      </c>
      <c r="K442" s="71" t="str">
        <f t="shared" si="85"/>
        <v/>
      </c>
      <c r="L442" s="1"/>
      <c r="M442" s="127"/>
      <c r="N442" s="127"/>
      <c r="O442" s="122" t="str">
        <f t="shared" si="86"/>
        <v/>
      </c>
      <c r="P442" s="49" t="str">
        <f t="shared" si="87"/>
        <v/>
      </c>
      <c r="Q442" s="3" t="str">
        <f t="shared" si="88"/>
        <v/>
      </c>
      <c r="R442" s="49" t="str">
        <f t="shared" si="89"/>
        <v/>
      </c>
      <c r="S442" s="3" t="str">
        <f t="shared" si="90"/>
        <v/>
      </c>
      <c r="T442" s="50" t="str">
        <f t="shared" si="91"/>
        <v/>
      </c>
      <c r="U442" s="50" t="str">
        <f t="shared" si="92"/>
        <v/>
      </c>
      <c r="V442" s="51" t="str">
        <f t="shared" si="93"/>
        <v/>
      </c>
    </row>
    <row r="443" spans="1:22" ht="13.5">
      <c r="A443" s="266" t="str">
        <f t="shared" si="83"/>
        <v/>
      </c>
      <c r="B443" s="47"/>
      <c r="C443" s="380"/>
      <c r="D443" s="380"/>
      <c r="E443" s="380"/>
      <c r="F443" s="380"/>
      <c r="G443" s="265"/>
      <c r="H443" s="45"/>
      <c r="I443" s="48"/>
      <c r="J443" s="70" t="str">
        <f t="shared" si="84"/>
        <v/>
      </c>
      <c r="K443" s="71" t="str">
        <f t="shared" si="85"/>
        <v/>
      </c>
      <c r="L443" s="1"/>
      <c r="M443" s="127"/>
      <c r="N443" s="127"/>
      <c r="O443" s="122" t="str">
        <f t="shared" si="86"/>
        <v/>
      </c>
      <c r="P443" s="49" t="str">
        <f t="shared" si="87"/>
        <v/>
      </c>
      <c r="Q443" s="3" t="str">
        <f t="shared" si="88"/>
        <v/>
      </c>
      <c r="R443" s="49" t="str">
        <f t="shared" si="89"/>
        <v/>
      </c>
      <c r="S443" s="3" t="str">
        <f t="shared" si="90"/>
        <v/>
      </c>
      <c r="T443" s="50" t="str">
        <f t="shared" si="91"/>
        <v/>
      </c>
      <c r="U443" s="50" t="str">
        <f t="shared" si="92"/>
        <v/>
      </c>
      <c r="V443" s="51" t="str">
        <f t="shared" si="93"/>
        <v/>
      </c>
    </row>
    <row r="444" spans="1:22" ht="13.5">
      <c r="A444" s="266" t="str">
        <f t="shared" si="83"/>
        <v/>
      </c>
      <c r="B444" s="47"/>
      <c r="C444" s="380"/>
      <c r="D444" s="380"/>
      <c r="E444" s="380"/>
      <c r="F444" s="380"/>
      <c r="G444" s="265"/>
      <c r="H444" s="45"/>
      <c r="I444" s="48"/>
      <c r="J444" s="70" t="str">
        <f t="shared" si="84"/>
        <v/>
      </c>
      <c r="K444" s="71" t="str">
        <f t="shared" si="85"/>
        <v/>
      </c>
      <c r="L444" s="1"/>
      <c r="M444" s="127"/>
      <c r="N444" s="127"/>
      <c r="O444" s="122" t="str">
        <f t="shared" si="86"/>
        <v/>
      </c>
      <c r="P444" s="49" t="str">
        <f t="shared" si="87"/>
        <v/>
      </c>
      <c r="Q444" s="3" t="str">
        <f t="shared" si="88"/>
        <v/>
      </c>
      <c r="R444" s="49" t="str">
        <f t="shared" si="89"/>
        <v/>
      </c>
      <c r="S444" s="3" t="str">
        <f t="shared" si="90"/>
        <v/>
      </c>
      <c r="T444" s="50" t="str">
        <f t="shared" si="91"/>
        <v/>
      </c>
      <c r="U444" s="50" t="str">
        <f t="shared" si="92"/>
        <v/>
      </c>
      <c r="V444" s="51" t="str">
        <f t="shared" si="93"/>
        <v/>
      </c>
    </row>
    <row r="445" spans="1:22" ht="13.5">
      <c r="A445" s="266" t="str">
        <f t="shared" si="83"/>
        <v/>
      </c>
      <c r="B445" s="47"/>
      <c r="C445" s="380"/>
      <c r="D445" s="380"/>
      <c r="E445" s="380"/>
      <c r="F445" s="380"/>
      <c r="G445" s="265"/>
      <c r="H445" s="45"/>
      <c r="I445" s="48"/>
      <c r="J445" s="70" t="str">
        <f t="shared" si="84"/>
        <v/>
      </c>
      <c r="K445" s="71" t="str">
        <f t="shared" si="85"/>
        <v/>
      </c>
      <c r="L445" s="1"/>
      <c r="M445" s="127"/>
      <c r="N445" s="127"/>
      <c r="O445" s="122" t="str">
        <f t="shared" si="86"/>
        <v/>
      </c>
      <c r="P445" s="49" t="str">
        <f t="shared" si="87"/>
        <v/>
      </c>
      <c r="Q445" s="3" t="str">
        <f t="shared" si="88"/>
        <v/>
      </c>
      <c r="R445" s="49" t="str">
        <f t="shared" si="89"/>
        <v/>
      </c>
      <c r="S445" s="3" t="str">
        <f t="shared" si="90"/>
        <v/>
      </c>
      <c r="T445" s="50" t="str">
        <f t="shared" si="91"/>
        <v/>
      </c>
      <c r="U445" s="50" t="str">
        <f t="shared" si="92"/>
        <v/>
      </c>
      <c r="V445" s="51" t="str">
        <f t="shared" si="93"/>
        <v/>
      </c>
    </row>
    <row r="446" spans="1:22" ht="13.5">
      <c r="A446" s="266" t="str">
        <f t="shared" si="83"/>
        <v/>
      </c>
      <c r="B446" s="47"/>
      <c r="C446" s="380"/>
      <c r="D446" s="380"/>
      <c r="E446" s="380"/>
      <c r="F446" s="380"/>
      <c r="G446" s="265"/>
      <c r="H446" s="45"/>
      <c r="I446" s="48"/>
      <c r="J446" s="70" t="str">
        <f t="shared" si="84"/>
        <v/>
      </c>
      <c r="K446" s="71" t="str">
        <f t="shared" si="85"/>
        <v/>
      </c>
      <c r="L446" s="1"/>
      <c r="M446" s="127"/>
      <c r="N446" s="127"/>
      <c r="O446" s="122" t="str">
        <f t="shared" si="86"/>
        <v/>
      </c>
      <c r="P446" s="49" t="str">
        <f t="shared" si="87"/>
        <v/>
      </c>
      <c r="Q446" s="3" t="str">
        <f t="shared" si="88"/>
        <v/>
      </c>
      <c r="R446" s="49" t="str">
        <f t="shared" si="89"/>
        <v/>
      </c>
      <c r="S446" s="3" t="str">
        <f t="shared" si="90"/>
        <v/>
      </c>
      <c r="T446" s="50" t="str">
        <f t="shared" si="91"/>
        <v/>
      </c>
      <c r="U446" s="50" t="str">
        <f t="shared" si="92"/>
        <v/>
      </c>
      <c r="V446" s="51" t="str">
        <f t="shared" si="93"/>
        <v/>
      </c>
    </row>
    <row r="447" spans="1:22" ht="13.5">
      <c r="A447" s="266" t="str">
        <f t="shared" si="83"/>
        <v/>
      </c>
      <c r="B447" s="47"/>
      <c r="C447" s="380"/>
      <c r="D447" s="380"/>
      <c r="E447" s="380"/>
      <c r="F447" s="380"/>
      <c r="G447" s="265"/>
      <c r="H447" s="45"/>
      <c r="I447" s="48"/>
      <c r="J447" s="70" t="str">
        <f t="shared" si="84"/>
        <v/>
      </c>
      <c r="K447" s="71" t="str">
        <f t="shared" si="85"/>
        <v/>
      </c>
      <c r="L447" s="1"/>
      <c r="M447" s="127"/>
      <c r="N447" s="127"/>
      <c r="O447" s="122" t="str">
        <f t="shared" si="86"/>
        <v/>
      </c>
      <c r="P447" s="49" t="str">
        <f t="shared" si="87"/>
        <v/>
      </c>
      <c r="Q447" s="3" t="str">
        <f t="shared" si="88"/>
        <v/>
      </c>
      <c r="R447" s="49" t="str">
        <f t="shared" si="89"/>
        <v/>
      </c>
      <c r="S447" s="3" t="str">
        <f t="shared" si="90"/>
        <v/>
      </c>
      <c r="T447" s="50" t="str">
        <f t="shared" si="91"/>
        <v/>
      </c>
      <c r="U447" s="50" t="str">
        <f t="shared" si="92"/>
        <v/>
      </c>
      <c r="V447" s="51" t="str">
        <f t="shared" si="93"/>
        <v/>
      </c>
    </row>
    <row r="448" spans="1:22" ht="13.5">
      <c r="A448" s="266" t="str">
        <f t="shared" si="83"/>
        <v/>
      </c>
      <c r="B448" s="47"/>
      <c r="C448" s="380"/>
      <c r="D448" s="380"/>
      <c r="E448" s="380"/>
      <c r="F448" s="380"/>
      <c r="G448" s="265"/>
      <c r="H448" s="45"/>
      <c r="I448" s="48"/>
      <c r="J448" s="70" t="str">
        <f t="shared" si="84"/>
        <v/>
      </c>
      <c r="K448" s="71" t="str">
        <f t="shared" si="85"/>
        <v/>
      </c>
      <c r="L448" s="1"/>
      <c r="M448" s="127"/>
      <c r="N448" s="127"/>
      <c r="O448" s="122" t="str">
        <f t="shared" si="86"/>
        <v/>
      </c>
      <c r="P448" s="49" t="str">
        <f t="shared" si="87"/>
        <v/>
      </c>
      <c r="Q448" s="3" t="str">
        <f t="shared" si="88"/>
        <v/>
      </c>
      <c r="R448" s="49" t="str">
        <f t="shared" si="89"/>
        <v/>
      </c>
      <c r="S448" s="3" t="str">
        <f t="shared" si="90"/>
        <v/>
      </c>
      <c r="T448" s="50" t="str">
        <f t="shared" si="91"/>
        <v/>
      </c>
      <c r="U448" s="50" t="str">
        <f t="shared" si="92"/>
        <v/>
      </c>
      <c r="V448" s="51" t="str">
        <f t="shared" si="93"/>
        <v/>
      </c>
    </row>
    <row r="449" spans="1:22" ht="13.5">
      <c r="A449" s="266" t="str">
        <f t="shared" si="83"/>
        <v/>
      </c>
      <c r="B449" s="47"/>
      <c r="C449" s="380"/>
      <c r="D449" s="380"/>
      <c r="E449" s="380"/>
      <c r="F449" s="380"/>
      <c r="G449" s="265"/>
      <c r="H449" s="45"/>
      <c r="I449" s="48"/>
      <c r="J449" s="70" t="str">
        <f t="shared" si="84"/>
        <v/>
      </c>
      <c r="K449" s="71" t="str">
        <f t="shared" si="85"/>
        <v/>
      </c>
      <c r="L449" s="1"/>
      <c r="M449" s="127"/>
      <c r="N449" s="127"/>
      <c r="O449" s="122" t="str">
        <f t="shared" si="86"/>
        <v/>
      </c>
      <c r="P449" s="49" t="str">
        <f t="shared" si="87"/>
        <v/>
      </c>
      <c r="Q449" s="3" t="str">
        <f t="shared" si="88"/>
        <v/>
      </c>
      <c r="R449" s="49" t="str">
        <f t="shared" si="89"/>
        <v/>
      </c>
      <c r="S449" s="3" t="str">
        <f t="shared" si="90"/>
        <v/>
      </c>
      <c r="T449" s="50" t="str">
        <f t="shared" si="91"/>
        <v/>
      </c>
      <c r="U449" s="50" t="str">
        <f t="shared" si="92"/>
        <v/>
      </c>
      <c r="V449" s="51" t="str">
        <f t="shared" si="93"/>
        <v/>
      </c>
    </row>
    <row r="450" spans="1:22" ht="13.5">
      <c r="A450" s="266" t="str">
        <f t="shared" si="83"/>
        <v/>
      </c>
      <c r="B450" s="47"/>
      <c r="C450" s="380"/>
      <c r="D450" s="380"/>
      <c r="E450" s="380"/>
      <c r="F450" s="380"/>
      <c r="G450" s="265"/>
      <c r="H450" s="45"/>
      <c r="I450" s="48"/>
      <c r="J450" s="70" t="str">
        <f t="shared" si="84"/>
        <v/>
      </c>
      <c r="K450" s="71" t="str">
        <f t="shared" si="85"/>
        <v/>
      </c>
      <c r="L450" s="1"/>
      <c r="M450" s="127"/>
      <c r="N450" s="127"/>
      <c r="O450" s="122" t="str">
        <f t="shared" si="86"/>
        <v/>
      </c>
      <c r="P450" s="49" t="str">
        <f t="shared" si="87"/>
        <v/>
      </c>
      <c r="Q450" s="3" t="str">
        <f t="shared" si="88"/>
        <v/>
      </c>
      <c r="R450" s="49" t="str">
        <f t="shared" si="89"/>
        <v/>
      </c>
      <c r="S450" s="3" t="str">
        <f t="shared" si="90"/>
        <v/>
      </c>
      <c r="T450" s="50" t="str">
        <f t="shared" si="91"/>
        <v/>
      </c>
      <c r="U450" s="50" t="str">
        <f t="shared" si="92"/>
        <v/>
      </c>
      <c r="V450" s="51" t="str">
        <f t="shared" si="93"/>
        <v/>
      </c>
    </row>
    <row r="451" spans="1:22" ht="13.5">
      <c r="A451" s="266" t="str">
        <f t="shared" si="83"/>
        <v/>
      </c>
      <c r="B451" s="47"/>
      <c r="C451" s="380"/>
      <c r="D451" s="380"/>
      <c r="E451" s="380"/>
      <c r="F451" s="380"/>
      <c r="G451" s="265"/>
      <c r="H451" s="45"/>
      <c r="I451" s="48"/>
      <c r="J451" s="70" t="str">
        <f t="shared" si="84"/>
        <v/>
      </c>
      <c r="K451" s="71" t="str">
        <f t="shared" si="85"/>
        <v/>
      </c>
      <c r="L451" s="1"/>
      <c r="M451" s="127"/>
      <c r="N451" s="127"/>
      <c r="O451" s="122" t="str">
        <f t="shared" si="86"/>
        <v/>
      </c>
      <c r="P451" s="49" t="str">
        <f t="shared" si="87"/>
        <v/>
      </c>
      <c r="Q451" s="3" t="str">
        <f t="shared" si="88"/>
        <v/>
      </c>
      <c r="R451" s="49" t="str">
        <f t="shared" si="89"/>
        <v/>
      </c>
      <c r="S451" s="3" t="str">
        <f t="shared" si="90"/>
        <v/>
      </c>
      <c r="T451" s="50" t="str">
        <f t="shared" si="91"/>
        <v/>
      </c>
      <c r="U451" s="50" t="str">
        <f t="shared" si="92"/>
        <v/>
      </c>
      <c r="V451" s="51" t="str">
        <f t="shared" si="93"/>
        <v/>
      </c>
    </row>
    <row r="452" spans="1:22" ht="13.5">
      <c r="A452" s="266" t="str">
        <f t="shared" si="83"/>
        <v/>
      </c>
      <c r="B452" s="47"/>
      <c r="C452" s="380"/>
      <c r="D452" s="380"/>
      <c r="E452" s="380"/>
      <c r="F452" s="380"/>
      <c r="G452" s="265"/>
      <c r="H452" s="45"/>
      <c r="I452" s="48"/>
      <c r="J452" s="70" t="str">
        <f t="shared" si="84"/>
        <v/>
      </c>
      <c r="K452" s="71" t="str">
        <f t="shared" si="85"/>
        <v/>
      </c>
      <c r="L452" s="1"/>
      <c r="M452" s="127"/>
      <c r="N452" s="127"/>
      <c r="O452" s="122" t="str">
        <f t="shared" si="86"/>
        <v/>
      </c>
      <c r="P452" s="49" t="str">
        <f t="shared" si="87"/>
        <v/>
      </c>
      <c r="Q452" s="3" t="str">
        <f t="shared" si="88"/>
        <v/>
      </c>
      <c r="R452" s="49" t="str">
        <f t="shared" si="89"/>
        <v/>
      </c>
      <c r="S452" s="3" t="str">
        <f t="shared" si="90"/>
        <v/>
      </c>
      <c r="T452" s="50" t="str">
        <f t="shared" si="91"/>
        <v/>
      </c>
      <c r="U452" s="50" t="str">
        <f t="shared" si="92"/>
        <v/>
      </c>
      <c r="V452" s="51" t="str">
        <f t="shared" si="93"/>
        <v/>
      </c>
    </row>
    <row r="453" spans="1:22" ht="13.5">
      <c r="A453" s="266" t="str">
        <f t="shared" si="83"/>
        <v/>
      </c>
      <c r="B453" s="47"/>
      <c r="C453" s="380"/>
      <c r="D453" s="380"/>
      <c r="E453" s="380"/>
      <c r="F453" s="380"/>
      <c r="G453" s="265"/>
      <c r="H453" s="45"/>
      <c r="I453" s="48"/>
      <c r="J453" s="70" t="str">
        <f t="shared" si="84"/>
        <v/>
      </c>
      <c r="K453" s="71" t="str">
        <f t="shared" si="85"/>
        <v/>
      </c>
      <c r="L453" s="1"/>
      <c r="M453" s="127"/>
      <c r="N453" s="127"/>
      <c r="O453" s="122" t="str">
        <f t="shared" si="86"/>
        <v/>
      </c>
      <c r="P453" s="49" t="str">
        <f t="shared" si="87"/>
        <v/>
      </c>
      <c r="Q453" s="3" t="str">
        <f t="shared" si="88"/>
        <v/>
      </c>
      <c r="R453" s="49" t="str">
        <f t="shared" si="89"/>
        <v/>
      </c>
      <c r="S453" s="3" t="str">
        <f t="shared" si="90"/>
        <v/>
      </c>
      <c r="T453" s="50" t="str">
        <f t="shared" si="91"/>
        <v/>
      </c>
      <c r="U453" s="50" t="str">
        <f t="shared" si="92"/>
        <v/>
      </c>
      <c r="V453" s="51" t="str">
        <f t="shared" si="93"/>
        <v/>
      </c>
    </row>
    <row r="454" spans="1:22" ht="13.5">
      <c r="A454" s="266" t="str">
        <f t="shared" si="83"/>
        <v/>
      </c>
      <c r="B454" s="47"/>
      <c r="C454" s="380"/>
      <c r="D454" s="380"/>
      <c r="E454" s="380"/>
      <c r="F454" s="380"/>
      <c r="G454" s="265"/>
      <c r="H454" s="45"/>
      <c r="I454" s="48"/>
      <c r="J454" s="70" t="str">
        <f t="shared" si="84"/>
        <v/>
      </c>
      <c r="K454" s="71" t="str">
        <f t="shared" si="85"/>
        <v/>
      </c>
      <c r="L454" s="1"/>
      <c r="M454" s="127"/>
      <c r="N454" s="127"/>
      <c r="O454" s="122" t="str">
        <f t="shared" si="86"/>
        <v/>
      </c>
      <c r="P454" s="49" t="str">
        <f t="shared" si="87"/>
        <v/>
      </c>
      <c r="Q454" s="3" t="str">
        <f t="shared" si="88"/>
        <v/>
      </c>
      <c r="R454" s="49" t="str">
        <f t="shared" si="89"/>
        <v/>
      </c>
      <c r="S454" s="3" t="str">
        <f t="shared" si="90"/>
        <v/>
      </c>
      <c r="T454" s="50" t="str">
        <f t="shared" si="91"/>
        <v/>
      </c>
      <c r="U454" s="50" t="str">
        <f t="shared" si="92"/>
        <v/>
      </c>
      <c r="V454" s="51" t="str">
        <f t="shared" si="93"/>
        <v/>
      </c>
    </row>
    <row r="455" spans="1:22" ht="13.5">
      <c r="A455" s="266" t="str">
        <f t="shared" si="83"/>
        <v/>
      </c>
      <c r="B455" s="47"/>
      <c r="C455" s="380"/>
      <c r="D455" s="380"/>
      <c r="E455" s="380"/>
      <c r="F455" s="380"/>
      <c r="G455" s="265"/>
      <c r="H455" s="45"/>
      <c r="I455" s="48"/>
      <c r="J455" s="70" t="str">
        <f t="shared" si="84"/>
        <v/>
      </c>
      <c r="K455" s="71" t="str">
        <f t="shared" si="85"/>
        <v/>
      </c>
      <c r="L455" s="1"/>
      <c r="M455" s="127"/>
      <c r="N455" s="127"/>
      <c r="O455" s="122" t="str">
        <f t="shared" si="86"/>
        <v/>
      </c>
      <c r="P455" s="49" t="str">
        <f t="shared" si="87"/>
        <v/>
      </c>
      <c r="Q455" s="3" t="str">
        <f t="shared" si="88"/>
        <v/>
      </c>
      <c r="R455" s="49" t="str">
        <f t="shared" si="89"/>
        <v/>
      </c>
      <c r="S455" s="3" t="str">
        <f t="shared" si="90"/>
        <v/>
      </c>
      <c r="T455" s="50" t="str">
        <f t="shared" si="91"/>
        <v/>
      </c>
      <c r="U455" s="50" t="str">
        <f t="shared" si="92"/>
        <v/>
      </c>
      <c r="V455" s="51" t="str">
        <f t="shared" si="93"/>
        <v/>
      </c>
    </row>
    <row r="456" spans="1:22" ht="13.5">
      <c r="A456" s="266" t="str">
        <f t="shared" si="83"/>
        <v/>
      </c>
      <c r="B456" s="47"/>
      <c r="C456" s="380"/>
      <c r="D456" s="380"/>
      <c r="E456" s="380"/>
      <c r="F456" s="380"/>
      <c r="G456" s="265"/>
      <c r="H456" s="45"/>
      <c r="I456" s="48"/>
      <c r="J456" s="70" t="str">
        <f t="shared" si="84"/>
        <v/>
      </c>
      <c r="K456" s="71" t="str">
        <f t="shared" si="85"/>
        <v/>
      </c>
      <c r="L456" s="1"/>
      <c r="M456" s="127"/>
      <c r="N456" s="127"/>
      <c r="O456" s="122" t="str">
        <f t="shared" si="86"/>
        <v/>
      </c>
      <c r="P456" s="49" t="str">
        <f t="shared" si="87"/>
        <v/>
      </c>
      <c r="Q456" s="3" t="str">
        <f t="shared" si="88"/>
        <v/>
      </c>
      <c r="R456" s="49" t="str">
        <f t="shared" si="89"/>
        <v/>
      </c>
      <c r="S456" s="3" t="str">
        <f t="shared" si="90"/>
        <v/>
      </c>
      <c r="T456" s="50" t="str">
        <f t="shared" si="91"/>
        <v/>
      </c>
      <c r="U456" s="50" t="str">
        <f t="shared" si="92"/>
        <v/>
      </c>
      <c r="V456" s="51" t="str">
        <f t="shared" si="93"/>
        <v/>
      </c>
    </row>
    <row r="457" spans="1:22" ht="13.5">
      <c r="A457" s="266" t="str">
        <f t="shared" si="83"/>
        <v/>
      </c>
      <c r="B457" s="47"/>
      <c r="C457" s="380"/>
      <c r="D457" s="380"/>
      <c r="E457" s="380"/>
      <c r="F457" s="380"/>
      <c r="G457" s="265"/>
      <c r="H457" s="45"/>
      <c r="I457" s="48"/>
      <c r="J457" s="70" t="str">
        <f t="shared" si="84"/>
        <v/>
      </c>
      <c r="K457" s="71" t="str">
        <f t="shared" si="85"/>
        <v/>
      </c>
      <c r="L457" s="1"/>
      <c r="M457" s="127"/>
      <c r="N457" s="127"/>
      <c r="O457" s="122" t="str">
        <f t="shared" si="86"/>
        <v/>
      </c>
      <c r="P457" s="49" t="str">
        <f t="shared" si="87"/>
        <v/>
      </c>
      <c r="Q457" s="3" t="str">
        <f t="shared" si="88"/>
        <v/>
      </c>
      <c r="R457" s="49" t="str">
        <f t="shared" si="89"/>
        <v/>
      </c>
      <c r="S457" s="3" t="str">
        <f t="shared" si="90"/>
        <v/>
      </c>
      <c r="T457" s="50" t="str">
        <f t="shared" si="91"/>
        <v/>
      </c>
      <c r="U457" s="50" t="str">
        <f t="shared" si="92"/>
        <v/>
      </c>
      <c r="V457" s="51" t="str">
        <f t="shared" si="93"/>
        <v/>
      </c>
    </row>
    <row r="458" spans="1:22" ht="13.5">
      <c r="A458" s="266" t="str">
        <f t="shared" si="83"/>
        <v/>
      </c>
      <c r="B458" s="47"/>
      <c r="C458" s="380"/>
      <c r="D458" s="380"/>
      <c r="E458" s="380"/>
      <c r="F458" s="380"/>
      <c r="G458" s="265"/>
      <c r="H458" s="45"/>
      <c r="I458" s="48"/>
      <c r="J458" s="70" t="str">
        <f t="shared" si="84"/>
        <v/>
      </c>
      <c r="K458" s="71" t="str">
        <f t="shared" si="85"/>
        <v/>
      </c>
      <c r="L458" s="1"/>
      <c r="M458" s="127"/>
      <c r="N458" s="127"/>
      <c r="O458" s="122" t="str">
        <f t="shared" si="86"/>
        <v/>
      </c>
      <c r="P458" s="49" t="str">
        <f t="shared" si="87"/>
        <v/>
      </c>
      <c r="Q458" s="3" t="str">
        <f t="shared" si="88"/>
        <v/>
      </c>
      <c r="R458" s="49" t="str">
        <f t="shared" si="89"/>
        <v/>
      </c>
      <c r="S458" s="3" t="str">
        <f t="shared" si="90"/>
        <v/>
      </c>
      <c r="T458" s="50" t="str">
        <f t="shared" si="91"/>
        <v/>
      </c>
      <c r="U458" s="50" t="str">
        <f t="shared" si="92"/>
        <v/>
      </c>
      <c r="V458" s="51" t="str">
        <f t="shared" si="93"/>
        <v/>
      </c>
    </row>
    <row r="459" spans="1:22" ht="13.5">
      <c r="A459" s="266" t="str">
        <f t="shared" si="83"/>
        <v/>
      </c>
      <c r="B459" s="47"/>
      <c r="C459" s="380"/>
      <c r="D459" s="380"/>
      <c r="E459" s="380"/>
      <c r="F459" s="380"/>
      <c r="G459" s="265"/>
      <c r="H459" s="45"/>
      <c r="I459" s="48"/>
      <c r="J459" s="70" t="str">
        <f t="shared" si="84"/>
        <v/>
      </c>
      <c r="K459" s="71" t="str">
        <f t="shared" si="85"/>
        <v/>
      </c>
      <c r="L459" s="1"/>
      <c r="M459" s="127"/>
      <c r="N459" s="127"/>
      <c r="O459" s="122" t="str">
        <f t="shared" si="86"/>
        <v/>
      </c>
      <c r="P459" s="49" t="str">
        <f t="shared" si="87"/>
        <v/>
      </c>
      <c r="Q459" s="3" t="str">
        <f t="shared" si="88"/>
        <v/>
      </c>
      <c r="R459" s="49" t="str">
        <f t="shared" si="89"/>
        <v/>
      </c>
      <c r="S459" s="3" t="str">
        <f t="shared" si="90"/>
        <v/>
      </c>
      <c r="T459" s="50" t="str">
        <f t="shared" si="91"/>
        <v/>
      </c>
      <c r="U459" s="50" t="str">
        <f t="shared" si="92"/>
        <v/>
      </c>
      <c r="V459" s="51" t="str">
        <f t="shared" si="93"/>
        <v/>
      </c>
    </row>
    <row r="460" spans="1:22" ht="13.5">
      <c r="A460" s="266" t="str">
        <f t="shared" si="83"/>
        <v/>
      </c>
      <c r="B460" s="47"/>
      <c r="C460" s="380"/>
      <c r="D460" s="380"/>
      <c r="E460" s="380"/>
      <c r="F460" s="380"/>
      <c r="G460" s="265"/>
      <c r="H460" s="45"/>
      <c r="I460" s="48"/>
      <c r="J460" s="70" t="str">
        <f t="shared" si="84"/>
        <v/>
      </c>
      <c r="K460" s="71" t="str">
        <f t="shared" si="85"/>
        <v/>
      </c>
      <c r="L460" s="1"/>
      <c r="M460" s="127"/>
      <c r="N460" s="127"/>
      <c r="O460" s="122" t="str">
        <f t="shared" si="86"/>
        <v/>
      </c>
      <c r="P460" s="49" t="str">
        <f t="shared" si="87"/>
        <v/>
      </c>
      <c r="Q460" s="3" t="str">
        <f t="shared" si="88"/>
        <v/>
      </c>
      <c r="R460" s="49" t="str">
        <f t="shared" si="89"/>
        <v/>
      </c>
      <c r="S460" s="3" t="str">
        <f t="shared" si="90"/>
        <v/>
      </c>
      <c r="T460" s="50" t="str">
        <f t="shared" si="91"/>
        <v/>
      </c>
      <c r="U460" s="50" t="str">
        <f t="shared" si="92"/>
        <v/>
      </c>
      <c r="V460" s="51" t="str">
        <f t="shared" si="93"/>
        <v/>
      </c>
    </row>
    <row r="461" spans="1:22" ht="13.5">
      <c r="A461" s="266" t="str">
        <f t="shared" si="83"/>
        <v/>
      </c>
      <c r="B461" s="47"/>
      <c r="C461" s="380"/>
      <c r="D461" s="380"/>
      <c r="E461" s="380"/>
      <c r="F461" s="380"/>
      <c r="G461" s="265"/>
      <c r="H461" s="45"/>
      <c r="I461" s="48"/>
      <c r="J461" s="70" t="str">
        <f t="shared" si="84"/>
        <v/>
      </c>
      <c r="K461" s="71" t="str">
        <f t="shared" si="85"/>
        <v/>
      </c>
      <c r="L461" s="1"/>
      <c r="M461" s="127"/>
      <c r="N461" s="127"/>
      <c r="O461" s="122" t="str">
        <f t="shared" si="86"/>
        <v/>
      </c>
      <c r="P461" s="49" t="str">
        <f t="shared" si="87"/>
        <v/>
      </c>
      <c r="Q461" s="3" t="str">
        <f t="shared" si="88"/>
        <v/>
      </c>
      <c r="R461" s="49" t="str">
        <f t="shared" si="89"/>
        <v/>
      </c>
      <c r="S461" s="3" t="str">
        <f t="shared" si="90"/>
        <v/>
      </c>
      <c r="T461" s="50" t="str">
        <f t="shared" si="91"/>
        <v/>
      </c>
      <c r="U461" s="50" t="str">
        <f t="shared" si="92"/>
        <v/>
      </c>
      <c r="V461" s="51" t="str">
        <f t="shared" si="93"/>
        <v/>
      </c>
    </row>
    <row r="462" spans="1:22" ht="13.5">
      <c r="A462" s="266" t="str">
        <f t="shared" si="83"/>
        <v/>
      </c>
      <c r="B462" s="47"/>
      <c r="C462" s="380"/>
      <c r="D462" s="380"/>
      <c r="E462" s="380"/>
      <c r="F462" s="380"/>
      <c r="G462" s="265"/>
      <c r="H462" s="45"/>
      <c r="I462" s="48"/>
      <c r="J462" s="70" t="str">
        <f t="shared" si="84"/>
        <v/>
      </c>
      <c r="K462" s="71" t="str">
        <f t="shared" si="85"/>
        <v/>
      </c>
      <c r="L462" s="1"/>
      <c r="M462" s="127"/>
      <c r="N462" s="127"/>
      <c r="O462" s="122" t="str">
        <f t="shared" si="86"/>
        <v/>
      </c>
      <c r="P462" s="49" t="str">
        <f t="shared" si="87"/>
        <v/>
      </c>
      <c r="Q462" s="3" t="str">
        <f t="shared" si="88"/>
        <v/>
      </c>
      <c r="R462" s="49" t="str">
        <f t="shared" si="89"/>
        <v/>
      </c>
      <c r="S462" s="3" t="str">
        <f t="shared" si="90"/>
        <v/>
      </c>
      <c r="T462" s="50" t="str">
        <f t="shared" si="91"/>
        <v/>
      </c>
      <c r="U462" s="50" t="str">
        <f t="shared" si="92"/>
        <v/>
      </c>
      <c r="V462" s="51" t="str">
        <f t="shared" si="93"/>
        <v/>
      </c>
    </row>
    <row r="463" spans="1:22" ht="13.5">
      <c r="A463" s="266" t="str">
        <f t="shared" si="83"/>
        <v/>
      </c>
      <c r="B463" s="47"/>
      <c r="C463" s="380"/>
      <c r="D463" s="380"/>
      <c r="E463" s="380"/>
      <c r="F463" s="380"/>
      <c r="G463" s="265"/>
      <c r="H463" s="45"/>
      <c r="I463" s="48"/>
      <c r="J463" s="70" t="str">
        <f t="shared" si="84"/>
        <v/>
      </c>
      <c r="K463" s="71" t="str">
        <f t="shared" si="85"/>
        <v/>
      </c>
      <c r="L463" s="1"/>
      <c r="M463" s="127"/>
      <c r="N463" s="127"/>
      <c r="O463" s="122" t="str">
        <f t="shared" si="86"/>
        <v/>
      </c>
      <c r="P463" s="49" t="str">
        <f t="shared" si="87"/>
        <v/>
      </c>
      <c r="Q463" s="3" t="str">
        <f t="shared" si="88"/>
        <v/>
      </c>
      <c r="R463" s="49" t="str">
        <f t="shared" si="89"/>
        <v/>
      </c>
      <c r="S463" s="3" t="str">
        <f t="shared" si="90"/>
        <v/>
      </c>
      <c r="T463" s="50" t="str">
        <f t="shared" si="91"/>
        <v/>
      </c>
      <c r="U463" s="50" t="str">
        <f t="shared" si="92"/>
        <v/>
      </c>
      <c r="V463" s="51" t="str">
        <f t="shared" si="93"/>
        <v/>
      </c>
    </row>
    <row r="464" spans="1:22" ht="13.5">
      <c r="A464" s="266" t="str">
        <f t="shared" si="83"/>
        <v/>
      </c>
      <c r="B464" s="47"/>
      <c r="C464" s="380"/>
      <c r="D464" s="380"/>
      <c r="E464" s="380"/>
      <c r="F464" s="380"/>
      <c r="G464" s="265"/>
      <c r="H464" s="45"/>
      <c r="I464" s="48"/>
      <c r="J464" s="70" t="str">
        <f t="shared" si="84"/>
        <v/>
      </c>
      <c r="K464" s="71" t="str">
        <f t="shared" si="85"/>
        <v/>
      </c>
      <c r="L464" s="1"/>
      <c r="M464" s="127"/>
      <c r="N464" s="127"/>
      <c r="O464" s="122" t="str">
        <f t="shared" si="86"/>
        <v/>
      </c>
      <c r="P464" s="49" t="str">
        <f t="shared" si="87"/>
        <v/>
      </c>
      <c r="Q464" s="3" t="str">
        <f t="shared" si="88"/>
        <v/>
      </c>
      <c r="R464" s="49" t="str">
        <f t="shared" si="89"/>
        <v/>
      </c>
      <c r="S464" s="3" t="str">
        <f t="shared" si="90"/>
        <v/>
      </c>
      <c r="T464" s="50" t="str">
        <f t="shared" si="91"/>
        <v/>
      </c>
      <c r="U464" s="50" t="str">
        <f t="shared" si="92"/>
        <v/>
      </c>
      <c r="V464" s="51" t="str">
        <f t="shared" si="93"/>
        <v/>
      </c>
    </row>
    <row r="465" spans="1:22" ht="13.5">
      <c r="A465" s="266" t="str">
        <f t="shared" si="83"/>
        <v/>
      </c>
      <c r="B465" s="47"/>
      <c r="C465" s="380"/>
      <c r="D465" s="380"/>
      <c r="E465" s="380"/>
      <c r="F465" s="380"/>
      <c r="G465" s="265"/>
      <c r="H465" s="45"/>
      <c r="I465" s="48"/>
      <c r="J465" s="70" t="str">
        <f t="shared" si="84"/>
        <v/>
      </c>
      <c r="K465" s="71" t="str">
        <f t="shared" si="85"/>
        <v/>
      </c>
      <c r="L465" s="1"/>
      <c r="M465" s="127"/>
      <c r="N465" s="127"/>
      <c r="O465" s="122" t="str">
        <f t="shared" si="86"/>
        <v/>
      </c>
      <c r="P465" s="49" t="str">
        <f t="shared" si="87"/>
        <v/>
      </c>
      <c r="Q465" s="3" t="str">
        <f t="shared" si="88"/>
        <v/>
      </c>
      <c r="R465" s="49" t="str">
        <f t="shared" si="89"/>
        <v/>
      </c>
      <c r="S465" s="3" t="str">
        <f t="shared" si="90"/>
        <v/>
      </c>
      <c r="T465" s="50" t="str">
        <f t="shared" si="91"/>
        <v/>
      </c>
      <c r="U465" s="50" t="str">
        <f t="shared" si="92"/>
        <v/>
      </c>
      <c r="V465" s="51" t="str">
        <f t="shared" si="93"/>
        <v/>
      </c>
    </row>
    <row r="466" spans="1:22" ht="13.5">
      <c r="A466" s="266" t="str">
        <f t="shared" si="83"/>
        <v/>
      </c>
      <c r="B466" s="47"/>
      <c r="C466" s="380"/>
      <c r="D466" s="380"/>
      <c r="E466" s="380"/>
      <c r="F466" s="380"/>
      <c r="G466" s="265"/>
      <c r="H466" s="45"/>
      <c r="I466" s="48"/>
      <c r="J466" s="70" t="str">
        <f t="shared" si="84"/>
        <v/>
      </c>
      <c r="K466" s="71" t="str">
        <f t="shared" si="85"/>
        <v/>
      </c>
      <c r="L466" s="1"/>
      <c r="M466" s="127"/>
      <c r="N466" s="127"/>
      <c r="O466" s="122" t="str">
        <f t="shared" si="86"/>
        <v/>
      </c>
      <c r="P466" s="49" t="str">
        <f t="shared" si="87"/>
        <v/>
      </c>
      <c r="Q466" s="3" t="str">
        <f t="shared" si="88"/>
        <v/>
      </c>
      <c r="R466" s="49" t="str">
        <f t="shared" si="89"/>
        <v/>
      </c>
      <c r="S466" s="3" t="str">
        <f t="shared" si="90"/>
        <v/>
      </c>
      <c r="T466" s="50" t="str">
        <f t="shared" si="91"/>
        <v/>
      </c>
      <c r="U466" s="50" t="str">
        <f t="shared" si="92"/>
        <v/>
      </c>
      <c r="V466" s="51" t="str">
        <f t="shared" si="93"/>
        <v/>
      </c>
    </row>
    <row r="467" spans="1:22" ht="13.5">
      <c r="A467" s="266" t="str">
        <f t="shared" si="83"/>
        <v/>
      </c>
      <c r="B467" s="47"/>
      <c r="C467" s="380"/>
      <c r="D467" s="380"/>
      <c r="E467" s="380"/>
      <c r="F467" s="380"/>
      <c r="G467" s="265"/>
      <c r="H467" s="45"/>
      <c r="I467" s="48"/>
      <c r="J467" s="70" t="str">
        <f t="shared" si="84"/>
        <v/>
      </c>
      <c r="K467" s="71" t="str">
        <f t="shared" si="85"/>
        <v/>
      </c>
      <c r="L467" s="1"/>
      <c r="M467" s="127"/>
      <c r="N467" s="127"/>
      <c r="O467" s="122" t="str">
        <f t="shared" si="86"/>
        <v/>
      </c>
      <c r="P467" s="49" t="str">
        <f t="shared" si="87"/>
        <v/>
      </c>
      <c r="Q467" s="3" t="str">
        <f t="shared" si="88"/>
        <v/>
      </c>
      <c r="R467" s="49" t="str">
        <f t="shared" si="89"/>
        <v/>
      </c>
      <c r="S467" s="3" t="str">
        <f t="shared" si="90"/>
        <v/>
      </c>
      <c r="T467" s="50" t="str">
        <f t="shared" si="91"/>
        <v/>
      </c>
      <c r="U467" s="50" t="str">
        <f t="shared" si="92"/>
        <v/>
      </c>
      <c r="V467" s="51" t="str">
        <f t="shared" si="93"/>
        <v/>
      </c>
    </row>
    <row r="468" spans="1:22" ht="13.5">
      <c r="A468" s="266" t="str">
        <f t="shared" si="83"/>
        <v/>
      </c>
      <c r="B468" s="47"/>
      <c r="C468" s="380"/>
      <c r="D468" s="380"/>
      <c r="E468" s="380"/>
      <c r="F468" s="380"/>
      <c r="G468" s="265"/>
      <c r="H468" s="45"/>
      <c r="I468" s="48"/>
      <c r="J468" s="70" t="str">
        <f t="shared" si="84"/>
        <v/>
      </c>
      <c r="K468" s="71" t="str">
        <f t="shared" si="85"/>
        <v/>
      </c>
      <c r="L468" s="1"/>
      <c r="M468" s="127"/>
      <c r="N468" s="127"/>
      <c r="O468" s="122" t="str">
        <f t="shared" si="86"/>
        <v/>
      </c>
      <c r="P468" s="49" t="str">
        <f t="shared" si="87"/>
        <v/>
      </c>
      <c r="Q468" s="3" t="str">
        <f t="shared" si="88"/>
        <v/>
      </c>
      <c r="R468" s="49" t="str">
        <f t="shared" si="89"/>
        <v/>
      </c>
      <c r="S468" s="3" t="str">
        <f t="shared" si="90"/>
        <v/>
      </c>
      <c r="T468" s="50" t="str">
        <f t="shared" si="91"/>
        <v/>
      </c>
      <c r="U468" s="50" t="str">
        <f t="shared" si="92"/>
        <v/>
      </c>
      <c r="V468" s="51" t="str">
        <f t="shared" si="93"/>
        <v/>
      </c>
    </row>
    <row r="469" spans="1:22" ht="13.5">
      <c r="A469" s="266" t="str">
        <f t="shared" si="83"/>
        <v/>
      </c>
      <c r="B469" s="47"/>
      <c r="C469" s="380"/>
      <c r="D469" s="380"/>
      <c r="E469" s="380"/>
      <c r="F469" s="380"/>
      <c r="G469" s="265"/>
      <c r="H469" s="45"/>
      <c r="I469" s="48"/>
      <c r="J469" s="70" t="str">
        <f t="shared" si="84"/>
        <v/>
      </c>
      <c r="K469" s="71" t="str">
        <f t="shared" si="85"/>
        <v/>
      </c>
      <c r="L469" s="1"/>
      <c r="M469" s="127"/>
      <c r="N469" s="127"/>
      <c r="O469" s="122" t="str">
        <f t="shared" si="86"/>
        <v/>
      </c>
      <c r="P469" s="49" t="str">
        <f t="shared" si="87"/>
        <v/>
      </c>
      <c r="Q469" s="3" t="str">
        <f t="shared" si="88"/>
        <v/>
      </c>
      <c r="R469" s="49" t="str">
        <f t="shared" si="89"/>
        <v/>
      </c>
      <c r="S469" s="3" t="str">
        <f t="shared" si="90"/>
        <v/>
      </c>
      <c r="T469" s="50" t="str">
        <f t="shared" si="91"/>
        <v/>
      </c>
      <c r="U469" s="50" t="str">
        <f t="shared" si="92"/>
        <v/>
      </c>
      <c r="V469" s="51" t="str">
        <f t="shared" si="93"/>
        <v/>
      </c>
    </row>
    <row r="470" spans="1:22" ht="13.5">
      <c r="A470" s="266" t="str">
        <f t="shared" si="83"/>
        <v/>
      </c>
      <c r="B470" s="47"/>
      <c r="C470" s="380"/>
      <c r="D470" s="380"/>
      <c r="E470" s="380"/>
      <c r="F470" s="380"/>
      <c r="G470" s="265"/>
      <c r="H470" s="45"/>
      <c r="I470" s="48"/>
      <c r="J470" s="70" t="str">
        <f t="shared" si="84"/>
        <v/>
      </c>
      <c r="K470" s="71" t="str">
        <f t="shared" si="85"/>
        <v/>
      </c>
      <c r="L470" s="1"/>
      <c r="M470" s="127"/>
      <c r="N470" s="127"/>
      <c r="O470" s="122" t="str">
        <f t="shared" si="86"/>
        <v/>
      </c>
      <c r="P470" s="49" t="str">
        <f t="shared" si="87"/>
        <v/>
      </c>
      <c r="Q470" s="3" t="str">
        <f t="shared" si="88"/>
        <v/>
      </c>
      <c r="R470" s="49" t="str">
        <f t="shared" si="89"/>
        <v/>
      </c>
      <c r="S470" s="3" t="str">
        <f t="shared" si="90"/>
        <v/>
      </c>
      <c r="T470" s="50" t="str">
        <f t="shared" si="91"/>
        <v/>
      </c>
      <c r="U470" s="50" t="str">
        <f t="shared" si="92"/>
        <v/>
      </c>
      <c r="V470" s="51" t="str">
        <f t="shared" si="93"/>
        <v/>
      </c>
    </row>
    <row r="471" spans="1:22" ht="13.5">
      <c r="A471" s="266" t="str">
        <f t="shared" si="83"/>
        <v/>
      </c>
      <c r="B471" s="47"/>
      <c r="C471" s="380"/>
      <c r="D471" s="380"/>
      <c r="E471" s="380"/>
      <c r="F471" s="380"/>
      <c r="G471" s="265"/>
      <c r="H471" s="45"/>
      <c r="I471" s="48"/>
      <c r="J471" s="70" t="str">
        <f t="shared" si="84"/>
        <v/>
      </c>
      <c r="K471" s="71" t="str">
        <f t="shared" si="85"/>
        <v/>
      </c>
      <c r="L471" s="1"/>
      <c r="M471" s="127"/>
      <c r="N471" s="127"/>
      <c r="O471" s="122" t="str">
        <f t="shared" si="86"/>
        <v/>
      </c>
      <c r="P471" s="49" t="str">
        <f t="shared" si="87"/>
        <v/>
      </c>
      <c r="Q471" s="3" t="str">
        <f t="shared" si="88"/>
        <v/>
      </c>
      <c r="R471" s="49" t="str">
        <f t="shared" si="89"/>
        <v/>
      </c>
      <c r="S471" s="3" t="str">
        <f t="shared" si="90"/>
        <v/>
      </c>
      <c r="T471" s="50" t="str">
        <f t="shared" si="91"/>
        <v/>
      </c>
      <c r="U471" s="50" t="str">
        <f t="shared" si="92"/>
        <v/>
      </c>
      <c r="V471" s="51" t="str">
        <f t="shared" si="93"/>
        <v/>
      </c>
    </row>
    <row r="472" spans="1:22" ht="13.5">
      <c r="A472" s="266" t="str">
        <f t="shared" ref="A472:A515" si="94">IF(B472="","",A471+1)</f>
        <v/>
      </c>
      <c r="B472" s="47"/>
      <c r="C472" s="380"/>
      <c r="D472" s="380"/>
      <c r="E472" s="380"/>
      <c r="F472" s="380"/>
      <c r="G472" s="265"/>
      <c r="H472" s="45"/>
      <c r="I472" s="48"/>
      <c r="J472" s="70" t="str">
        <f t="shared" ref="J472:J515" si="95">IF(B472="","",IF(B472="Madame","F","H"))</f>
        <v/>
      </c>
      <c r="K472" s="71" t="str">
        <f t="shared" ref="K472:K515" si="96">IF(I472="","",ROUNDDOWN((DATE(2012,3,16)-I472-3)/365.25,0))</f>
        <v/>
      </c>
      <c r="L472" s="1"/>
      <c r="M472" s="127"/>
      <c r="N472" s="127"/>
      <c r="O472" s="122" t="str">
        <f t="shared" ref="O472:O515" si="97">IF(K472="","",IF(L472="","",IF(L472&gt;=1,IF(L472&lt;14,V472,"Non éligible"))))</f>
        <v/>
      </c>
      <c r="P472" s="49" t="str">
        <f t="shared" ref="P472:P515" si="98">IF(I472="","",AND(IF(K472&lt;55,IF(L472&gt;=1,IF(L472&lt;14,TRUE,FALSE)))))</f>
        <v/>
      </c>
      <c r="Q472" s="3" t="str">
        <f t="shared" ref="Q472:Q515" si="99">IF(M472="","",IF(P472=TRUE,M472/12,""))</f>
        <v/>
      </c>
      <c r="R472" s="49" t="str">
        <f t="shared" ref="R472:R515" si="100">IF(I472="","",AND(IF(K472&gt;=55,IF(L472&gt;=1,IF(L472&lt;14,TRUE,FALSE)))))</f>
        <v/>
      </c>
      <c r="S472" s="3" t="str">
        <f t="shared" ref="S472:S515" si="101">IF(N472="","",IF(R472=TRUE,N472/12,""))</f>
        <v/>
      </c>
      <c r="T472" s="50" t="str">
        <f t="shared" ref="T472:T515" si="102">IF(Q472="","",IF(Q472&lt;6,"Non éligible","Eligible"))</f>
        <v/>
      </c>
      <c r="U472" s="50" t="str">
        <f t="shared" ref="U472:U515" si="103">IF(S472="","",IF(S472&lt;3,"Non éligible","Eligible"))</f>
        <v/>
      </c>
      <c r="V472" s="51" t="str">
        <f t="shared" ref="V472:V515" si="104">IF(K472="","",IF(L472="","",IF(L472&gt;=1,IF(L472&lt;14,CONCATENATE(T472,U472),"Non éligible"))))</f>
        <v/>
      </c>
    </row>
    <row r="473" spans="1:22" ht="13.5">
      <c r="A473" s="266" t="str">
        <f t="shared" si="94"/>
        <v/>
      </c>
      <c r="B473" s="47"/>
      <c r="C473" s="380"/>
      <c r="D473" s="380"/>
      <c r="E473" s="380"/>
      <c r="F473" s="380"/>
      <c r="G473" s="265"/>
      <c r="H473" s="45"/>
      <c r="I473" s="48"/>
      <c r="J473" s="70" t="str">
        <f t="shared" si="95"/>
        <v/>
      </c>
      <c r="K473" s="71" t="str">
        <f t="shared" si="96"/>
        <v/>
      </c>
      <c r="L473" s="1"/>
      <c r="M473" s="127"/>
      <c r="N473" s="127"/>
      <c r="O473" s="122" t="str">
        <f t="shared" si="97"/>
        <v/>
      </c>
      <c r="P473" s="49" t="str">
        <f t="shared" si="98"/>
        <v/>
      </c>
      <c r="Q473" s="3" t="str">
        <f t="shared" si="99"/>
        <v/>
      </c>
      <c r="R473" s="49" t="str">
        <f t="shared" si="100"/>
        <v/>
      </c>
      <c r="S473" s="3" t="str">
        <f t="shared" si="101"/>
        <v/>
      </c>
      <c r="T473" s="50" t="str">
        <f t="shared" si="102"/>
        <v/>
      </c>
      <c r="U473" s="50" t="str">
        <f t="shared" si="103"/>
        <v/>
      </c>
      <c r="V473" s="51" t="str">
        <f t="shared" si="104"/>
        <v/>
      </c>
    </row>
    <row r="474" spans="1:22" ht="13.5">
      <c r="A474" s="266" t="str">
        <f t="shared" si="94"/>
        <v/>
      </c>
      <c r="B474" s="47"/>
      <c r="C474" s="380"/>
      <c r="D474" s="380"/>
      <c r="E474" s="380"/>
      <c r="F474" s="380"/>
      <c r="G474" s="265"/>
      <c r="H474" s="45"/>
      <c r="I474" s="48"/>
      <c r="J474" s="70" t="str">
        <f t="shared" si="95"/>
        <v/>
      </c>
      <c r="K474" s="71" t="str">
        <f t="shared" si="96"/>
        <v/>
      </c>
      <c r="L474" s="1"/>
      <c r="M474" s="127"/>
      <c r="N474" s="127"/>
      <c r="O474" s="122" t="str">
        <f t="shared" si="97"/>
        <v/>
      </c>
      <c r="P474" s="49" t="str">
        <f t="shared" si="98"/>
        <v/>
      </c>
      <c r="Q474" s="3" t="str">
        <f t="shared" si="99"/>
        <v/>
      </c>
      <c r="R474" s="49" t="str">
        <f t="shared" si="100"/>
        <v/>
      </c>
      <c r="S474" s="3" t="str">
        <f t="shared" si="101"/>
        <v/>
      </c>
      <c r="T474" s="50" t="str">
        <f t="shared" si="102"/>
        <v/>
      </c>
      <c r="U474" s="50" t="str">
        <f t="shared" si="103"/>
        <v/>
      </c>
      <c r="V474" s="51" t="str">
        <f t="shared" si="104"/>
        <v/>
      </c>
    </row>
    <row r="475" spans="1:22" ht="13.5">
      <c r="A475" s="266" t="str">
        <f t="shared" si="94"/>
        <v/>
      </c>
      <c r="B475" s="47"/>
      <c r="C475" s="380"/>
      <c r="D475" s="380"/>
      <c r="E475" s="380"/>
      <c r="F475" s="380"/>
      <c r="G475" s="265"/>
      <c r="H475" s="45"/>
      <c r="I475" s="48"/>
      <c r="J475" s="70" t="str">
        <f t="shared" si="95"/>
        <v/>
      </c>
      <c r="K475" s="71" t="str">
        <f t="shared" si="96"/>
        <v/>
      </c>
      <c r="L475" s="1"/>
      <c r="M475" s="127"/>
      <c r="N475" s="127"/>
      <c r="O475" s="122" t="str">
        <f t="shared" si="97"/>
        <v/>
      </c>
      <c r="P475" s="49" t="str">
        <f t="shared" si="98"/>
        <v/>
      </c>
      <c r="Q475" s="3" t="str">
        <f t="shared" si="99"/>
        <v/>
      </c>
      <c r="R475" s="49" t="str">
        <f t="shared" si="100"/>
        <v/>
      </c>
      <c r="S475" s="3" t="str">
        <f t="shared" si="101"/>
        <v/>
      </c>
      <c r="T475" s="50" t="str">
        <f t="shared" si="102"/>
        <v/>
      </c>
      <c r="U475" s="50" t="str">
        <f t="shared" si="103"/>
        <v/>
      </c>
      <c r="V475" s="51" t="str">
        <f t="shared" si="104"/>
        <v/>
      </c>
    </row>
    <row r="476" spans="1:22" ht="13.5">
      <c r="A476" s="266" t="str">
        <f t="shared" si="94"/>
        <v/>
      </c>
      <c r="B476" s="47"/>
      <c r="C476" s="380"/>
      <c r="D476" s="380"/>
      <c r="E476" s="380"/>
      <c r="F476" s="380"/>
      <c r="G476" s="265"/>
      <c r="H476" s="45"/>
      <c r="I476" s="48"/>
      <c r="J476" s="70" t="str">
        <f t="shared" si="95"/>
        <v/>
      </c>
      <c r="K476" s="71" t="str">
        <f t="shared" si="96"/>
        <v/>
      </c>
      <c r="L476" s="1"/>
      <c r="M476" s="127"/>
      <c r="N476" s="127"/>
      <c r="O476" s="122" t="str">
        <f t="shared" si="97"/>
        <v/>
      </c>
      <c r="P476" s="49" t="str">
        <f t="shared" si="98"/>
        <v/>
      </c>
      <c r="Q476" s="3" t="str">
        <f t="shared" si="99"/>
        <v/>
      </c>
      <c r="R476" s="49" t="str">
        <f t="shared" si="100"/>
        <v/>
      </c>
      <c r="S476" s="3" t="str">
        <f t="shared" si="101"/>
        <v/>
      </c>
      <c r="T476" s="50" t="str">
        <f t="shared" si="102"/>
        <v/>
      </c>
      <c r="U476" s="50" t="str">
        <f t="shared" si="103"/>
        <v/>
      </c>
      <c r="V476" s="51" t="str">
        <f t="shared" si="104"/>
        <v/>
      </c>
    </row>
    <row r="477" spans="1:22" ht="13.5">
      <c r="A477" s="266" t="str">
        <f t="shared" si="94"/>
        <v/>
      </c>
      <c r="B477" s="47"/>
      <c r="C477" s="380"/>
      <c r="D477" s="380"/>
      <c r="E477" s="380"/>
      <c r="F477" s="380"/>
      <c r="G477" s="265"/>
      <c r="H477" s="45"/>
      <c r="I477" s="48"/>
      <c r="J477" s="70" t="str">
        <f t="shared" si="95"/>
        <v/>
      </c>
      <c r="K477" s="71" t="str">
        <f t="shared" si="96"/>
        <v/>
      </c>
      <c r="L477" s="1"/>
      <c r="M477" s="127"/>
      <c r="N477" s="127"/>
      <c r="O477" s="122" t="str">
        <f t="shared" si="97"/>
        <v/>
      </c>
      <c r="P477" s="49" t="str">
        <f t="shared" si="98"/>
        <v/>
      </c>
      <c r="Q477" s="3" t="str">
        <f t="shared" si="99"/>
        <v/>
      </c>
      <c r="R477" s="49" t="str">
        <f t="shared" si="100"/>
        <v/>
      </c>
      <c r="S477" s="3" t="str">
        <f t="shared" si="101"/>
        <v/>
      </c>
      <c r="T477" s="50" t="str">
        <f t="shared" si="102"/>
        <v/>
      </c>
      <c r="U477" s="50" t="str">
        <f t="shared" si="103"/>
        <v/>
      </c>
      <c r="V477" s="51" t="str">
        <f t="shared" si="104"/>
        <v/>
      </c>
    </row>
    <row r="478" spans="1:22" ht="13.5">
      <c r="A478" s="266" t="str">
        <f t="shared" si="94"/>
        <v/>
      </c>
      <c r="B478" s="47"/>
      <c r="C478" s="380"/>
      <c r="D478" s="380"/>
      <c r="E478" s="380"/>
      <c r="F478" s="380"/>
      <c r="G478" s="265"/>
      <c r="H478" s="45"/>
      <c r="I478" s="48"/>
      <c r="J478" s="70" t="str">
        <f t="shared" si="95"/>
        <v/>
      </c>
      <c r="K478" s="71" t="str">
        <f t="shared" si="96"/>
        <v/>
      </c>
      <c r="L478" s="1"/>
      <c r="M478" s="127"/>
      <c r="N478" s="127"/>
      <c r="O478" s="122" t="str">
        <f t="shared" si="97"/>
        <v/>
      </c>
      <c r="P478" s="49" t="str">
        <f t="shared" si="98"/>
        <v/>
      </c>
      <c r="Q478" s="3" t="str">
        <f t="shared" si="99"/>
        <v/>
      </c>
      <c r="R478" s="49" t="str">
        <f t="shared" si="100"/>
        <v/>
      </c>
      <c r="S478" s="3" t="str">
        <f t="shared" si="101"/>
        <v/>
      </c>
      <c r="T478" s="50" t="str">
        <f t="shared" si="102"/>
        <v/>
      </c>
      <c r="U478" s="50" t="str">
        <f t="shared" si="103"/>
        <v/>
      </c>
      <c r="V478" s="51" t="str">
        <f t="shared" si="104"/>
        <v/>
      </c>
    </row>
    <row r="479" spans="1:22" ht="13.5">
      <c r="A479" s="266" t="str">
        <f t="shared" si="94"/>
        <v/>
      </c>
      <c r="B479" s="47"/>
      <c r="C479" s="380"/>
      <c r="D479" s="380"/>
      <c r="E479" s="380"/>
      <c r="F479" s="380"/>
      <c r="G479" s="265"/>
      <c r="H479" s="45"/>
      <c r="I479" s="48"/>
      <c r="J479" s="70" t="str">
        <f t="shared" si="95"/>
        <v/>
      </c>
      <c r="K479" s="71" t="str">
        <f t="shared" si="96"/>
        <v/>
      </c>
      <c r="L479" s="1"/>
      <c r="M479" s="127"/>
      <c r="N479" s="127"/>
      <c r="O479" s="122" t="str">
        <f t="shared" si="97"/>
        <v/>
      </c>
      <c r="P479" s="49" t="str">
        <f t="shared" si="98"/>
        <v/>
      </c>
      <c r="Q479" s="3" t="str">
        <f t="shared" si="99"/>
        <v/>
      </c>
      <c r="R479" s="49" t="str">
        <f t="shared" si="100"/>
        <v/>
      </c>
      <c r="S479" s="3" t="str">
        <f t="shared" si="101"/>
        <v/>
      </c>
      <c r="T479" s="50" t="str">
        <f t="shared" si="102"/>
        <v/>
      </c>
      <c r="U479" s="50" t="str">
        <f t="shared" si="103"/>
        <v/>
      </c>
      <c r="V479" s="51" t="str">
        <f t="shared" si="104"/>
        <v/>
      </c>
    </row>
    <row r="480" spans="1:22" ht="13.5">
      <c r="A480" s="266" t="str">
        <f t="shared" si="94"/>
        <v/>
      </c>
      <c r="B480" s="47"/>
      <c r="C480" s="380"/>
      <c r="D480" s="380"/>
      <c r="E480" s="380"/>
      <c r="F480" s="380"/>
      <c r="G480" s="265"/>
      <c r="H480" s="45"/>
      <c r="I480" s="48"/>
      <c r="J480" s="70" t="str">
        <f t="shared" si="95"/>
        <v/>
      </c>
      <c r="K480" s="71" t="str">
        <f t="shared" si="96"/>
        <v/>
      </c>
      <c r="L480" s="1"/>
      <c r="M480" s="127"/>
      <c r="N480" s="127"/>
      <c r="O480" s="122" t="str">
        <f t="shared" si="97"/>
        <v/>
      </c>
      <c r="P480" s="49" t="str">
        <f t="shared" si="98"/>
        <v/>
      </c>
      <c r="Q480" s="3" t="str">
        <f t="shared" si="99"/>
        <v/>
      </c>
      <c r="R480" s="49" t="str">
        <f t="shared" si="100"/>
        <v/>
      </c>
      <c r="S480" s="3" t="str">
        <f t="shared" si="101"/>
        <v/>
      </c>
      <c r="T480" s="50" t="str">
        <f t="shared" si="102"/>
        <v/>
      </c>
      <c r="U480" s="50" t="str">
        <f t="shared" si="103"/>
        <v/>
      </c>
      <c r="V480" s="51" t="str">
        <f t="shared" si="104"/>
        <v/>
      </c>
    </row>
    <row r="481" spans="1:22" ht="13.5">
      <c r="A481" s="266" t="str">
        <f t="shared" si="94"/>
        <v/>
      </c>
      <c r="B481" s="47"/>
      <c r="C481" s="380"/>
      <c r="D481" s="380"/>
      <c r="E481" s="380"/>
      <c r="F481" s="380"/>
      <c r="G481" s="265"/>
      <c r="H481" s="45"/>
      <c r="I481" s="48"/>
      <c r="J481" s="70" t="str">
        <f t="shared" si="95"/>
        <v/>
      </c>
      <c r="K481" s="71" t="str">
        <f t="shared" si="96"/>
        <v/>
      </c>
      <c r="L481" s="1"/>
      <c r="M481" s="127"/>
      <c r="N481" s="127"/>
      <c r="O481" s="122" t="str">
        <f t="shared" si="97"/>
        <v/>
      </c>
      <c r="P481" s="49" t="str">
        <f t="shared" si="98"/>
        <v/>
      </c>
      <c r="Q481" s="3" t="str">
        <f t="shared" si="99"/>
        <v/>
      </c>
      <c r="R481" s="49" t="str">
        <f t="shared" si="100"/>
        <v/>
      </c>
      <c r="S481" s="3" t="str">
        <f t="shared" si="101"/>
        <v/>
      </c>
      <c r="T481" s="50" t="str">
        <f t="shared" si="102"/>
        <v/>
      </c>
      <c r="U481" s="50" t="str">
        <f t="shared" si="103"/>
        <v/>
      </c>
      <c r="V481" s="51" t="str">
        <f t="shared" si="104"/>
        <v/>
      </c>
    </row>
    <row r="482" spans="1:22" ht="13.5">
      <c r="A482" s="266" t="str">
        <f t="shared" si="94"/>
        <v/>
      </c>
      <c r="B482" s="47"/>
      <c r="C482" s="380"/>
      <c r="D482" s="380"/>
      <c r="E482" s="380"/>
      <c r="F482" s="380"/>
      <c r="G482" s="265"/>
      <c r="H482" s="45"/>
      <c r="I482" s="48"/>
      <c r="J482" s="70" t="str">
        <f t="shared" si="95"/>
        <v/>
      </c>
      <c r="K482" s="71" t="str">
        <f t="shared" si="96"/>
        <v/>
      </c>
      <c r="L482" s="1"/>
      <c r="M482" s="127"/>
      <c r="N482" s="127"/>
      <c r="O482" s="122" t="str">
        <f t="shared" si="97"/>
        <v/>
      </c>
      <c r="P482" s="49" t="str">
        <f t="shared" si="98"/>
        <v/>
      </c>
      <c r="Q482" s="3" t="str">
        <f t="shared" si="99"/>
        <v/>
      </c>
      <c r="R482" s="49" t="str">
        <f t="shared" si="100"/>
        <v/>
      </c>
      <c r="S482" s="3" t="str">
        <f t="shared" si="101"/>
        <v/>
      </c>
      <c r="T482" s="50" t="str">
        <f t="shared" si="102"/>
        <v/>
      </c>
      <c r="U482" s="50" t="str">
        <f t="shared" si="103"/>
        <v/>
      </c>
      <c r="V482" s="51" t="str">
        <f t="shared" si="104"/>
        <v/>
      </c>
    </row>
    <row r="483" spans="1:22" ht="13.5">
      <c r="A483" s="266" t="str">
        <f t="shared" si="94"/>
        <v/>
      </c>
      <c r="B483" s="47"/>
      <c r="C483" s="380"/>
      <c r="D483" s="380"/>
      <c r="E483" s="380"/>
      <c r="F483" s="380"/>
      <c r="G483" s="265"/>
      <c r="H483" s="45"/>
      <c r="I483" s="48"/>
      <c r="J483" s="70" t="str">
        <f t="shared" si="95"/>
        <v/>
      </c>
      <c r="K483" s="71" t="str">
        <f t="shared" si="96"/>
        <v/>
      </c>
      <c r="L483" s="1"/>
      <c r="M483" s="127"/>
      <c r="N483" s="127"/>
      <c r="O483" s="122" t="str">
        <f t="shared" si="97"/>
        <v/>
      </c>
      <c r="P483" s="49" t="str">
        <f t="shared" si="98"/>
        <v/>
      </c>
      <c r="Q483" s="3" t="str">
        <f t="shared" si="99"/>
        <v/>
      </c>
      <c r="R483" s="49" t="str">
        <f t="shared" si="100"/>
        <v/>
      </c>
      <c r="S483" s="3" t="str">
        <f t="shared" si="101"/>
        <v/>
      </c>
      <c r="T483" s="50" t="str">
        <f t="shared" si="102"/>
        <v/>
      </c>
      <c r="U483" s="50" t="str">
        <f t="shared" si="103"/>
        <v/>
      </c>
      <c r="V483" s="51" t="str">
        <f t="shared" si="104"/>
        <v/>
      </c>
    </row>
    <row r="484" spans="1:22" ht="13.5">
      <c r="A484" s="266" t="str">
        <f t="shared" si="94"/>
        <v/>
      </c>
      <c r="B484" s="47"/>
      <c r="C484" s="380"/>
      <c r="D484" s="380"/>
      <c r="E484" s="380"/>
      <c r="F484" s="380"/>
      <c r="G484" s="265"/>
      <c r="H484" s="45"/>
      <c r="I484" s="48"/>
      <c r="J484" s="70" t="str">
        <f t="shared" si="95"/>
        <v/>
      </c>
      <c r="K484" s="71" t="str">
        <f t="shared" si="96"/>
        <v/>
      </c>
      <c r="L484" s="1"/>
      <c r="M484" s="127"/>
      <c r="N484" s="127"/>
      <c r="O484" s="122" t="str">
        <f t="shared" si="97"/>
        <v/>
      </c>
      <c r="P484" s="49" t="str">
        <f t="shared" si="98"/>
        <v/>
      </c>
      <c r="Q484" s="3" t="str">
        <f t="shared" si="99"/>
        <v/>
      </c>
      <c r="R484" s="49" t="str">
        <f t="shared" si="100"/>
        <v/>
      </c>
      <c r="S484" s="3" t="str">
        <f t="shared" si="101"/>
        <v/>
      </c>
      <c r="T484" s="50" t="str">
        <f t="shared" si="102"/>
        <v/>
      </c>
      <c r="U484" s="50" t="str">
        <f t="shared" si="103"/>
        <v/>
      </c>
      <c r="V484" s="51" t="str">
        <f t="shared" si="104"/>
        <v/>
      </c>
    </row>
    <row r="485" spans="1:22" ht="13.5">
      <c r="A485" s="266" t="str">
        <f t="shared" si="94"/>
        <v/>
      </c>
      <c r="B485" s="47"/>
      <c r="C485" s="380"/>
      <c r="D485" s="380"/>
      <c r="E485" s="380"/>
      <c r="F485" s="380"/>
      <c r="G485" s="265"/>
      <c r="H485" s="45"/>
      <c r="I485" s="48"/>
      <c r="J485" s="70" t="str">
        <f t="shared" si="95"/>
        <v/>
      </c>
      <c r="K485" s="71" t="str">
        <f t="shared" si="96"/>
        <v/>
      </c>
      <c r="L485" s="1"/>
      <c r="M485" s="127"/>
      <c r="N485" s="127"/>
      <c r="O485" s="122" t="str">
        <f t="shared" si="97"/>
        <v/>
      </c>
      <c r="P485" s="49" t="str">
        <f t="shared" si="98"/>
        <v/>
      </c>
      <c r="Q485" s="3" t="str">
        <f t="shared" si="99"/>
        <v/>
      </c>
      <c r="R485" s="49" t="str">
        <f t="shared" si="100"/>
        <v/>
      </c>
      <c r="S485" s="3" t="str">
        <f t="shared" si="101"/>
        <v/>
      </c>
      <c r="T485" s="50" t="str">
        <f t="shared" si="102"/>
        <v/>
      </c>
      <c r="U485" s="50" t="str">
        <f t="shared" si="103"/>
        <v/>
      </c>
      <c r="V485" s="51" t="str">
        <f t="shared" si="104"/>
        <v/>
      </c>
    </row>
    <row r="486" spans="1:22" ht="13.5">
      <c r="A486" s="266" t="str">
        <f t="shared" si="94"/>
        <v/>
      </c>
      <c r="B486" s="47"/>
      <c r="C486" s="380"/>
      <c r="D486" s="380"/>
      <c r="E486" s="380"/>
      <c r="F486" s="380"/>
      <c r="G486" s="265"/>
      <c r="H486" s="45"/>
      <c r="I486" s="48"/>
      <c r="J486" s="70" t="str">
        <f t="shared" si="95"/>
        <v/>
      </c>
      <c r="K486" s="71" t="str">
        <f t="shared" si="96"/>
        <v/>
      </c>
      <c r="L486" s="1"/>
      <c r="M486" s="127"/>
      <c r="N486" s="127"/>
      <c r="O486" s="122" t="str">
        <f t="shared" si="97"/>
        <v/>
      </c>
      <c r="P486" s="49" t="str">
        <f t="shared" si="98"/>
        <v/>
      </c>
      <c r="Q486" s="3" t="str">
        <f t="shared" si="99"/>
        <v/>
      </c>
      <c r="R486" s="49" t="str">
        <f t="shared" si="100"/>
        <v/>
      </c>
      <c r="S486" s="3" t="str">
        <f t="shared" si="101"/>
        <v/>
      </c>
      <c r="T486" s="50" t="str">
        <f t="shared" si="102"/>
        <v/>
      </c>
      <c r="U486" s="50" t="str">
        <f t="shared" si="103"/>
        <v/>
      </c>
      <c r="V486" s="51" t="str">
        <f t="shared" si="104"/>
        <v/>
      </c>
    </row>
    <row r="487" spans="1:22" ht="13.5">
      <c r="A487" s="266" t="str">
        <f t="shared" si="94"/>
        <v/>
      </c>
      <c r="B487" s="47"/>
      <c r="C487" s="380"/>
      <c r="D487" s="380"/>
      <c r="E487" s="380"/>
      <c r="F487" s="380"/>
      <c r="G487" s="265"/>
      <c r="H487" s="45"/>
      <c r="I487" s="48"/>
      <c r="J487" s="70" t="str">
        <f t="shared" si="95"/>
        <v/>
      </c>
      <c r="K487" s="71" t="str">
        <f t="shared" si="96"/>
        <v/>
      </c>
      <c r="L487" s="1"/>
      <c r="M487" s="127"/>
      <c r="N487" s="127"/>
      <c r="O487" s="122" t="str">
        <f t="shared" si="97"/>
        <v/>
      </c>
      <c r="P487" s="49" t="str">
        <f t="shared" si="98"/>
        <v/>
      </c>
      <c r="Q487" s="3" t="str">
        <f t="shared" si="99"/>
        <v/>
      </c>
      <c r="R487" s="49" t="str">
        <f t="shared" si="100"/>
        <v/>
      </c>
      <c r="S487" s="3" t="str">
        <f t="shared" si="101"/>
        <v/>
      </c>
      <c r="T487" s="50" t="str">
        <f t="shared" si="102"/>
        <v/>
      </c>
      <c r="U487" s="50" t="str">
        <f t="shared" si="103"/>
        <v/>
      </c>
      <c r="V487" s="51" t="str">
        <f t="shared" si="104"/>
        <v/>
      </c>
    </row>
    <row r="488" spans="1:22" ht="13.5">
      <c r="A488" s="266" t="str">
        <f t="shared" si="94"/>
        <v/>
      </c>
      <c r="B488" s="47"/>
      <c r="C488" s="380"/>
      <c r="D488" s="380"/>
      <c r="E488" s="380"/>
      <c r="F488" s="380"/>
      <c r="G488" s="265"/>
      <c r="H488" s="45"/>
      <c r="I488" s="48"/>
      <c r="J488" s="70" t="str">
        <f t="shared" si="95"/>
        <v/>
      </c>
      <c r="K488" s="71" t="str">
        <f t="shared" si="96"/>
        <v/>
      </c>
      <c r="L488" s="1"/>
      <c r="M488" s="127"/>
      <c r="N488" s="127"/>
      <c r="O488" s="122" t="str">
        <f t="shared" si="97"/>
        <v/>
      </c>
      <c r="P488" s="49" t="str">
        <f t="shared" si="98"/>
        <v/>
      </c>
      <c r="Q488" s="3" t="str">
        <f t="shared" si="99"/>
        <v/>
      </c>
      <c r="R488" s="49" t="str">
        <f t="shared" si="100"/>
        <v/>
      </c>
      <c r="S488" s="3" t="str">
        <f t="shared" si="101"/>
        <v/>
      </c>
      <c r="T488" s="50" t="str">
        <f t="shared" si="102"/>
        <v/>
      </c>
      <c r="U488" s="50" t="str">
        <f t="shared" si="103"/>
        <v/>
      </c>
      <c r="V488" s="51" t="str">
        <f t="shared" si="104"/>
        <v/>
      </c>
    </row>
    <row r="489" spans="1:22" ht="13.5">
      <c r="A489" s="266" t="str">
        <f t="shared" si="94"/>
        <v/>
      </c>
      <c r="B489" s="47"/>
      <c r="C489" s="380"/>
      <c r="D489" s="380"/>
      <c r="E489" s="380"/>
      <c r="F489" s="380"/>
      <c r="G489" s="265"/>
      <c r="H489" s="45"/>
      <c r="I489" s="48"/>
      <c r="J489" s="70" t="str">
        <f t="shared" si="95"/>
        <v/>
      </c>
      <c r="K489" s="71" t="str">
        <f t="shared" si="96"/>
        <v/>
      </c>
      <c r="L489" s="1"/>
      <c r="M489" s="127"/>
      <c r="N489" s="127"/>
      <c r="O489" s="122" t="str">
        <f t="shared" si="97"/>
        <v/>
      </c>
      <c r="P489" s="49" t="str">
        <f t="shared" si="98"/>
        <v/>
      </c>
      <c r="Q489" s="3" t="str">
        <f t="shared" si="99"/>
        <v/>
      </c>
      <c r="R489" s="49" t="str">
        <f t="shared" si="100"/>
        <v/>
      </c>
      <c r="S489" s="3" t="str">
        <f t="shared" si="101"/>
        <v/>
      </c>
      <c r="T489" s="50" t="str">
        <f t="shared" si="102"/>
        <v/>
      </c>
      <c r="U489" s="50" t="str">
        <f t="shared" si="103"/>
        <v/>
      </c>
      <c r="V489" s="51" t="str">
        <f t="shared" si="104"/>
        <v/>
      </c>
    </row>
    <row r="490" spans="1:22" ht="13.5">
      <c r="A490" s="266" t="str">
        <f t="shared" si="94"/>
        <v/>
      </c>
      <c r="B490" s="47"/>
      <c r="C490" s="380"/>
      <c r="D490" s="380"/>
      <c r="E490" s="380"/>
      <c r="F490" s="380"/>
      <c r="G490" s="265"/>
      <c r="H490" s="45"/>
      <c r="I490" s="48"/>
      <c r="J490" s="70" t="str">
        <f t="shared" si="95"/>
        <v/>
      </c>
      <c r="K490" s="71" t="str">
        <f t="shared" si="96"/>
        <v/>
      </c>
      <c r="L490" s="1"/>
      <c r="M490" s="127"/>
      <c r="N490" s="127"/>
      <c r="O490" s="122" t="str">
        <f t="shared" si="97"/>
        <v/>
      </c>
      <c r="P490" s="49" t="str">
        <f t="shared" si="98"/>
        <v/>
      </c>
      <c r="Q490" s="3" t="str">
        <f t="shared" si="99"/>
        <v/>
      </c>
      <c r="R490" s="49" t="str">
        <f t="shared" si="100"/>
        <v/>
      </c>
      <c r="S490" s="3" t="str">
        <f t="shared" si="101"/>
        <v/>
      </c>
      <c r="T490" s="50" t="str">
        <f t="shared" si="102"/>
        <v/>
      </c>
      <c r="U490" s="50" t="str">
        <f t="shared" si="103"/>
        <v/>
      </c>
      <c r="V490" s="51" t="str">
        <f t="shared" si="104"/>
        <v/>
      </c>
    </row>
    <row r="491" spans="1:22" ht="13.5">
      <c r="A491" s="266" t="str">
        <f t="shared" si="94"/>
        <v/>
      </c>
      <c r="B491" s="47"/>
      <c r="C491" s="380"/>
      <c r="D491" s="380"/>
      <c r="E491" s="380"/>
      <c r="F491" s="380"/>
      <c r="G491" s="265"/>
      <c r="H491" s="45"/>
      <c r="I491" s="48"/>
      <c r="J491" s="70" t="str">
        <f t="shared" si="95"/>
        <v/>
      </c>
      <c r="K491" s="71" t="str">
        <f t="shared" si="96"/>
        <v/>
      </c>
      <c r="L491" s="1"/>
      <c r="M491" s="127"/>
      <c r="N491" s="127"/>
      <c r="O491" s="122" t="str">
        <f t="shared" si="97"/>
        <v/>
      </c>
      <c r="P491" s="49" t="str">
        <f t="shared" si="98"/>
        <v/>
      </c>
      <c r="Q491" s="3" t="str">
        <f t="shared" si="99"/>
        <v/>
      </c>
      <c r="R491" s="49" t="str">
        <f t="shared" si="100"/>
        <v/>
      </c>
      <c r="S491" s="3" t="str">
        <f t="shared" si="101"/>
        <v/>
      </c>
      <c r="T491" s="50" t="str">
        <f t="shared" si="102"/>
        <v/>
      </c>
      <c r="U491" s="50" t="str">
        <f t="shared" si="103"/>
        <v/>
      </c>
      <c r="V491" s="51" t="str">
        <f t="shared" si="104"/>
        <v/>
      </c>
    </row>
    <row r="492" spans="1:22" ht="13.5">
      <c r="A492" s="266" t="str">
        <f t="shared" si="94"/>
        <v/>
      </c>
      <c r="B492" s="47"/>
      <c r="C492" s="380"/>
      <c r="D492" s="380"/>
      <c r="E492" s="380"/>
      <c r="F492" s="380"/>
      <c r="G492" s="265"/>
      <c r="H492" s="45"/>
      <c r="I492" s="48"/>
      <c r="J492" s="70" t="str">
        <f t="shared" si="95"/>
        <v/>
      </c>
      <c r="K492" s="71" t="str">
        <f t="shared" si="96"/>
        <v/>
      </c>
      <c r="L492" s="1"/>
      <c r="M492" s="127"/>
      <c r="N492" s="127"/>
      <c r="O492" s="122" t="str">
        <f t="shared" si="97"/>
        <v/>
      </c>
      <c r="P492" s="49" t="str">
        <f t="shared" si="98"/>
        <v/>
      </c>
      <c r="Q492" s="3" t="str">
        <f t="shared" si="99"/>
        <v/>
      </c>
      <c r="R492" s="49" t="str">
        <f t="shared" si="100"/>
        <v/>
      </c>
      <c r="S492" s="3" t="str">
        <f t="shared" si="101"/>
        <v/>
      </c>
      <c r="T492" s="50" t="str">
        <f t="shared" si="102"/>
        <v/>
      </c>
      <c r="U492" s="50" t="str">
        <f t="shared" si="103"/>
        <v/>
      </c>
      <c r="V492" s="51" t="str">
        <f t="shared" si="104"/>
        <v/>
      </c>
    </row>
    <row r="493" spans="1:22" ht="13.5">
      <c r="A493" s="266" t="str">
        <f t="shared" si="94"/>
        <v/>
      </c>
      <c r="B493" s="47"/>
      <c r="C493" s="380"/>
      <c r="D493" s="380"/>
      <c r="E493" s="380"/>
      <c r="F493" s="380"/>
      <c r="G493" s="265"/>
      <c r="H493" s="45"/>
      <c r="I493" s="48"/>
      <c r="J493" s="70" t="str">
        <f t="shared" si="95"/>
        <v/>
      </c>
      <c r="K493" s="71" t="str">
        <f t="shared" si="96"/>
        <v/>
      </c>
      <c r="L493" s="1"/>
      <c r="M493" s="127"/>
      <c r="N493" s="127"/>
      <c r="O493" s="122" t="str">
        <f t="shared" si="97"/>
        <v/>
      </c>
      <c r="P493" s="49" t="str">
        <f t="shared" si="98"/>
        <v/>
      </c>
      <c r="Q493" s="3" t="str">
        <f t="shared" si="99"/>
        <v/>
      </c>
      <c r="R493" s="49" t="str">
        <f t="shared" si="100"/>
        <v/>
      </c>
      <c r="S493" s="3" t="str">
        <f t="shared" si="101"/>
        <v/>
      </c>
      <c r="T493" s="50" t="str">
        <f t="shared" si="102"/>
        <v/>
      </c>
      <c r="U493" s="50" t="str">
        <f t="shared" si="103"/>
        <v/>
      </c>
      <c r="V493" s="51" t="str">
        <f t="shared" si="104"/>
        <v/>
      </c>
    </row>
    <row r="494" spans="1:22" ht="13.5">
      <c r="A494" s="266" t="str">
        <f t="shared" si="94"/>
        <v/>
      </c>
      <c r="B494" s="47"/>
      <c r="C494" s="380"/>
      <c r="D494" s="380"/>
      <c r="E494" s="380"/>
      <c r="F494" s="380"/>
      <c r="G494" s="265"/>
      <c r="H494" s="45"/>
      <c r="I494" s="48"/>
      <c r="J494" s="70" t="str">
        <f t="shared" si="95"/>
        <v/>
      </c>
      <c r="K494" s="71" t="str">
        <f t="shared" si="96"/>
        <v/>
      </c>
      <c r="L494" s="1"/>
      <c r="M494" s="127"/>
      <c r="N494" s="127"/>
      <c r="O494" s="122" t="str">
        <f t="shared" si="97"/>
        <v/>
      </c>
      <c r="P494" s="49" t="str">
        <f t="shared" si="98"/>
        <v/>
      </c>
      <c r="Q494" s="3" t="str">
        <f t="shared" si="99"/>
        <v/>
      </c>
      <c r="R494" s="49" t="str">
        <f t="shared" si="100"/>
        <v/>
      </c>
      <c r="S494" s="3" t="str">
        <f t="shared" si="101"/>
        <v/>
      </c>
      <c r="T494" s="50" t="str">
        <f t="shared" si="102"/>
        <v/>
      </c>
      <c r="U494" s="50" t="str">
        <f t="shared" si="103"/>
        <v/>
      </c>
      <c r="V494" s="51" t="str">
        <f t="shared" si="104"/>
        <v/>
      </c>
    </row>
    <row r="495" spans="1:22" ht="13.5">
      <c r="A495" s="266" t="str">
        <f t="shared" si="94"/>
        <v/>
      </c>
      <c r="B495" s="47"/>
      <c r="C495" s="380"/>
      <c r="D495" s="380"/>
      <c r="E495" s="380"/>
      <c r="F495" s="380"/>
      <c r="G495" s="265"/>
      <c r="H495" s="45"/>
      <c r="I495" s="48"/>
      <c r="J495" s="70" t="str">
        <f t="shared" si="95"/>
        <v/>
      </c>
      <c r="K495" s="71" t="str">
        <f t="shared" si="96"/>
        <v/>
      </c>
      <c r="L495" s="1"/>
      <c r="M495" s="127"/>
      <c r="N495" s="127"/>
      <c r="O495" s="122" t="str">
        <f t="shared" si="97"/>
        <v/>
      </c>
      <c r="P495" s="49" t="str">
        <f t="shared" si="98"/>
        <v/>
      </c>
      <c r="Q495" s="3" t="str">
        <f t="shared" si="99"/>
        <v/>
      </c>
      <c r="R495" s="49" t="str">
        <f t="shared" si="100"/>
        <v/>
      </c>
      <c r="S495" s="3" t="str">
        <f t="shared" si="101"/>
        <v/>
      </c>
      <c r="T495" s="50" t="str">
        <f t="shared" si="102"/>
        <v/>
      </c>
      <c r="U495" s="50" t="str">
        <f t="shared" si="103"/>
        <v/>
      </c>
      <c r="V495" s="51" t="str">
        <f t="shared" si="104"/>
        <v/>
      </c>
    </row>
    <row r="496" spans="1:22" ht="13.5">
      <c r="A496" s="266" t="str">
        <f t="shared" si="94"/>
        <v/>
      </c>
      <c r="B496" s="47"/>
      <c r="C496" s="380"/>
      <c r="D496" s="380"/>
      <c r="E496" s="380"/>
      <c r="F496" s="380"/>
      <c r="G496" s="265"/>
      <c r="H496" s="45"/>
      <c r="I496" s="48"/>
      <c r="J496" s="70" t="str">
        <f t="shared" si="95"/>
        <v/>
      </c>
      <c r="K496" s="71" t="str">
        <f t="shared" si="96"/>
        <v/>
      </c>
      <c r="L496" s="1"/>
      <c r="M496" s="127"/>
      <c r="N496" s="127"/>
      <c r="O496" s="122" t="str">
        <f t="shared" si="97"/>
        <v/>
      </c>
      <c r="P496" s="49" t="str">
        <f t="shared" si="98"/>
        <v/>
      </c>
      <c r="Q496" s="3" t="str">
        <f t="shared" si="99"/>
        <v/>
      </c>
      <c r="R496" s="49" t="str">
        <f t="shared" si="100"/>
        <v/>
      </c>
      <c r="S496" s="3" t="str">
        <f t="shared" si="101"/>
        <v/>
      </c>
      <c r="T496" s="50" t="str">
        <f t="shared" si="102"/>
        <v/>
      </c>
      <c r="U496" s="50" t="str">
        <f t="shared" si="103"/>
        <v/>
      </c>
      <c r="V496" s="51" t="str">
        <f t="shared" si="104"/>
        <v/>
      </c>
    </row>
    <row r="497" spans="1:22" ht="13.5">
      <c r="A497" s="266" t="str">
        <f t="shared" si="94"/>
        <v/>
      </c>
      <c r="B497" s="47"/>
      <c r="C497" s="380"/>
      <c r="D497" s="380"/>
      <c r="E497" s="380"/>
      <c r="F497" s="380"/>
      <c r="G497" s="265"/>
      <c r="H497" s="45"/>
      <c r="I497" s="48"/>
      <c r="J497" s="70" t="str">
        <f t="shared" si="95"/>
        <v/>
      </c>
      <c r="K497" s="71" t="str">
        <f t="shared" si="96"/>
        <v/>
      </c>
      <c r="L497" s="1"/>
      <c r="M497" s="127"/>
      <c r="N497" s="127"/>
      <c r="O497" s="122" t="str">
        <f t="shared" si="97"/>
        <v/>
      </c>
      <c r="P497" s="49" t="str">
        <f t="shared" si="98"/>
        <v/>
      </c>
      <c r="Q497" s="3" t="str">
        <f t="shared" si="99"/>
        <v/>
      </c>
      <c r="R497" s="49" t="str">
        <f t="shared" si="100"/>
        <v/>
      </c>
      <c r="S497" s="3" t="str">
        <f t="shared" si="101"/>
        <v/>
      </c>
      <c r="T497" s="50" t="str">
        <f t="shared" si="102"/>
        <v/>
      </c>
      <c r="U497" s="50" t="str">
        <f t="shared" si="103"/>
        <v/>
      </c>
      <c r="V497" s="51" t="str">
        <f t="shared" si="104"/>
        <v/>
      </c>
    </row>
    <row r="498" spans="1:22" ht="13.5">
      <c r="A498" s="266" t="str">
        <f t="shared" si="94"/>
        <v/>
      </c>
      <c r="B498" s="47"/>
      <c r="C498" s="380"/>
      <c r="D498" s="380"/>
      <c r="E498" s="380"/>
      <c r="F498" s="380"/>
      <c r="G498" s="265"/>
      <c r="H498" s="45"/>
      <c r="I498" s="48"/>
      <c r="J498" s="70" t="str">
        <f t="shared" si="95"/>
        <v/>
      </c>
      <c r="K498" s="71" t="str">
        <f t="shared" si="96"/>
        <v/>
      </c>
      <c r="L498" s="1"/>
      <c r="M498" s="127"/>
      <c r="N498" s="127"/>
      <c r="O498" s="122" t="str">
        <f t="shared" si="97"/>
        <v/>
      </c>
      <c r="P498" s="49" t="str">
        <f t="shared" si="98"/>
        <v/>
      </c>
      <c r="Q498" s="3" t="str">
        <f t="shared" si="99"/>
        <v/>
      </c>
      <c r="R498" s="49" t="str">
        <f t="shared" si="100"/>
        <v/>
      </c>
      <c r="S498" s="3" t="str">
        <f t="shared" si="101"/>
        <v/>
      </c>
      <c r="T498" s="50" t="str">
        <f t="shared" si="102"/>
        <v/>
      </c>
      <c r="U498" s="50" t="str">
        <f t="shared" si="103"/>
        <v/>
      </c>
      <c r="V498" s="51" t="str">
        <f t="shared" si="104"/>
        <v/>
      </c>
    </row>
    <row r="499" spans="1:22" ht="13.5">
      <c r="A499" s="266" t="str">
        <f t="shared" si="94"/>
        <v/>
      </c>
      <c r="B499" s="47"/>
      <c r="C499" s="380"/>
      <c r="D499" s="380"/>
      <c r="E499" s="380"/>
      <c r="F499" s="380"/>
      <c r="G499" s="265"/>
      <c r="H499" s="45"/>
      <c r="I499" s="48"/>
      <c r="J499" s="70" t="str">
        <f t="shared" si="95"/>
        <v/>
      </c>
      <c r="K499" s="71" t="str">
        <f t="shared" si="96"/>
        <v/>
      </c>
      <c r="L499" s="1"/>
      <c r="M499" s="127"/>
      <c r="N499" s="127"/>
      <c r="O499" s="122" t="str">
        <f t="shared" si="97"/>
        <v/>
      </c>
      <c r="P499" s="49" t="str">
        <f t="shared" si="98"/>
        <v/>
      </c>
      <c r="Q499" s="3" t="str">
        <f t="shared" si="99"/>
        <v/>
      </c>
      <c r="R499" s="49" t="str">
        <f t="shared" si="100"/>
        <v/>
      </c>
      <c r="S499" s="3" t="str">
        <f t="shared" si="101"/>
        <v/>
      </c>
      <c r="T499" s="50" t="str">
        <f t="shared" si="102"/>
        <v/>
      </c>
      <c r="U499" s="50" t="str">
        <f t="shared" si="103"/>
        <v/>
      </c>
      <c r="V499" s="51" t="str">
        <f t="shared" si="104"/>
        <v/>
      </c>
    </row>
    <row r="500" spans="1:22" ht="13.5">
      <c r="A500" s="266" t="str">
        <f t="shared" si="94"/>
        <v/>
      </c>
      <c r="B500" s="47"/>
      <c r="C500" s="380"/>
      <c r="D500" s="380"/>
      <c r="E500" s="380"/>
      <c r="F500" s="380"/>
      <c r="G500" s="265"/>
      <c r="H500" s="45"/>
      <c r="I500" s="48"/>
      <c r="J500" s="70" t="str">
        <f t="shared" si="95"/>
        <v/>
      </c>
      <c r="K500" s="71" t="str">
        <f t="shared" si="96"/>
        <v/>
      </c>
      <c r="L500" s="1"/>
      <c r="M500" s="127"/>
      <c r="N500" s="127"/>
      <c r="O500" s="122" t="str">
        <f t="shared" si="97"/>
        <v/>
      </c>
      <c r="P500" s="49" t="str">
        <f t="shared" si="98"/>
        <v/>
      </c>
      <c r="Q500" s="3" t="str">
        <f t="shared" si="99"/>
        <v/>
      </c>
      <c r="R500" s="49" t="str">
        <f t="shared" si="100"/>
        <v/>
      </c>
      <c r="S500" s="3" t="str">
        <f t="shared" si="101"/>
        <v/>
      </c>
      <c r="T500" s="50" t="str">
        <f t="shared" si="102"/>
        <v/>
      </c>
      <c r="U500" s="50" t="str">
        <f t="shared" si="103"/>
        <v/>
      </c>
      <c r="V500" s="51" t="str">
        <f t="shared" si="104"/>
        <v/>
      </c>
    </row>
    <row r="501" spans="1:22" ht="13.5">
      <c r="A501" s="266" t="str">
        <f t="shared" si="94"/>
        <v/>
      </c>
      <c r="B501" s="47"/>
      <c r="C501" s="380"/>
      <c r="D501" s="380"/>
      <c r="E501" s="380"/>
      <c r="F501" s="380"/>
      <c r="G501" s="265"/>
      <c r="H501" s="45"/>
      <c r="I501" s="48"/>
      <c r="J501" s="70" t="str">
        <f t="shared" si="95"/>
        <v/>
      </c>
      <c r="K501" s="71" t="str">
        <f t="shared" si="96"/>
        <v/>
      </c>
      <c r="L501" s="1"/>
      <c r="M501" s="127"/>
      <c r="N501" s="127"/>
      <c r="O501" s="122" t="str">
        <f t="shared" si="97"/>
        <v/>
      </c>
      <c r="P501" s="49" t="str">
        <f t="shared" si="98"/>
        <v/>
      </c>
      <c r="Q501" s="3" t="str">
        <f t="shared" si="99"/>
        <v/>
      </c>
      <c r="R501" s="49" t="str">
        <f t="shared" si="100"/>
        <v/>
      </c>
      <c r="S501" s="3" t="str">
        <f t="shared" si="101"/>
        <v/>
      </c>
      <c r="T501" s="50" t="str">
        <f t="shared" si="102"/>
        <v/>
      </c>
      <c r="U501" s="50" t="str">
        <f t="shared" si="103"/>
        <v/>
      </c>
      <c r="V501" s="51" t="str">
        <f t="shared" si="104"/>
        <v/>
      </c>
    </row>
    <row r="502" spans="1:22" ht="13.5">
      <c r="A502" s="266" t="str">
        <f t="shared" si="94"/>
        <v/>
      </c>
      <c r="B502" s="47"/>
      <c r="C502" s="380"/>
      <c r="D502" s="380"/>
      <c r="E502" s="380"/>
      <c r="F502" s="380"/>
      <c r="G502" s="265"/>
      <c r="H502" s="45"/>
      <c r="I502" s="48"/>
      <c r="J502" s="70" t="str">
        <f t="shared" si="95"/>
        <v/>
      </c>
      <c r="K502" s="71" t="str">
        <f t="shared" si="96"/>
        <v/>
      </c>
      <c r="L502" s="1"/>
      <c r="M502" s="127"/>
      <c r="N502" s="127"/>
      <c r="O502" s="122" t="str">
        <f t="shared" si="97"/>
        <v/>
      </c>
      <c r="P502" s="49" t="str">
        <f t="shared" si="98"/>
        <v/>
      </c>
      <c r="Q502" s="3" t="str">
        <f t="shared" si="99"/>
        <v/>
      </c>
      <c r="R502" s="49" t="str">
        <f t="shared" si="100"/>
        <v/>
      </c>
      <c r="S502" s="3" t="str">
        <f t="shared" si="101"/>
        <v/>
      </c>
      <c r="T502" s="50" t="str">
        <f t="shared" si="102"/>
        <v/>
      </c>
      <c r="U502" s="50" t="str">
        <f t="shared" si="103"/>
        <v/>
      </c>
      <c r="V502" s="51" t="str">
        <f t="shared" si="104"/>
        <v/>
      </c>
    </row>
    <row r="503" spans="1:22" ht="13.5">
      <c r="A503" s="266" t="str">
        <f t="shared" si="94"/>
        <v/>
      </c>
      <c r="B503" s="47"/>
      <c r="C503" s="380"/>
      <c r="D503" s="380"/>
      <c r="E503" s="380"/>
      <c r="F503" s="380"/>
      <c r="G503" s="265"/>
      <c r="H503" s="45"/>
      <c r="I503" s="48"/>
      <c r="J503" s="70" t="str">
        <f t="shared" si="95"/>
        <v/>
      </c>
      <c r="K503" s="71" t="str">
        <f t="shared" si="96"/>
        <v/>
      </c>
      <c r="L503" s="1"/>
      <c r="M503" s="127"/>
      <c r="N503" s="127"/>
      <c r="O503" s="122" t="str">
        <f t="shared" si="97"/>
        <v/>
      </c>
      <c r="P503" s="49" t="str">
        <f t="shared" si="98"/>
        <v/>
      </c>
      <c r="Q503" s="3" t="str">
        <f t="shared" si="99"/>
        <v/>
      </c>
      <c r="R503" s="49" t="str">
        <f t="shared" si="100"/>
        <v/>
      </c>
      <c r="S503" s="3" t="str">
        <f t="shared" si="101"/>
        <v/>
      </c>
      <c r="T503" s="50" t="str">
        <f t="shared" si="102"/>
        <v/>
      </c>
      <c r="U503" s="50" t="str">
        <f t="shared" si="103"/>
        <v/>
      </c>
      <c r="V503" s="51" t="str">
        <f t="shared" si="104"/>
        <v/>
      </c>
    </row>
    <row r="504" spans="1:22" ht="13.5">
      <c r="A504" s="266" t="str">
        <f t="shared" si="94"/>
        <v/>
      </c>
      <c r="B504" s="47"/>
      <c r="C504" s="380"/>
      <c r="D504" s="380"/>
      <c r="E504" s="380"/>
      <c r="F504" s="380"/>
      <c r="G504" s="265"/>
      <c r="H504" s="45"/>
      <c r="I504" s="48"/>
      <c r="J504" s="70" t="str">
        <f t="shared" si="95"/>
        <v/>
      </c>
      <c r="K504" s="71" t="str">
        <f t="shared" si="96"/>
        <v/>
      </c>
      <c r="L504" s="1"/>
      <c r="M504" s="127"/>
      <c r="N504" s="127"/>
      <c r="O504" s="122" t="str">
        <f t="shared" si="97"/>
        <v/>
      </c>
      <c r="P504" s="49" t="str">
        <f t="shared" si="98"/>
        <v/>
      </c>
      <c r="Q504" s="3" t="str">
        <f t="shared" si="99"/>
        <v/>
      </c>
      <c r="R504" s="49" t="str">
        <f t="shared" si="100"/>
        <v/>
      </c>
      <c r="S504" s="3" t="str">
        <f t="shared" si="101"/>
        <v/>
      </c>
      <c r="T504" s="50" t="str">
        <f t="shared" si="102"/>
        <v/>
      </c>
      <c r="U504" s="50" t="str">
        <f t="shared" si="103"/>
        <v/>
      </c>
      <c r="V504" s="51" t="str">
        <f t="shared" si="104"/>
        <v/>
      </c>
    </row>
    <row r="505" spans="1:22" ht="13.5">
      <c r="A505" s="266" t="str">
        <f t="shared" si="94"/>
        <v/>
      </c>
      <c r="B505" s="47"/>
      <c r="C505" s="380"/>
      <c r="D505" s="380"/>
      <c r="E505" s="380"/>
      <c r="F505" s="380"/>
      <c r="G505" s="265"/>
      <c r="H505" s="45"/>
      <c r="I505" s="48"/>
      <c r="J505" s="70" t="str">
        <f t="shared" si="95"/>
        <v/>
      </c>
      <c r="K505" s="71" t="str">
        <f t="shared" si="96"/>
        <v/>
      </c>
      <c r="L505" s="1"/>
      <c r="M505" s="127"/>
      <c r="N505" s="127"/>
      <c r="O505" s="122" t="str">
        <f t="shared" si="97"/>
        <v/>
      </c>
      <c r="P505" s="49" t="str">
        <f t="shared" si="98"/>
        <v/>
      </c>
      <c r="Q505" s="3" t="str">
        <f t="shared" si="99"/>
        <v/>
      </c>
      <c r="R505" s="49" t="str">
        <f t="shared" si="100"/>
        <v/>
      </c>
      <c r="S505" s="3" t="str">
        <f t="shared" si="101"/>
        <v/>
      </c>
      <c r="T505" s="50" t="str">
        <f t="shared" si="102"/>
        <v/>
      </c>
      <c r="U505" s="50" t="str">
        <f t="shared" si="103"/>
        <v/>
      </c>
      <c r="V505" s="51" t="str">
        <f t="shared" si="104"/>
        <v/>
      </c>
    </row>
    <row r="506" spans="1:22" ht="13.5">
      <c r="A506" s="266" t="str">
        <f t="shared" si="94"/>
        <v/>
      </c>
      <c r="B506" s="47"/>
      <c r="C506" s="380"/>
      <c r="D506" s="380"/>
      <c r="E506" s="380"/>
      <c r="F506" s="380"/>
      <c r="G506" s="265"/>
      <c r="H506" s="45"/>
      <c r="I506" s="48"/>
      <c r="J506" s="70" t="str">
        <f t="shared" si="95"/>
        <v/>
      </c>
      <c r="K506" s="71" t="str">
        <f t="shared" si="96"/>
        <v/>
      </c>
      <c r="L506" s="1"/>
      <c r="M506" s="127"/>
      <c r="N506" s="127"/>
      <c r="O506" s="122" t="str">
        <f t="shared" si="97"/>
        <v/>
      </c>
      <c r="P506" s="49" t="str">
        <f t="shared" si="98"/>
        <v/>
      </c>
      <c r="Q506" s="3" t="str">
        <f t="shared" si="99"/>
        <v/>
      </c>
      <c r="R506" s="49" t="str">
        <f t="shared" si="100"/>
        <v/>
      </c>
      <c r="S506" s="3" t="str">
        <f t="shared" si="101"/>
        <v/>
      </c>
      <c r="T506" s="50" t="str">
        <f t="shared" si="102"/>
        <v/>
      </c>
      <c r="U506" s="50" t="str">
        <f t="shared" si="103"/>
        <v/>
      </c>
      <c r="V506" s="51" t="str">
        <f t="shared" si="104"/>
        <v/>
      </c>
    </row>
    <row r="507" spans="1:22" ht="13.5">
      <c r="A507" s="266" t="str">
        <f t="shared" si="94"/>
        <v/>
      </c>
      <c r="B507" s="47"/>
      <c r="C507" s="380"/>
      <c r="D507" s="380"/>
      <c r="E507" s="380"/>
      <c r="F507" s="380"/>
      <c r="G507" s="265"/>
      <c r="H507" s="45"/>
      <c r="I507" s="48"/>
      <c r="J507" s="70" t="str">
        <f t="shared" si="95"/>
        <v/>
      </c>
      <c r="K507" s="71" t="str">
        <f t="shared" si="96"/>
        <v/>
      </c>
      <c r="L507" s="1"/>
      <c r="M507" s="127"/>
      <c r="N507" s="127"/>
      <c r="O507" s="122" t="str">
        <f t="shared" si="97"/>
        <v/>
      </c>
      <c r="P507" s="49" t="str">
        <f t="shared" si="98"/>
        <v/>
      </c>
      <c r="Q507" s="3" t="str">
        <f t="shared" si="99"/>
        <v/>
      </c>
      <c r="R507" s="49" t="str">
        <f t="shared" si="100"/>
        <v/>
      </c>
      <c r="S507" s="3" t="str">
        <f t="shared" si="101"/>
        <v/>
      </c>
      <c r="T507" s="50" t="str">
        <f t="shared" si="102"/>
        <v/>
      </c>
      <c r="U507" s="50" t="str">
        <f t="shared" si="103"/>
        <v/>
      </c>
      <c r="V507" s="51" t="str">
        <f t="shared" si="104"/>
        <v/>
      </c>
    </row>
    <row r="508" spans="1:22" ht="13.5">
      <c r="A508" s="266" t="str">
        <f t="shared" si="94"/>
        <v/>
      </c>
      <c r="B508" s="47"/>
      <c r="C508" s="380"/>
      <c r="D508" s="380"/>
      <c r="E508" s="380"/>
      <c r="F508" s="380"/>
      <c r="G508" s="265"/>
      <c r="H508" s="45"/>
      <c r="I508" s="48"/>
      <c r="J508" s="70" t="str">
        <f t="shared" si="95"/>
        <v/>
      </c>
      <c r="K508" s="71" t="str">
        <f t="shared" si="96"/>
        <v/>
      </c>
      <c r="L508" s="1"/>
      <c r="M508" s="127"/>
      <c r="N508" s="127"/>
      <c r="O508" s="122" t="str">
        <f t="shared" si="97"/>
        <v/>
      </c>
      <c r="P508" s="49" t="str">
        <f t="shared" si="98"/>
        <v/>
      </c>
      <c r="Q508" s="3" t="str">
        <f t="shared" si="99"/>
        <v/>
      </c>
      <c r="R508" s="49" t="str">
        <f t="shared" si="100"/>
        <v/>
      </c>
      <c r="S508" s="3" t="str">
        <f t="shared" si="101"/>
        <v/>
      </c>
      <c r="T508" s="50" t="str">
        <f t="shared" si="102"/>
        <v/>
      </c>
      <c r="U508" s="50" t="str">
        <f t="shared" si="103"/>
        <v/>
      </c>
      <c r="V508" s="51" t="str">
        <f t="shared" si="104"/>
        <v/>
      </c>
    </row>
    <row r="509" spans="1:22" ht="13.5">
      <c r="A509" s="266" t="str">
        <f t="shared" si="94"/>
        <v/>
      </c>
      <c r="B509" s="47"/>
      <c r="C509" s="380"/>
      <c r="D509" s="380"/>
      <c r="E509" s="380"/>
      <c r="F509" s="380"/>
      <c r="G509" s="265"/>
      <c r="H509" s="45"/>
      <c r="I509" s="48"/>
      <c r="J509" s="70" t="str">
        <f t="shared" si="95"/>
        <v/>
      </c>
      <c r="K509" s="71" t="str">
        <f t="shared" si="96"/>
        <v/>
      </c>
      <c r="L509" s="1"/>
      <c r="M509" s="127"/>
      <c r="N509" s="127"/>
      <c r="O509" s="122" t="str">
        <f t="shared" si="97"/>
        <v/>
      </c>
      <c r="P509" s="49" t="str">
        <f t="shared" si="98"/>
        <v/>
      </c>
      <c r="Q509" s="3" t="str">
        <f t="shared" si="99"/>
        <v/>
      </c>
      <c r="R509" s="49" t="str">
        <f t="shared" si="100"/>
        <v/>
      </c>
      <c r="S509" s="3" t="str">
        <f t="shared" si="101"/>
        <v/>
      </c>
      <c r="T509" s="50" t="str">
        <f t="shared" si="102"/>
        <v/>
      </c>
      <c r="U509" s="50" t="str">
        <f t="shared" si="103"/>
        <v/>
      </c>
      <c r="V509" s="51" t="str">
        <f t="shared" si="104"/>
        <v/>
      </c>
    </row>
    <row r="510" spans="1:22" ht="13.5">
      <c r="A510" s="266" t="str">
        <f t="shared" si="94"/>
        <v/>
      </c>
      <c r="B510" s="47"/>
      <c r="C510" s="380"/>
      <c r="D510" s="380"/>
      <c r="E510" s="380"/>
      <c r="F510" s="380"/>
      <c r="G510" s="265"/>
      <c r="H510" s="45"/>
      <c r="I510" s="48"/>
      <c r="J510" s="70" t="str">
        <f t="shared" si="95"/>
        <v/>
      </c>
      <c r="K510" s="71" t="str">
        <f t="shared" si="96"/>
        <v/>
      </c>
      <c r="L510" s="1"/>
      <c r="M510" s="127"/>
      <c r="N510" s="127"/>
      <c r="O510" s="122" t="str">
        <f t="shared" si="97"/>
        <v/>
      </c>
      <c r="P510" s="49" t="str">
        <f t="shared" si="98"/>
        <v/>
      </c>
      <c r="Q510" s="3" t="str">
        <f t="shared" si="99"/>
        <v/>
      </c>
      <c r="R510" s="49" t="str">
        <f t="shared" si="100"/>
        <v/>
      </c>
      <c r="S510" s="3" t="str">
        <f t="shared" si="101"/>
        <v/>
      </c>
      <c r="T510" s="50" t="str">
        <f t="shared" si="102"/>
        <v/>
      </c>
      <c r="U510" s="50" t="str">
        <f t="shared" si="103"/>
        <v/>
      </c>
      <c r="V510" s="51" t="str">
        <f t="shared" si="104"/>
        <v/>
      </c>
    </row>
    <row r="511" spans="1:22" ht="13.5">
      <c r="A511" s="266" t="str">
        <f t="shared" si="94"/>
        <v/>
      </c>
      <c r="B511" s="47"/>
      <c r="C511" s="380"/>
      <c r="D511" s="380"/>
      <c r="E511" s="380"/>
      <c r="F511" s="380"/>
      <c r="G511" s="265"/>
      <c r="H511" s="45"/>
      <c r="I511" s="48"/>
      <c r="J511" s="70" t="str">
        <f t="shared" si="95"/>
        <v/>
      </c>
      <c r="K511" s="71" t="str">
        <f t="shared" si="96"/>
        <v/>
      </c>
      <c r="L511" s="1"/>
      <c r="M511" s="127"/>
      <c r="N511" s="127"/>
      <c r="O511" s="122" t="str">
        <f t="shared" si="97"/>
        <v/>
      </c>
      <c r="P511" s="49" t="str">
        <f t="shared" si="98"/>
        <v/>
      </c>
      <c r="Q511" s="3" t="str">
        <f t="shared" si="99"/>
        <v/>
      </c>
      <c r="R511" s="49" t="str">
        <f t="shared" si="100"/>
        <v/>
      </c>
      <c r="S511" s="3" t="str">
        <f t="shared" si="101"/>
        <v/>
      </c>
      <c r="T511" s="50" t="str">
        <f t="shared" si="102"/>
        <v/>
      </c>
      <c r="U511" s="50" t="str">
        <f t="shared" si="103"/>
        <v/>
      </c>
      <c r="V511" s="51" t="str">
        <f t="shared" si="104"/>
        <v/>
      </c>
    </row>
    <row r="512" spans="1:22" ht="13.5">
      <c r="A512" s="266" t="str">
        <f t="shared" si="94"/>
        <v/>
      </c>
      <c r="B512" s="47"/>
      <c r="C512" s="380"/>
      <c r="D512" s="380"/>
      <c r="E512" s="380"/>
      <c r="F512" s="380"/>
      <c r="G512" s="265"/>
      <c r="H512" s="45"/>
      <c r="I512" s="48"/>
      <c r="J512" s="70" t="str">
        <f t="shared" si="95"/>
        <v/>
      </c>
      <c r="K512" s="71" t="str">
        <f t="shared" si="96"/>
        <v/>
      </c>
      <c r="L512" s="1"/>
      <c r="M512" s="127"/>
      <c r="N512" s="127"/>
      <c r="O512" s="122" t="str">
        <f t="shared" si="97"/>
        <v/>
      </c>
      <c r="P512" s="49" t="str">
        <f t="shared" si="98"/>
        <v/>
      </c>
      <c r="Q512" s="3" t="str">
        <f t="shared" si="99"/>
        <v/>
      </c>
      <c r="R512" s="49" t="str">
        <f t="shared" si="100"/>
        <v/>
      </c>
      <c r="S512" s="3" t="str">
        <f t="shared" si="101"/>
        <v/>
      </c>
      <c r="T512" s="50" t="str">
        <f t="shared" si="102"/>
        <v/>
      </c>
      <c r="U512" s="50" t="str">
        <f t="shared" si="103"/>
        <v/>
      </c>
      <c r="V512" s="51" t="str">
        <f t="shared" si="104"/>
        <v/>
      </c>
    </row>
    <row r="513" spans="1:22" ht="13.5">
      <c r="A513" s="266" t="str">
        <f t="shared" si="94"/>
        <v/>
      </c>
      <c r="B513" s="47"/>
      <c r="C513" s="380"/>
      <c r="D513" s="380"/>
      <c r="E513" s="380"/>
      <c r="F513" s="380"/>
      <c r="G513" s="265"/>
      <c r="H513" s="45"/>
      <c r="I513" s="48"/>
      <c r="J513" s="70" t="str">
        <f t="shared" si="95"/>
        <v/>
      </c>
      <c r="K513" s="71" t="str">
        <f t="shared" si="96"/>
        <v/>
      </c>
      <c r="L513" s="1"/>
      <c r="M513" s="127"/>
      <c r="N513" s="127"/>
      <c r="O513" s="122" t="str">
        <f t="shared" si="97"/>
        <v/>
      </c>
      <c r="P513" s="49" t="str">
        <f t="shared" si="98"/>
        <v/>
      </c>
      <c r="Q513" s="3" t="str">
        <f t="shared" si="99"/>
        <v/>
      </c>
      <c r="R513" s="49" t="str">
        <f t="shared" si="100"/>
        <v/>
      </c>
      <c r="S513" s="3" t="str">
        <f t="shared" si="101"/>
        <v/>
      </c>
      <c r="T513" s="50" t="str">
        <f t="shared" si="102"/>
        <v/>
      </c>
      <c r="U513" s="50" t="str">
        <f t="shared" si="103"/>
        <v/>
      </c>
      <c r="V513" s="51" t="str">
        <f t="shared" si="104"/>
        <v/>
      </c>
    </row>
    <row r="514" spans="1:22" ht="13.5">
      <c r="A514" s="266" t="str">
        <f t="shared" si="94"/>
        <v/>
      </c>
      <c r="B514" s="47"/>
      <c r="C514" s="380"/>
      <c r="D514" s="380"/>
      <c r="E514" s="380"/>
      <c r="F514" s="380"/>
      <c r="G514" s="265"/>
      <c r="H514" s="45"/>
      <c r="I514" s="48"/>
      <c r="J514" s="70" t="str">
        <f t="shared" si="95"/>
        <v/>
      </c>
      <c r="K514" s="71" t="str">
        <f t="shared" si="96"/>
        <v/>
      </c>
      <c r="L514" s="1"/>
      <c r="M514" s="127"/>
      <c r="N514" s="127"/>
      <c r="O514" s="122" t="str">
        <f t="shared" si="97"/>
        <v/>
      </c>
      <c r="P514" s="49" t="str">
        <f t="shared" si="98"/>
        <v/>
      </c>
      <c r="Q514" s="3" t="str">
        <f t="shared" si="99"/>
        <v/>
      </c>
      <c r="R514" s="49" t="str">
        <f t="shared" si="100"/>
        <v/>
      </c>
      <c r="S514" s="3" t="str">
        <f t="shared" si="101"/>
        <v/>
      </c>
      <c r="T514" s="50" t="str">
        <f t="shared" si="102"/>
        <v/>
      </c>
      <c r="U514" s="50" t="str">
        <f t="shared" si="103"/>
        <v/>
      </c>
      <c r="V514" s="51" t="str">
        <f t="shared" si="104"/>
        <v/>
      </c>
    </row>
    <row r="515" spans="1:22" ht="13.5">
      <c r="A515" s="266" t="str">
        <f t="shared" si="94"/>
        <v/>
      </c>
      <c r="B515" s="47"/>
      <c r="C515" s="380"/>
      <c r="D515" s="380"/>
      <c r="E515" s="380"/>
      <c r="F515" s="380"/>
      <c r="G515" s="265"/>
      <c r="H515" s="45"/>
      <c r="I515" s="48"/>
      <c r="J515" s="70" t="str">
        <f t="shared" si="95"/>
        <v/>
      </c>
      <c r="K515" s="71" t="str">
        <f t="shared" si="96"/>
        <v/>
      </c>
      <c r="L515" s="1"/>
      <c r="M515" s="127"/>
      <c r="N515" s="127"/>
      <c r="O515" s="122" t="str">
        <f t="shared" si="97"/>
        <v/>
      </c>
      <c r="P515" s="49" t="str">
        <f t="shared" si="98"/>
        <v/>
      </c>
      <c r="Q515" s="3" t="str">
        <f t="shared" si="99"/>
        <v/>
      </c>
      <c r="R515" s="49" t="str">
        <f t="shared" si="100"/>
        <v/>
      </c>
      <c r="S515" s="3" t="str">
        <f t="shared" si="101"/>
        <v/>
      </c>
      <c r="T515" s="50" t="str">
        <f t="shared" si="102"/>
        <v/>
      </c>
      <c r="U515" s="50" t="str">
        <f t="shared" si="103"/>
        <v/>
      </c>
      <c r="V515" s="51" t="str">
        <f t="shared" si="104"/>
        <v/>
      </c>
    </row>
  </sheetData>
  <sheetProtection formatCells="0" formatRows="0" autoFilter="0"/>
  <autoFilter ref="A15:K15"/>
  <customSheetViews>
    <customSheetView guid="{789E6728-0362-41BE-AA5B-1EEBEE381552}">
      <pane ySplit="15" topLeftCell="A16" activePane="bottomLeft" state="frozenSplit"/>
      <selection pane="bottomLeft" activeCell="E39" sqref="E39"/>
    </customSheetView>
  </customSheetViews>
  <mergeCells count="26">
    <mergeCell ref="U5:U15"/>
    <mergeCell ref="G6:G14"/>
    <mergeCell ref="V5:V15"/>
    <mergeCell ref="R5:R15"/>
    <mergeCell ref="S5:S15"/>
    <mergeCell ref="T5:T15"/>
    <mergeCell ref="K6:K14"/>
    <mergeCell ref="J6:J14"/>
    <mergeCell ref="P5:P15"/>
    <mergeCell ref="Q5:Q15"/>
    <mergeCell ref="M15:N15"/>
    <mergeCell ref="A6:A14"/>
    <mergeCell ref="A1:O1"/>
    <mergeCell ref="A3:O3"/>
    <mergeCell ref="A5:K5"/>
    <mergeCell ref="O5:O12"/>
    <mergeCell ref="M14:N14"/>
    <mergeCell ref="D6:D14"/>
    <mergeCell ref="H6:H14"/>
    <mergeCell ref="F6:F14"/>
    <mergeCell ref="E6:E14"/>
    <mergeCell ref="L5:L15"/>
    <mergeCell ref="I6:I14"/>
    <mergeCell ref="C6:C14"/>
    <mergeCell ref="M13:N13"/>
    <mergeCell ref="B6:B14"/>
  </mergeCells>
  <phoneticPr fontId="3" type="noConversion"/>
  <conditionalFormatting sqref="W16:AE88">
    <cfRule type="cellIs" dxfId="34" priority="16" stopIfTrue="1" operator="equal">
      <formula>"Elligible"</formula>
    </cfRule>
    <cfRule type="cellIs" dxfId="33" priority="17" stopIfTrue="1" operator="equal">
      <formula>"Non elligible"</formula>
    </cfRule>
  </conditionalFormatting>
  <conditionalFormatting sqref="T16:V515">
    <cfRule type="cellIs" dxfId="32" priority="18" stopIfTrue="1" operator="equal">
      <formula>"Eligible"</formula>
    </cfRule>
    <cfRule type="cellIs" dxfId="31" priority="19" stopIfTrue="1" operator="equal">
      <formula>"Non eligible"</formula>
    </cfRule>
  </conditionalFormatting>
  <conditionalFormatting sqref="O16:O515">
    <cfRule type="containsText" dxfId="30" priority="15" stopIfTrue="1" operator="containsText" text="Eligible">
      <formula>NOT(ISERROR(SEARCH("Eligible",O16)))</formula>
    </cfRule>
    <cfRule type="cellIs" dxfId="29" priority="20" stopIfTrue="1" operator="equal">
      <formula>"Eligible"</formula>
    </cfRule>
    <cfRule type="cellIs" dxfId="28" priority="21" stopIfTrue="1" operator="equal">
      <formula>"Non éligible"</formula>
    </cfRule>
  </conditionalFormatting>
  <conditionalFormatting sqref="M16:M515">
    <cfRule type="expression" priority="2" stopIfTrue="1">
      <formula>K16=""</formula>
    </cfRule>
    <cfRule type="expression" dxfId="27" priority="4" stopIfTrue="1">
      <formula>K16&gt;=55</formula>
    </cfRule>
  </conditionalFormatting>
  <conditionalFormatting sqref="N16:N515">
    <cfRule type="expression" priority="1" stopIfTrue="1">
      <formula>K16=""</formula>
    </cfRule>
    <cfRule type="expression" dxfId="26" priority="5" stopIfTrue="1">
      <formula>K16&lt;55</formula>
    </cfRule>
  </conditionalFormatting>
  <dataValidations count="6">
    <dataValidation type="custom" allowBlank="1" showInputMessage="1" showErrorMessage="1" error="                ATTENTION_x000a_L'agent est âgé de moins de 55 ans" promptTitle="L'âge doit être inférieur à 55 " sqref="N16:N515">
      <formula1>R16=TRUE</formula1>
    </dataValidation>
    <dataValidation type="custom" allowBlank="1" showInputMessage="1" showErrorMessage="1" errorTitle="Plus de 55 ans" error="                ATTENTION_x000a_L'agent est âgé de plus de 55 ans" promptTitle="Erreur" sqref="M16:M515">
      <formula1>P16=TRUE</formula1>
    </dataValidation>
    <dataValidation type="list" allowBlank="1" showInputMessage="1" showErrorMessage="1" sqref="L17:L515">
      <formula1>$AK$2:$AK$20</formula1>
    </dataValidation>
    <dataValidation type="list" allowBlank="1" showInputMessage="1" showErrorMessage="1" sqref="L16">
      <formula1>$AK$2:$AK$14</formula1>
    </dataValidation>
    <dataValidation type="list" allowBlank="1" showInputMessage="1" showErrorMessage="1" sqref="H16:H515">
      <formula1>$AH$2:$AH$5</formula1>
    </dataValidation>
    <dataValidation type="list" allowBlank="1" showInputMessage="1" showErrorMessage="1" sqref="B16:B515">
      <formula1>$AJ$2:$AJ$4</formula1>
    </dataValidation>
  </dataValidations>
  <hyperlinks>
    <hyperlink ref="L5" location="'Cas de recrutement'!A1" display="Cas de recrutement"/>
    <hyperlink ref="L5:L15" location="'CDI-Cas de recrutement'!A1" display="Cas de recrutement Pour choisir le code, veuillez vous référer à la feuille explicative en cliquant ICI"/>
  </hyperlinks>
  <printOptions horizontalCentered="1" verticalCentered="1"/>
  <pageMargins left="0.19685039370078741" right="0.19685039370078741" top="0.35433070866141736" bottom="0.51181102362204722" header="0.15748031496062992" footer="0.15748031496062992"/>
  <pageSetup paperSize="8" scale="95" orientation="landscape" r:id="rId1"/>
  <headerFooter alignWithMargins="0">
    <oddFooter>&amp;L&amp;"Trebuchet MS,Gras italique"&amp;11Nom de la structure territoriale&amp;R&amp;"Trebuchet MS,Normal"&amp;9&amp;P / &amp;N</oddFooter>
  </headerFooter>
  <legacyDrawing r:id="rId2"/>
</worksheet>
</file>

<file path=xl/worksheets/sheet3.xml><?xml version="1.0" encoding="utf-8"?>
<worksheet xmlns="http://schemas.openxmlformats.org/spreadsheetml/2006/main" xmlns:r="http://schemas.openxmlformats.org/officeDocument/2006/relationships">
  <sheetPr codeName="Feuil7">
    <tabColor theme="5" tint="-0.249977111117893"/>
  </sheetPr>
  <dimension ref="A1:AG35"/>
  <sheetViews>
    <sheetView view="pageBreakPreview" zoomScaleNormal="100" zoomScaleSheetLayoutView="100" workbookViewId="0">
      <selection activeCell="C7" sqref="C7"/>
    </sheetView>
  </sheetViews>
  <sheetFormatPr baseColWidth="10" defaultRowHeight="12.75"/>
  <cols>
    <col min="1" max="1" width="6.7109375" style="7" bestFit="1" customWidth="1"/>
    <col min="2" max="2" width="8.7109375" style="7" customWidth="1"/>
    <col min="3" max="3" width="11.85546875" style="7" customWidth="1"/>
    <col min="4" max="4" width="19" style="7" bestFit="1" customWidth="1"/>
    <col min="5" max="5" width="94" style="7" customWidth="1"/>
    <col min="6" max="16" width="11.42578125" style="7"/>
    <col min="18" max="16384" width="11.42578125" style="7"/>
  </cols>
  <sheetData>
    <row r="1" spans="1:33" s="10" customFormat="1" ht="15.75">
      <c r="A1" s="492" t="s">
        <v>304</v>
      </c>
      <c r="B1" s="493"/>
      <c r="C1" s="493"/>
      <c r="D1" s="493"/>
      <c r="E1" s="494"/>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3.5" customHeight="1">
      <c r="A2" s="6"/>
      <c r="B2" s="6"/>
      <c r="C2" s="6"/>
      <c r="D2" s="6"/>
      <c r="E2" s="238" t="s">
        <v>72</v>
      </c>
      <c r="F2" s="60"/>
      <c r="G2" s="60"/>
      <c r="H2" s="60"/>
      <c r="I2" s="60"/>
      <c r="J2" s="60"/>
      <c r="K2" s="60"/>
      <c r="L2" s="60"/>
      <c r="M2" s="60"/>
      <c r="N2" s="60"/>
      <c r="O2" s="60"/>
      <c r="P2" s="60"/>
      <c r="Q2" s="61"/>
      <c r="R2" s="60"/>
      <c r="S2" s="60"/>
      <c r="T2" s="60"/>
      <c r="U2" s="60"/>
      <c r="V2" s="60"/>
      <c r="W2" s="60"/>
      <c r="X2" s="60"/>
      <c r="Y2" s="60"/>
      <c r="Z2" s="60"/>
      <c r="AA2" s="60"/>
      <c r="AB2" s="60"/>
      <c r="AC2" s="60"/>
      <c r="AD2" s="60"/>
      <c r="AE2" s="60"/>
      <c r="AF2" s="60"/>
      <c r="AG2" s="60"/>
    </row>
    <row r="3" spans="1:33" ht="6.75" customHeight="1">
      <c r="A3" s="6"/>
      <c r="B3" s="6"/>
      <c r="C3" s="6"/>
      <c r="D3" s="6"/>
      <c r="E3" s="8"/>
      <c r="F3" s="60"/>
      <c r="G3" s="60"/>
      <c r="H3" s="60"/>
      <c r="I3" s="60"/>
      <c r="J3" s="60"/>
      <c r="K3" s="60"/>
      <c r="L3" s="60"/>
      <c r="M3" s="60"/>
      <c r="N3" s="60"/>
      <c r="O3" s="60"/>
      <c r="P3" s="60"/>
      <c r="Q3" s="61"/>
      <c r="R3" s="60"/>
      <c r="S3" s="60"/>
      <c r="T3" s="60"/>
      <c r="U3" s="60"/>
      <c r="V3" s="60"/>
      <c r="W3" s="60"/>
      <c r="X3" s="60"/>
      <c r="Y3" s="60"/>
      <c r="Z3" s="60"/>
      <c r="AA3" s="60"/>
      <c r="AB3" s="60"/>
      <c r="AC3" s="60"/>
      <c r="AD3" s="60"/>
      <c r="AE3" s="60"/>
      <c r="AF3" s="60"/>
      <c r="AG3" s="60"/>
    </row>
    <row r="4" spans="1:33" ht="13.5" customHeight="1">
      <c r="A4" s="495" t="s">
        <v>71</v>
      </c>
      <c r="B4" s="496"/>
      <c r="C4" s="496"/>
      <c r="D4" s="496"/>
      <c r="E4" s="497"/>
      <c r="F4" s="60"/>
      <c r="G4" s="60"/>
      <c r="H4" s="60"/>
      <c r="I4" s="60"/>
      <c r="J4" s="60"/>
      <c r="K4" s="60"/>
      <c r="L4" s="60"/>
      <c r="M4" s="60"/>
      <c r="N4" s="60"/>
      <c r="O4" s="60"/>
      <c r="P4" s="60"/>
      <c r="Q4" s="61"/>
      <c r="R4" s="60"/>
      <c r="S4" s="60"/>
      <c r="T4" s="60"/>
      <c r="U4" s="60"/>
      <c r="V4" s="60"/>
      <c r="W4" s="60"/>
      <c r="X4" s="60"/>
      <c r="Y4" s="60"/>
      <c r="Z4" s="60"/>
      <c r="AA4" s="60"/>
      <c r="AB4" s="60"/>
      <c r="AC4" s="60"/>
      <c r="AD4" s="60"/>
      <c r="AE4" s="60"/>
      <c r="AF4" s="60"/>
      <c r="AG4" s="60"/>
    </row>
    <row r="5" spans="1:33" s="6" customFormat="1" ht="6.75" customHeight="1">
      <c r="A5" s="28"/>
      <c r="B5" s="29"/>
      <c r="C5" s="29"/>
      <c r="D5" s="29"/>
      <c r="E5" s="29"/>
      <c r="F5" s="60"/>
      <c r="G5" s="60"/>
      <c r="H5" s="60"/>
      <c r="I5" s="60"/>
      <c r="J5" s="60"/>
      <c r="K5" s="60"/>
      <c r="L5" s="60"/>
      <c r="M5" s="60"/>
      <c r="N5" s="60"/>
      <c r="O5" s="60"/>
      <c r="P5" s="60"/>
      <c r="Q5" s="61"/>
      <c r="R5" s="60"/>
      <c r="S5" s="60"/>
      <c r="T5" s="60"/>
      <c r="U5" s="60"/>
      <c r="V5" s="60"/>
      <c r="W5" s="60"/>
      <c r="X5" s="60"/>
      <c r="Y5" s="60"/>
      <c r="Z5" s="60"/>
      <c r="AA5" s="60"/>
      <c r="AB5" s="60"/>
      <c r="AC5" s="60"/>
      <c r="AD5" s="60"/>
      <c r="AE5" s="60"/>
      <c r="AF5" s="60"/>
      <c r="AG5" s="60"/>
    </row>
    <row r="6" spans="1:33" ht="24" customHeight="1">
      <c r="A6" s="26" t="s">
        <v>153</v>
      </c>
      <c r="B6" s="25" t="s">
        <v>66</v>
      </c>
      <c r="C6" s="25" t="s">
        <v>109</v>
      </c>
      <c r="D6" s="26" t="s">
        <v>22</v>
      </c>
      <c r="E6" s="27" t="s">
        <v>103</v>
      </c>
      <c r="F6" s="60"/>
      <c r="G6" s="60"/>
      <c r="H6" s="60"/>
      <c r="I6" s="60"/>
      <c r="J6" s="60"/>
      <c r="K6" s="60"/>
      <c r="L6" s="60"/>
      <c r="M6" s="60"/>
      <c r="N6" s="60"/>
      <c r="O6" s="60"/>
      <c r="P6" s="60"/>
      <c r="Q6" s="61"/>
      <c r="R6" s="60"/>
      <c r="S6" s="60"/>
      <c r="T6" s="60"/>
      <c r="U6" s="60"/>
      <c r="V6" s="60"/>
      <c r="W6" s="60"/>
      <c r="X6" s="60"/>
      <c r="Y6" s="60"/>
      <c r="Z6" s="60"/>
      <c r="AA6" s="60"/>
      <c r="AB6" s="60"/>
      <c r="AC6" s="60"/>
      <c r="AD6" s="60"/>
      <c r="AE6" s="60"/>
      <c r="AF6" s="60"/>
      <c r="AG6" s="60"/>
    </row>
    <row r="7" spans="1:33" ht="24" customHeight="1">
      <c r="A7" s="26" t="s">
        <v>154</v>
      </c>
      <c r="B7" s="25" t="s">
        <v>66</v>
      </c>
      <c r="C7" s="25" t="s">
        <v>110</v>
      </c>
      <c r="D7" s="26" t="s">
        <v>21</v>
      </c>
      <c r="E7" s="27" t="s">
        <v>23</v>
      </c>
      <c r="F7" s="60"/>
      <c r="G7" s="60"/>
      <c r="H7" s="60"/>
      <c r="I7" s="60"/>
      <c r="J7" s="60"/>
      <c r="K7" s="60"/>
      <c r="L7" s="60"/>
      <c r="M7" s="60"/>
      <c r="N7" s="60"/>
      <c r="O7" s="60"/>
      <c r="P7" s="60"/>
      <c r="Q7" s="61"/>
      <c r="R7" s="60"/>
      <c r="S7" s="60"/>
      <c r="T7" s="60"/>
      <c r="U7" s="60"/>
      <c r="V7" s="60"/>
      <c r="W7" s="60"/>
      <c r="X7" s="60"/>
      <c r="Y7" s="60"/>
      <c r="Z7" s="60"/>
      <c r="AA7" s="60"/>
      <c r="AB7" s="60"/>
      <c r="AC7" s="60"/>
      <c r="AD7" s="60"/>
      <c r="AE7" s="60"/>
      <c r="AF7" s="60"/>
      <c r="AG7" s="60"/>
    </row>
    <row r="8" spans="1:33" ht="24" customHeight="1">
      <c r="A8" s="25" t="s">
        <v>155</v>
      </c>
      <c r="B8" s="25" t="s">
        <v>66</v>
      </c>
      <c r="C8" s="25" t="s">
        <v>110</v>
      </c>
      <c r="D8" s="26" t="s">
        <v>21</v>
      </c>
      <c r="E8" s="27" t="s">
        <v>24</v>
      </c>
      <c r="F8" s="60"/>
      <c r="G8" s="60"/>
      <c r="H8" s="60"/>
      <c r="I8" s="60"/>
      <c r="J8" s="60"/>
      <c r="K8" s="60"/>
      <c r="L8" s="60"/>
      <c r="M8" s="60"/>
      <c r="N8" s="60"/>
      <c r="O8" s="60"/>
      <c r="P8" s="60"/>
      <c r="Q8" s="61"/>
      <c r="R8" s="60"/>
      <c r="S8" s="60"/>
      <c r="T8" s="60"/>
      <c r="U8" s="60"/>
      <c r="V8" s="60"/>
      <c r="W8" s="60"/>
      <c r="X8" s="60"/>
      <c r="Y8" s="60"/>
      <c r="Z8" s="60"/>
      <c r="AA8" s="60"/>
      <c r="AB8" s="60"/>
      <c r="AC8" s="60"/>
      <c r="AD8" s="60"/>
      <c r="AE8" s="60"/>
      <c r="AF8" s="60"/>
      <c r="AG8" s="60"/>
    </row>
    <row r="9" spans="1:33" ht="24" customHeight="1">
      <c r="A9" s="25" t="s">
        <v>156</v>
      </c>
      <c r="B9" s="25" t="s">
        <v>66</v>
      </c>
      <c r="C9" s="25" t="s">
        <v>109</v>
      </c>
      <c r="D9" s="26" t="s">
        <v>22</v>
      </c>
      <c r="E9" s="27" t="s">
        <v>25</v>
      </c>
      <c r="F9" s="60"/>
      <c r="G9" s="60"/>
      <c r="H9" s="60"/>
      <c r="I9" s="60"/>
      <c r="J9" s="60"/>
      <c r="K9" s="60"/>
      <c r="L9" s="60"/>
      <c r="M9" s="60"/>
      <c r="N9" s="60"/>
      <c r="O9" s="60"/>
      <c r="P9" s="60"/>
      <c r="Q9" s="61"/>
      <c r="R9" s="60"/>
      <c r="S9" s="60"/>
      <c r="T9" s="60"/>
      <c r="U9" s="60"/>
      <c r="V9" s="60"/>
      <c r="W9" s="60"/>
      <c r="X9" s="60"/>
      <c r="Y9" s="60"/>
      <c r="Z9" s="60"/>
      <c r="AA9" s="60"/>
      <c r="AB9" s="60"/>
      <c r="AC9" s="60"/>
      <c r="AD9" s="60"/>
      <c r="AE9" s="60"/>
      <c r="AF9" s="60"/>
      <c r="AG9" s="60"/>
    </row>
    <row r="10" spans="1:33" ht="24" customHeight="1">
      <c r="A10" s="25" t="s">
        <v>157</v>
      </c>
      <c r="B10" s="25" t="s">
        <v>66</v>
      </c>
      <c r="C10" s="25" t="s">
        <v>111</v>
      </c>
      <c r="D10" s="26" t="s">
        <v>22</v>
      </c>
      <c r="E10" s="27" t="s">
        <v>26</v>
      </c>
      <c r="F10" s="60"/>
      <c r="G10" s="60"/>
      <c r="H10" s="60"/>
      <c r="I10" s="60"/>
      <c r="J10" s="60"/>
      <c r="K10" s="60"/>
      <c r="L10" s="60"/>
      <c r="M10" s="60"/>
      <c r="N10" s="60"/>
      <c r="O10" s="60"/>
      <c r="P10" s="60"/>
      <c r="Q10" s="61"/>
      <c r="R10" s="60"/>
      <c r="S10" s="60"/>
      <c r="T10" s="60"/>
      <c r="U10" s="60"/>
      <c r="V10" s="60"/>
      <c r="W10" s="60"/>
      <c r="X10" s="60"/>
      <c r="Y10" s="60"/>
      <c r="Z10" s="60"/>
      <c r="AA10" s="60"/>
      <c r="AB10" s="60"/>
      <c r="AC10" s="60"/>
      <c r="AD10" s="60"/>
      <c r="AE10" s="60"/>
      <c r="AF10" s="60"/>
      <c r="AG10" s="60"/>
    </row>
    <row r="11" spans="1:33" ht="24" customHeight="1">
      <c r="A11" s="25" t="s">
        <v>158</v>
      </c>
      <c r="B11" s="25" t="s">
        <v>66</v>
      </c>
      <c r="C11" s="25" t="s">
        <v>112</v>
      </c>
      <c r="D11" s="26" t="s">
        <v>22</v>
      </c>
      <c r="E11" s="27" t="s">
        <v>27</v>
      </c>
      <c r="F11" s="60"/>
      <c r="G11" s="60"/>
      <c r="H11" s="60"/>
      <c r="I11" s="60"/>
      <c r="J11" s="60"/>
      <c r="K11" s="60"/>
      <c r="L11" s="60"/>
      <c r="M11" s="60"/>
      <c r="N11" s="60"/>
      <c r="O11" s="60"/>
      <c r="P11" s="60"/>
      <c r="Q11" s="61"/>
      <c r="R11" s="60"/>
      <c r="S11" s="60"/>
      <c r="T11" s="60"/>
      <c r="U11" s="60"/>
      <c r="V11" s="60"/>
      <c r="W11" s="60"/>
      <c r="X11" s="60"/>
      <c r="Y11" s="60"/>
      <c r="Z11" s="60"/>
      <c r="AA11" s="60"/>
      <c r="AB11" s="60"/>
      <c r="AC11" s="60"/>
      <c r="AD11" s="60"/>
      <c r="AE11" s="60"/>
      <c r="AF11" s="60"/>
      <c r="AG11" s="60"/>
    </row>
    <row r="12" spans="1:33" ht="24" customHeight="1">
      <c r="A12" s="25" t="s">
        <v>159</v>
      </c>
      <c r="B12" s="25" t="s">
        <v>66</v>
      </c>
      <c r="C12" s="25" t="s">
        <v>113</v>
      </c>
      <c r="D12" s="26" t="s">
        <v>22</v>
      </c>
      <c r="E12" s="27" t="s">
        <v>101</v>
      </c>
      <c r="F12" s="60"/>
      <c r="G12" s="60"/>
      <c r="H12" s="60"/>
      <c r="I12" s="60"/>
      <c r="J12" s="60"/>
      <c r="K12" s="60"/>
      <c r="L12" s="60"/>
      <c r="M12" s="60"/>
      <c r="N12" s="60"/>
      <c r="O12" s="60"/>
      <c r="P12" s="60"/>
      <c r="Q12" s="61"/>
      <c r="R12" s="60"/>
      <c r="S12" s="60"/>
      <c r="T12" s="60"/>
      <c r="U12" s="60"/>
      <c r="V12" s="60"/>
      <c r="W12" s="60"/>
      <c r="X12" s="60"/>
      <c r="Y12" s="60"/>
      <c r="Z12" s="60"/>
      <c r="AA12" s="60"/>
      <c r="AB12" s="60"/>
      <c r="AC12" s="60"/>
      <c r="AD12" s="60"/>
      <c r="AE12" s="60"/>
      <c r="AF12" s="60"/>
      <c r="AG12" s="60"/>
    </row>
    <row r="13" spans="1:33" ht="24" customHeight="1">
      <c r="A13" s="25" t="s">
        <v>160</v>
      </c>
      <c r="B13" s="25" t="s">
        <v>66</v>
      </c>
      <c r="C13" s="25" t="s">
        <v>113</v>
      </c>
      <c r="D13" s="26" t="s">
        <v>22</v>
      </c>
      <c r="E13" s="27" t="s">
        <v>102</v>
      </c>
      <c r="F13" s="60"/>
      <c r="G13" s="60"/>
      <c r="H13" s="60"/>
      <c r="I13" s="60"/>
      <c r="J13" s="60"/>
      <c r="K13" s="60"/>
      <c r="L13" s="60"/>
      <c r="M13" s="60"/>
      <c r="N13" s="60"/>
      <c r="O13" s="60"/>
      <c r="P13" s="60"/>
      <c r="Q13" s="61"/>
      <c r="R13" s="60"/>
      <c r="S13" s="60"/>
      <c r="T13" s="60"/>
      <c r="U13" s="60"/>
      <c r="V13" s="60"/>
      <c r="W13" s="60"/>
      <c r="X13" s="60"/>
      <c r="Y13" s="60"/>
      <c r="Z13" s="60"/>
      <c r="AA13" s="60"/>
      <c r="AB13" s="60"/>
      <c r="AC13" s="60"/>
      <c r="AD13" s="60"/>
      <c r="AE13" s="60"/>
      <c r="AF13" s="60"/>
      <c r="AG13" s="60"/>
    </row>
    <row r="14" spans="1:33" ht="29.25" customHeight="1">
      <c r="A14" s="25" t="s">
        <v>161</v>
      </c>
      <c r="B14" s="25" t="s">
        <v>66</v>
      </c>
      <c r="C14" s="25" t="s">
        <v>113</v>
      </c>
      <c r="D14" s="26" t="s">
        <v>22</v>
      </c>
      <c r="E14" s="27" t="s">
        <v>104</v>
      </c>
      <c r="F14" s="60"/>
      <c r="G14" s="60"/>
      <c r="H14" s="60"/>
      <c r="I14" s="60"/>
      <c r="J14" s="60"/>
      <c r="K14" s="60"/>
      <c r="L14" s="60"/>
      <c r="M14" s="60"/>
      <c r="N14" s="60"/>
      <c r="O14" s="60"/>
      <c r="P14" s="60"/>
      <c r="Q14" s="61"/>
      <c r="R14" s="60"/>
      <c r="S14" s="60"/>
      <c r="T14" s="60"/>
      <c r="U14" s="60"/>
      <c r="V14" s="60"/>
      <c r="W14" s="60"/>
      <c r="X14" s="60"/>
      <c r="Y14" s="60"/>
      <c r="Z14" s="60"/>
      <c r="AA14" s="60"/>
      <c r="AB14" s="60"/>
      <c r="AC14" s="60"/>
      <c r="AD14" s="60"/>
      <c r="AE14" s="60"/>
      <c r="AF14" s="60"/>
      <c r="AG14" s="60"/>
    </row>
    <row r="15" spans="1:33" ht="24" customHeight="1">
      <c r="A15" s="25" t="s">
        <v>162</v>
      </c>
      <c r="B15" s="25" t="s">
        <v>66</v>
      </c>
      <c r="C15" s="25" t="s">
        <v>113</v>
      </c>
      <c r="D15" s="26" t="s">
        <v>22</v>
      </c>
      <c r="E15" s="27" t="s">
        <v>105</v>
      </c>
      <c r="F15" s="60"/>
      <c r="G15" s="60"/>
      <c r="H15" s="60"/>
      <c r="I15" s="60"/>
      <c r="J15" s="60"/>
      <c r="K15" s="60"/>
      <c r="L15" s="60"/>
      <c r="M15" s="60"/>
      <c r="N15" s="60"/>
      <c r="O15" s="60"/>
      <c r="P15" s="60"/>
      <c r="Q15" s="61"/>
      <c r="R15" s="60"/>
      <c r="S15" s="60"/>
      <c r="T15" s="60"/>
      <c r="U15" s="60"/>
      <c r="V15" s="60"/>
      <c r="W15" s="60"/>
      <c r="X15" s="60"/>
      <c r="Y15" s="60"/>
      <c r="Z15" s="60"/>
      <c r="AA15" s="60"/>
      <c r="AB15" s="60"/>
      <c r="AC15" s="60"/>
      <c r="AD15" s="60"/>
      <c r="AE15" s="60"/>
      <c r="AF15" s="60"/>
      <c r="AG15" s="60"/>
    </row>
    <row r="16" spans="1:33" ht="29.25" customHeight="1">
      <c r="A16" s="25" t="s">
        <v>163</v>
      </c>
      <c r="B16" s="25" t="s">
        <v>66</v>
      </c>
      <c r="C16" s="27" t="s">
        <v>8</v>
      </c>
      <c r="D16" s="26" t="s">
        <v>22</v>
      </c>
      <c r="E16" s="27" t="s">
        <v>106</v>
      </c>
      <c r="F16" s="60"/>
      <c r="G16" s="60"/>
      <c r="H16" s="60"/>
      <c r="I16" s="60"/>
      <c r="J16" s="60"/>
      <c r="K16" s="60"/>
      <c r="L16" s="60"/>
      <c r="M16" s="60"/>
      <c r="N16" s="60"/>
      <c r="O16" s="60"/>
      <c r="P16" s="60"/>
      <c r="Q16" s="61"/>
      <c r="R16" s="60"/>
      <c r="S16" s="60"/>
      <c r="T16" s="60"/>
      <c r="U16" s="60"/>
      <c r="V16" s="60"/>
      <c r="W16" s="60"/>
      <c r="X16" s="60"/>
      <c r="Y16" s="60"/>
      <c r="Z16" s="60"/>
      <c r="AA16" s="60"/>
      <c r="AB16" s="60"/>
      <c r="AC16" s="60"/>
      <c r="AD16" s="60"/>
      <c r="AE16" s="60"/>
      <c r="AF16" s="60"/>
      <c r="AG16" s="60"/>
    </row>
    <row r="17" spans="1:33" ht="29.25" customHeight="1">
      <c r="A17" s="25" t="s">
        <v>164</v>
      </c>
      <c r="B17" s="25" t="s">
        <v>66</v>
      </c>
      <c r="C17" s="27" t="s">
        <v>8</v>
      </c>
      <c r="D17" s="26" t="s">
        <v>22</v>
      </c>
      <c r="E17" s="27" t="s">
        <v>107</v>
      </c>
      <c r="F17" s="60"/>
      <c r="G17" s="60"/>
      <c r="H17" s="60"/>
      <c r="I17" s="60"/>
      <c r="J17" s="60"/>
      <c r="K17" s="60"/>
      <c r="L17" s="60"/>
      <c r="M17" s="60"/>
      <c r="N17" s="60"/>
      <c r="O17" s="60"/>
      <c r="P17" s="60"/>
      <c r="Q17" s="61"/>
      <c r="R17" s="60"/>
      <c r="S17" s="60"/>
      <c r="T17" s="60"/>
      <c r="U17" s="60"/>
      <c r="V17" s="60"/>
      <c r="W17" s="60"/>
      <c r="X17" s="60"/>
      <c r="Y17" s="60"/>
      <c r="Z17" s="60"/>
      <c r="AA17" s="60"/>
      <c r="AB17" s="60"/>
      <c r="AC17" s="60"/>
      <c r="AD17" s="60"/>
      <c r="AE17" s="60"/>
      <c r="AF17" s="60"/>
      <c r="AG17" s="60"/>
    </row>
    <row r="18" spans="1:33" s="6" customFormat="1" ht="6.75" customHeight="1">
      <c r="A18" s="28"/>
      <c r="B18" s="29"/>
      <c r="C18" s="29"/>
      <c r="D18" s="29"/>
      <c r="E18" s="29"/>
      <c r="F18" s="60"/>
      <c r="G18" s="60"/>
      <c r="H18" s="60"/>
      <c r="I18" s="60"/>
      <c r="J18" s="60"/>
      <c r="K18" s="60"/>
      <c r="L18" s="60"/>
      <c r="M18" s="60"/>
      <c r="N18" s="60"/>
      <c r="O18" s="60"/>
      <c r="P18" s="60"/>
      <c r="Q18" s="61"/>
      <c r="R18" s="60"/>
      <c r="S18" s="60"/>
      <c r="T18" s="60"/>
      <c r="U18" s="60"/>
      <c r="V18" s="60"/>
      <c r="W18" s="60"/>
      <c r="X18" s="60"/>
      <c r="Y18" s="60"/>
      <c r="Z18" s="60"/>
      <c r="AA18" s="60"/>
      <c r="AB18" s="60"/>
      <c r="AC18" s="60"/>
      <c r="AD18" s="60"/>
      <c r="AE18" s="60"/>
      <c r="AF18" s="60"/>
      <c r="AG18" s="60"/>
    </row>
    <row r="19" spans="1:33" ht="13.5" customHeight="1">
      <c r="A19" s="495" t="s">
        <v>67</v>
      </c>
      <c r="B19" s="496"/>
      <c r="C19" s="496"/>
      <c r="D19" s="496"/>
      <c r="E19" s="497"/>
      <c r="F19" s="60"/>
      <c r="G19" s="60"/>
      <c r="H19" s="60"/>
      <c r="I19" s="60"/>
      <c r="J19" s="60"/>
      <c r="K19" s="60"/>
      <c r="L19" s="60"/>
      <c r="M19" s="60"/>
      <c r="N19" s="60"/>
      <c r="O19" s="60"/>
      <c r="P19" s="60"/>
      <c r="Q19" s="61"/>
      <c r="R19" s="60"/>
      <c r="S19" s="60"/>
      <c r="T19" s="60"/>
      <c r="U19" s="60"/>
      <c r="V19" s="60"/>
      <c r="W19" s="60"/>
      <c r="X19" s="60"/>
      <c r="Y19" s="60"/>
      <c r="Z19" s="60"/>
      <c r="AA19" s="60"/>
      <c r="AB19" s="60"/>
      <c r="AC19" s="60"/>
      <c r="AD19" s="60"/>
      <c r="AE19" s="60"/>
      <c r="AF19" s="60"/>
      <c r="AG19" s="60"/>
    </row>
    <row r="20" spans="1:33" ht="6.75" customHeight="1">
      <c r="A20" s="28"/>
      <c r="B20" s="29"/>
      <c r="C20" s="29"/>
      <c r="D20" s="29"/>
      <c r="E20" s="29"/>
      <c r="F20" s="60"/>
      <c r="G20" s="60"/>
      <c r="H20" s="60"/>
      <c r="I20" s="60"/>
      <c r="J20" s="60"/>
      <c r="K20" s="60"/>
      <c r="L20" s="60"/>
      <c r="M20" s="60"/>
      <c r="N20" s="60"/>
      <c r="O20" s="60"/>
      <c r="P20" s="60"/>
      <c r="Q20" s="61"/>
      <c r="R20" s="60"/>
      <c r="S20" s="60"/>
      <c r="T20" s="60"/>
      <c r="U20" s="60"/>
      <c r="V20" s="60"/>
      <c r="W20" s="60"/>
      <c r="X20" s="60"/>
      <c r="Y20" s="60"/>
      <c r="Z20" s="60"/>
      <c r="AA20" s="60"/>
      <c r="AB20" s="60"/>
      <c r="AC20" s="60"/>
      <c r="AD20" s="60"/>
      <c r="AE20" s="60"/>
      <c r="AF20" s="60"/>
      <c r="AG20" s="60"/>
    </row>
    <row r="21" spans="1:33" ht="29.25" customHeight="1">
      <c r="A21" s="498" t="s">
        <v>0</v>
      </c>
      <c r="B21" s="499"/>
      <c r="C21" s="25" t="s">
        <v>114</v>
      </c>
      <c r="D21" s="26" t="s">
        <v>22</v>
      </c>
      <c r="E21" s="27" t="s">
        <v>108</v>
      </c>
      <c r="F21" s="60"/>
      <c r="G21" s="60"/>
      <c r="H21" s="60"/>
      <c r="I21" s="60"/>
      <c r="J21" s="60"/>
      <c r="K21" s="60"/>
      <c r="L21" s="60"/>
      <c r="M21" s="60"/>
      <c r="N21" s="60"/>
      <c r="O21" s="60"/>
      <c r="P21" s="60"/>
      <c r="Q21" s="61"/>
      <c r="R21" s="60"/>
      <c r="S21" s="60"/>
      <c r="T21" s="60"/>
      <c r="U21" s="60"/>
      <c r="V21" s="60"/>
      <c r="W21" s="60"/>
      <c r="X21" s="60"/>
      <c r="Y21" s="60"/>
      <c r="Z21" s="60"/>
      <c r="AA21" s="60"/>
      <c r="AB21" s="60"/>
      <c r="AC21" s="60"/>
      <c r="AD21" s="60"/>
      <c r="AE21" s="60"/>
      <c r="AF21" s="60"/>
      <c r="AG21" s="60"/>
    </row>
    <row r="22" spans="1:33" ht="24" customHeight="1">
      <c r="A22" s="498" t="s">
        <v>1</v>
      </c>
      <c r="B22" s="499"/>
      <c r="C22" s="25"/>
      <c r="D22" s="26" t="s">
        <v>22</v>
      </c>
      <c r="E22" s="27" t="s">
        <v>69</v>
      </c>
      <c r="F22" s="60"/>
      <c r="G22" s="60"/>
      <c r="H22" s="60"/>
      <c r="I22" s="60"/>
      <c r="J22" s="60"/>
      <c r="K22" s="60"/>
      <c r="L22" s="60"/>
      <c r="M22" s="60"/>
      <c r="N22" s="60"/>
      <c r="O22" s="60"/>
      <c r="P22" s="60"/>
      <c r="Q22" s="61"/>
      <c r="R22" s="60"/>
      <c r="S22" s="60"/>
      <c r="T22" s="60"/>
      <c r="U22" s="60"/>
      <c r="V22" s="60"/>
      <c r="W22" s="60"/>
      <c r="X22" s="60"/>
      <c r="Y22" s="60"/>
      <c r="Z22" s="60"/>
      <c r="AA22" s="60"/>
      <c r="AB22" s="60"/>
      <c r="AC22" s="60"/>
      <c r="AD22" s="60"/>
      <c r="AE22" s="60"/>
      <c r="AF22" s="60"/>
      <c r="AG22" s="60"/>
    </row>
    <row r="23" spans="1:33" ht="24" customHeight="1">
      <c r="A23" s="498" t="s">
        <v>2</v>
      </c>
      <c r="B23" s="499"/>
      <c r="C23" s="25"/>
      <c r="D23" s="26" t="s">
        <v>22</v>
      </c>
      <c r="E23" s="27" t="s">
        <v>68</v>
      </c>
      <c r="F23" s="60"/>
      <c r="G23" s="60"/>
      <c r="H23" s="60"/>
      <c r="I23" s="60"/>
      <c r="J23" s="60"/>
      <c r="K23" s="60"/>
      <c r="L23" s="60"/>
      <c r="M23" s="60"/>
      <c r="N23" s="60"/>
      <c r="O23" s="60"/>
      <c r="P23" s="60"/>
      <c r="Q23" s="61"/>
      <c r="R23" s="60"/>
      <c r="S23" s="60"/>
      <c r="T23" s="60"/>
      <c r="U23" s="60"/>
      <c r="V23" s="60"/>
      <c r="W23" s="60"/>
      <c r="X23" s="60"/>
      <c r="Y23" s="60"/>
      <c r="Z23" s="60"/>
      <c r="AA23" s="60"/>
      <c r="AB23" s="60"/>
      <c r="AC23" s="60"/>
      <c r="AD23" s="60"/>
      <c r="AE23" s="60"/>
      <c r="AF23" s="60"/>
      <c r="AG23" s="60"/>
    </row>
    <row r="24" spans="1:33" ht="24" customHeight="1">
      <c r="A24" s="498" t="s">
        <v>3</v>
      </c>
      <c r="B24" s="499"/>
      <c r="C24" s="25"/>
      <c r="D24" s="26" t="s">
        <v>21</v>
      </c>
      <c r="E24" s="27" t="s">
        <v>70</v>
      </c>
      <c r="F24" s="60"/>
      <c r="G24" s="60"/>
      <c r="H24" s="60"/>
      <c r="I24" s="60"/>
      <c r="J24" s="60"/>
      <c r="K24" s="60"/>
      <c r="L24" s="60"/>
      <c r="M24" s="60"/>
      <c r="N24" s="60"/>
      <c r="O24" s="60"/>
      <c r="P24" s="60"/>
      <c r="Q24" s="61"/>
      <c r="R24" s="60"/>
      <c r="S24" s="60"/>
      <c r="T24" s="60"/>
      <c r="U24" s="60"/>
      <c r="V24" s="60"/>
      <c r="W24" s="60"/>
      <c r="X24" s="60"/>
      <c r="Y24" s="60"/>
      <c r="Z24" s="60"/>
      <c r="AA24" s="60"/>
      <c r="AB24" s="60"/>
      <c r="AC24" s="60"/>
      <c r="AD24" s="60"/>
      <c r="AE24" s="60"/>
      <c r="AF24" s="60"/>
      <c r="AG24" s="60"/>
    </row>
    <row r="25" spans="1:33" ht="24" customHeight="1">
      <c r="A25" s="36"/>
      <c r="B25" s="27"/>
      <c r="C25" s="27"/>
      <c r="D25" s="26" t="s">
        <v>22</v>
      </c>
      <c r="E25" s="27" t="s">
        <v>4</v>
      </c>
      <c r="F25" s="60"/>
      <c r="G25" s="60"/>
      <c r="H25" s="60"/>
      <c r="I25" s="60"/>
      <c r="J25" s="60"/>
      <c r="K25" s="60"/>
      <c r="L25" s="60"/>
      <c r="M25" s="60"/>
      <c r="N25" s="60"/>
      <c r="O25" s="60"/>
      <c r="P25" s="60"/>
      <c r="Q25" s="61"/>
      <c r="R25" s="60"/>
      <c r="S25" s="60"/>
      <c r="T25" s="60"/>
      <c r="U25" s="60"/>
      <c r="V25" s="60"/>
      <c r="W25" s="60"/>
      <c r="X25" s="60"/>
      <c r="Y25" s="60"/>
      <c r="Z25" s="60"/>
      <c r="AA25" s="60"/>
      <c r="AB25" s="60"/>
      <c r="AC25" s="60"/>
      <c r="AD25" s="60"/>
      <c r="AE25" s="60"/>
      <c r="AF25" s="60"/>
      <c r="AG25" s="60"/>
    </row>
    <row r="26" spans="1:33" ht="24" customHeight="1">
      <c r="A26" s="27"/>
      <c r="B26" s="27"/>
      <c r="C26" s="27"/>
      <c r="D26" s="26" t="s">
        <v>22</v>
      </c>
      <c r="E26" s="27" t="s">
        <v>5</v>
      </c>
      <c r="F26" s="60"/>
      <c r="G26" s="60"/>
      <c r="H26" s="60"/>
      <c r="I26" s="60"/>
      <c r="J26" s="60"/>
      <c r="K26" s="60"/>
      <c r="L26" s="60"/>
      <c r="M26" s="60"/>
      <c r="N26" s="60"/>
      <c r="O26" s="60"/>
      <c r="P26" s="60"/>
      <c r="Q26" s="61"/>
      <c r="R26" s="60"/>
      <c r="S26" s="60"/>
      <c r="T26" s="60"/>
      <c r="U26" s="60"/>
      <c r="V26" s="60"/>
      <c r="W26" s="60"/>
      <c r="X26" s="60"/>
      <c r="Y26" s="60"/>
      <c r="Z26" s="60"/>
      <c r="AA26" s="60"/>
      <c r="AB26" s="60"/>
      <c r="AC26" s="60"/>
      <c r="AD26" s="60"/>
      <c r="AE26" s="60"/>
      <c r="AF26" s="60"/>
      <c r="AG26" s="60"/>
    </row>
    <row r="27" spans="1:33" ht="24" customHeight="1">
      <c r="A27" s="498" t="s">
        <v>134</v>
      </c>
      <c r="B27" s="498"/>
      <c r="C27" s="498"/>
      <c r="D27" s="26" t="s">
        <v>22</v>
      </c>
      <c r="E27" s="27" t="s">
        <v>6</v>
      </c>
      <c r="F27" s="60"/>
      <c r="G27" s="60"/>
      <c r="H27" s="60"/>
      <c r="I27" s="60"/>
      <c r="J27" s="60"/>
      <c r="K27" s="60"/>
      <c r="L27" s="60"/>
      <c r="M27" s="60"/>
      <c r="N27" s="60"/>
      <c r="O27" s="60"/>
      <c r="P27" s="60"/>
      <c r="Q27" s="61"/>
      <c r="R27" s="60"/>
      <c r="S27" s="60"/>
      <c r="T27" s="60"/>
      <c r="U27" s="60"/>
      <c r="V27" s="60"/>
      <c r="W27" s="60"/>
      <c r="X27" s="60"/>
      <c r="Y27" s="60"/>
      <c r="Z27" s="60"/>
      <c r="AA27" s="60"/>
      <c r="AB27" s="60"/>
      <c r="AC27" s="60"/>
      <c r="AD27" s="60"/>
      <c r="AE27" s="60"/>
      <c r="AF27" s="60"/>
      <c r="AG27" s="60"/>
    </row>
    <row r="28" spans="1:33" ht="22.5" customHeight="1">
      <c r="A28" s="500" t="s">
        <v>7</v>
      </c>
      <c r="B28" s="501"/>
      <c r="C28" s="501"/>
      <c r="D28" s="26" t="s">
        <v>22</v>
      </c>
      <c r="E28" s="25" t="s">
        <v>93</v>
      </c>
      <c r="F28" s="60"/>
      <c r="G28" s="60"/>
      <c r="H28" s="60"/>
      <c r="I28" s="60"/>
      <c r="J28" s="60"/>
      <c r="K28" s="60"/>
      <c r="L28" s="60"/>
      <c r="M28" s="60"/>
      <c r="N28" s="60"/>
      <c r="O28" s="60"/>
      <c r="P28" s="60"/>
      <c r="Q28" s="61"/>
      <c r="R28" s="60"/>
      <c r="S28" s="60"/>
      <c r="T28" s="60"/>
      <c r="U28" s="60"/>
      <c r="V28" s="60"/>
      <c r="W28" s="60"/>
      <c r="X28" s="60"/>
      <c r="Y28" s="60"/>
      <c r="Z28" s="60"/>
      <c r="AA28" s="60"/>
      <c r="AB28" s="60"/>
      <c r="AC28" s="60"/>
      <c r="AD28" s="60"/>
      <c r="AE28" s="60"/>
      <c r="AF28" s="60"/>
      <c r="AG28" s="60"/>
    </row>
    <row r="29" spans="1:33">
      <c r="A29" s="60"/>
      <c r="B29" s="60"/>
      <c r="C29" s="60"/>
      <c r="D29" s="60"/>
      <c r="E29" s="60"/>
      <c r="F29" s="60"/>
      <c r="G29" s="60"/>
      <c r="H29" s="60"/>
      <c r="I29" s="60"/>
      <c r="J29" s="60"/>
      <c r="K29" s="60"/>
      <c r="L29" s="60"/>
      <c r="M29" s="60"/>
      <c r="N29" s="60"/>
      <c r="O29" s="60"/>
      <c r="P29" s="60"/>
      <c r="Q29" s="61"/>
      <c r="R29" s="60"/>
      <c r="S29" s="60"/>
      <c r="T29" s="60"/>
      <c r="U29" s="60"/>
      <c r="V29" s="60"/>
      <c r="W29" s="60"/>
      <c r="X29" s="60"/>
      <c r="Y29" s="60"/>
      <c r="Z29" s="60"/>
      <c r="AA29" s="60"/>
      <c r="AB29" s="60"/>
      <c r="AC29" s="60"/>
      <c r="AD29" s="60"/>
      <c r="AE29" s="60"/>
      <c r="AF29" s="60"/>
      <c r="AG29" s="60"/>
    </row>
    <row r="30" spans="1:33">
      <c r="A30" s="60"/>
      <c r="B30" s="60"/>
      <c r="C30" s="60"/>
      <c r="D30" s="60"/>
      <c r="E30" s="60"/>
      <c r="F30" s="60"/>
      <c r="G30" s="60"/>
      <c r="H30" s="60"/>
      <c r="I30" s="60"/>
      <c r="J30" s="60"/>
      <c r="K30" s="60"/>
      <c r="L30" s="60"/>
      <c r="M30" s="60"/>
      <c r="N30" s="60"/>
      <c r="O30" s="60"/>
      <c r="P30" s="60"/>
      <c r="Q30" s="61"/>
      <c r="R30" s="60"/>
      <c r="S30" s="60"/>
      <c r="T30" s="60"/>
      <c r="U30" s="60"/>
      <c r="V30" s="60"/>
      <c r="W30" s="60"/>
      <c r="X30" s="60"/>
      <c r="Y30" s="60"/>
      <c r="Z30" s="60"/>
      <c r="AA30" s="60"/>
      <c r="AB30" s="60"/>
      <c r="AC30" s="60"/>
      <c r="AD30" s="60"/>
      <c r="AE30" s="60"/>
      <c r="AF30" s="60"/>
      <c r="AG30" s="60"/>
    </row>
    <row r="31" spans="1:33">
      <c r="A31" s="60"/>
      <c r="B31" s="60"/>
      <c r="C31" s="60"/>
      <c r="D31" s="60"/>
      <c r="E31" s="60"/>
      <c r="F31" s="60"/>
      <c r="G31" s="60"/>
      <c r="H31" s="60"/>
      <c r="I31" s="60"/>
      <c r="J31" s="60"/>
      <c r="K31" s="60"/>
      <c r="L31" s="60"/>
      <c r="M31" s="60"/>
      <c r="N31" s="60"/>
      <c r="O31" s="60"/>
      <c r="P31" s="60"/>
      <c r="Q31" s="61"/>
      <c r="R31" s="60"/>
      <c r="S31" s="60"/>
      <c r="T31" s="60"/>
      <c r="U31" s="60"/>
      <c r="V31" s="60"/>
      <c r="W31" s="60"/>
      <c r="X31" s="60"/>
      <c r="Y31" s="60"/>
      <c r="Z31" s="60"/>
      <c r="AA31" s="60"/>
      <c r="AB31" s="60"/>
      <c r="AC31" s="60"/>
      <c r="AD31" s="60"/>
      <c r="AE31" s="60"/>
      <c r="AF31" s="60"/>
      <c r="AG31" s="60"/>
    </row>
    <row r="32" spans="1:33">
      <c r="A32" s="60"/>
      <c r="B32" s="60"/>
      <c r="C32" s="60"/>
      <c r="D32" s="60"/>
      <c r="E32" s="60"/>
      <c r="F32" s="60"/>
      <c r="G32" s="60"/>
      <c r="H32" s="60"/>
      <c r="I32" s="60"/>
      <c r="J32" s="60"/>
      <c r="K32" s="60"/>
      <c r="L32" s="60"/>
      <c r="M32" s="60"/>
      <c r="N32" s="60"/>
      <c r="O32" s="60"/>
      <c r="P32" s="60"/>
      <c r="Q32" s="61"/>
      <c r="R32" s="60"/>
      <c r="S32" s="60"/>
      <c r="T32" s="60"/>
      <c r="U32" s="60"/>
      <c r="V32" s="60"/>
      <c r="W32" s="60"/>
      <c r="X32" s="60"/>
      <c r="Y32" s="60"/>
      <c r="Z32" s="60"/>
      <c r="AA32" s="60"/>
      <c r="AB32" s="60"/>
      <c r="AC32" s="60"/>
      <c r="AD32" s="60"/>
      <c r="AE32" s="60"/>
      <c r="AF32" s="60"/>
      <c r="AG32" s="60"/>
    </row>
    <row r="33" spans="1:33">
      <c r="A33" s="60"/>
      <c r="B33" s="60"/>
      <c r="C33" s="60"/>
      <c r="D33" s="60"/>
      <c r="E33" s="60"/>
      <c r="F33" s="60"/>
      <c r="G33" s="60"/>
      <c r="H33" s="60"/>
      <c r="I33" s="60"/>
      <c r="J33" s="60"/>
      <c r="K33" s="60"/>
      <c r="L33" s="60"/>
      <c r="M33" s="60"/>
      <c r="N33" s="60"/>
      <c r="O33" s="60"/>
      <c r="P33" s="60"/>
      <c r="Q33" s="61"/>
      <c r="R33" s="60"/>
      <c r="S33" s="60"/>
      <c r="T33" s="60"/>
      <c r="U33" s="60"/>
      <c r="V33" s="60"/>
      <c r="W33" s="60"/>
      <c r="X33" s="60"/>
      <c r="Y33" s="60"/>
      <c r="Z33" s="60"/>
      <c r="AA33" s="60"/>
      <c r="AB33" s="60"/>
      <c r="AC33" s="60"/>
      <c r="AD33" s="60"/>
      <c r="AE33" s="60"/>
      <c r="AF33" s="60"/>
      <c r="AG33" s="60"/>
    </row>
    <row r="34" spans="1:33">
      <c r="A34" s="60"/>
      <c r="B34" s="60"/>
      <c r="C34" s="60"/>
      <c r="D34" s="60"/>
      <c r="E34" s="60"/>
      <c r="F34" s="60"/>
      <c r="G34" s="60"/>
      <c r="H34" s="60"/>
      <c r="I34" s="60"/>
      <c r="J34" s="60"/>
      <c r="K34" s="60"/>
      <c r="L34" s="60"/>
      <c r="M34" s="60"/>
      <c r="N34" s="60"/>
      <c r="O34" s="60"/>
      <c r="P34" s="60"/>
      <c r="Q34" s="61"/>
      <c r="R34" s="60"/>
      <c r="S34" s="60"/>
      <c r="T34" s="60"/>
      <c r="U34" s="60"/>
      <c r="V34" s="60"/>
      <c r="W34" s="60"/>
      <c r="X34" s="60"/>
      <c r="Y34" s="60"/>
      <c r="Z34" s="60"/>
      <c r="AA34" s="60"/>
      <c r="AB34" s="60"/>
      <c r="AC34" s="60"/>
      <c r="AD34" s="60"/>
      <c r="AE34" s="60"/>
      <c r="AF34" s="60"/>
      <c r="AG34" s="60"/>
    </row>
    <row r="35" spans="1:33">
      <c r="A35" s="60"/>
      <c r="B35" s="60"/>
      <c r="C35" s="60"/>
      <c r="D35" s="60"/>
      <c r="E35" s="60"/>
    </row>
  </sheetData>
  <sheetProtection password="D0A7" sheet="1"/>
  <customSheetViews>
    <customSheetView guid="{789E6728-0362-41BE-AA5B-1EEBEE381552}" showPageBreaks="1">
      <selection activeCell="E25" sqref="E25"/>
    </customSheetView>
  </customSheetViews>
  <mergeCells count="9">
    <mergeCell ref="A1:E1"/>
    <mergeCell ref="A19:E19"/>
    <mergeCell ref="A21:B21"/>
    <mergeCell ref="A28:C28"/>
    <mergeCell ref="A22:B22"/>
    <mergeCell ref="A23:B23"/>
    <mergeCell ref="A24:B24"/>
    <mergeCell ref="A27:C27"/>
    <mergeCell ref="A4:E4"/>
  </mergeCells>
  <phoneticPr fontId="3" type="noConversion"/>
  <hyperlinks>
    <hyperlink ref="E2" location="Cdisation!J5" display="Retour à la page Cdisation"/>
  </hyperlinks>
  <printOptions horizontalCentered="1"/>
  <pageMargins left="0.25" right="0.25" top="0.16" bottom="0.16" header="0.16" footer="0.1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FF99"/>
    <pageSetUpPr fitToPage="1"/>
  </sheetPr>
  <dimension ref="A1:K32"/>
  <sheetViews>
    <sheetView topLeftCell="A13" workbookViewId="0">
      <selection activeCell="M2" sqref="M2"/>
    </sheetView>
  </sheetViews>
  <sheetFormatPr baseColWidth="10" defaultRowHeight="12.75"/>
  <sheetData>
    <row r="1" spans="1:11" ht="98.25" customHeight="1">
      <c r="A1" s="430" t="s">
        <v>405</v>
      </c>
      <c r="B1" s="502" t="s">
        <v>403</v>
      </c>
      <c r="C1" s="502"/>
      <c r="D1" s="502"/>
      <c r="E1" s="502"/>
      <c r="F1" s="502"/>
      <c r="G1" s="502"/>
      <c r="H1" s="502"/>
      <c r="I1" s="502"/>
      <c r="J1" s="502"/>
      <c r="K1" s="430" t="s">
        <v>405</v>
      </c>
    </row>
    <row r="2" spans="1:11" ht="80.25" customHeight="1">
      <c r="A2" s="503" t="s">
        <v>396</v>
      </c>
      <c r="B2" s="503"/>
      <c r="C2" s="503"/>
      <c r="D2" s="503"/>
      <c r="E2" s="503"/>
      <c r="F2" s="503"/>
      <c r="G2" s="503"/>
      <c r="H2" s="504"/>
      <c r="I2" s="504"/>
      <c r="J2" s="504"/>
      <c r="K2" s="504"/>
    </row>
    <row r="3" spans="1:11" ht="157.5" customHeight="1">
      <c r="A3" s="503" t="s">
        <v>386</v>
      </c>
      <c r="B3" s="505"/>
      <c r="C3" s="505"/>
      <c r="D3" s="505"/>
      <c r="E3" s="505"/>
      <c r="F3" s="505"/>
      <c r="G3" s="505"/>
      <c r="H3" s="505"/>
      <c r="I3" s="505"/>
      <c r="J3" s="505"/>
      <c r="K3" s="505"/>
    </row>
    <row r="4" spans="1:11" ht="21.75" customHeight="1">
      <c r="A4" s="506" t="s">
        <v>372</v>
      </c>
      <c r="B4" s="506"/>
      <c r="C4" s="507"/>
      <c r="D4" s="507"/>
      <c r="E4" s="507"/>
      <c r="F4" s="507"/>
      <c r="G4" s="507"/>
      <c r="H4" s="508"/>
      <c r="I4" s="508"/>
      <c r="J4" s="508"/>
      <c r="K4" s="508"/>
    </row>
    <row r="5" spans="1:11" ht="63" customHeight="1">
      <c r="A5" s="503" t="s">
        <v>387</v>
      </c>
      <c r="B5" s="503"/>
      <c r="C5" s="503"/>
      <c r="D5" s="503"/>
      <c r="E5" s="503"/>
      <c r="F5" s="503"/>
      <c r="G5" s="503"/>
      <c r="H5" s="504"/>
      <c r="I5" s="504"/>
      <c r="J5" s="504"/>
      <c r="K5" s="504"/>
    </row>
    <row r="6" spans="1:11" ht="177.75" customHeight="1">
      <c r="A6" s="503" t="s">
        <v>388</v>
      </c>
      <c r="B6" s="503"/>
      <c r="C6" s="503"/>
      <c r="D6" s="503"/>
      <c r="E6" s="503"/>
      <c r="F6" s="503"/>
      <c r="G6" s="503"/>
      <c r="H6" s="503"/>
      <c r="I6" s="503"/>
      <c r="J6" s="503"/>
      <c r="K6" s="503"/>
    </row>
    <row r="7" spans="1:11" ht="15">
      <c r="A7" s="509" t="s">
        <v>371</v>
      </c>
      <c r="B7" s="509"/>
      <c r="C7" s="510"/>
      <c r="D7" s="510"/>
      <c r="E7" s="510"/>
      <c r="F7" s="510"/>
      <c r="G7" s="510"/>
      <c r="H7" s="511"/>
      <c r="I7" s="511"/>
      <c r="J7" s="511"/>
      <c r="K7" s="511"/>
    </row>
    <row r="8" spans="1:11" ht="50.25" customHeight="1">
      <c r="A8" s="503" t="s">
        <v>389</v>
      </c>
      <c r="B8" s="503"/>
      <c r="C8" s="503"/>
      <c r="D8" s="503"/>
      <c r="E8" s="503"/>
      <c r="F8" s="503"/>
      <c r="G8" s="503"/>
      <c r="H8" s="504"/>
      <c r="I8" s="504"/>
      <c r="J8" s="504"/>
      <c r="K8" s="504"/>
    </row>
    <row r="9" spans="1:11" ht="60" customHeight="1">
      <c r="A9" s="512" t="s">
        <v>390</v>
      </c>
      <c r="B9" s="512"/>
      <c r="C9" s="512"/>
      <c r="D9" s="512"/>
      <c r="E9" s="512"/>
      <c r="F9" s="512"/>
      <c r="G9" s="512"/>
      <c r="H9" s="512"/>
      <c r="I9" s="512"/>
      <c r="J9" s="512"/>
      <c r="K9" s="512"/>
    </row>
    <row r="10" spans="1:11" ht="15">
      <c r="A10" s="513" t="s">
        <v>252</v>
      </c>
      <c r="B10" s="513"/>
      <c r="C10" s="514"/>
      <c r="D10" s="514"/>
      <c r="E10" s="514"/>
      <c r="F10" s="514"/>
      <c r="G10" s="514"/>
      <c r="H10" s="515"/>
      <c r="I10" s="515"/>
      <c r="J10" s="515"/>
      <c r="K10" s="515"/>
    </row>
    <row r="11" spans="1:11" ht="124.5" customHeight="1">
      <c r="A11" s="512" t="s">
        <v>391</v>
      </c>
      <c r="B11" s="512"/>
      <c r="C11" s="512"/>
      <c r="D11" s="512"/>
      <c r="E11" s="512"/>
      <c r="F11" s="512"/>
      <c r="G11" s="512"/>
      <c r="H11" s="512"/>
      <c r="I11" s="512"/>
      <c r="J11" s="512"/>
      <c r="K11" s="512"/>
    </row>
    <row r="12" spans="1:11" ht="78.75" customHeight="1">
      <c r="A12" s="512" t="s">
        <v>392</v>
      </c>
      <c r="B12" s="512"/>
      <c r="C12" s="512"/>
      <c r="D12" s="512"/>
      <c r="E12" s="512"/>
      <c r="F12" s="512"/>
      <c r="G12" s="512"/>
      <c r="H12" s="512"/>
      <c r="I12" s="512"/>
      <c r="J12" s="512"/>
      <c r="K12" s="512"/>
    </row>
    <row r="13" spans="1:11" ht="18.75">
      <c r="A13" s="516" t="s">
        <v>141</v>
      </c>
      <c r="B13" s="516"/>
      <c r="C13" s="516"/>
      <c r="D13" s="516"/>
      <c r="E13" s="516"/>
      <c r="F13" s="516"/>
      <c r="G13" s="516"/>
      <c r="H13" s="516"/>
      <c r="I13" s="516"/>
      <c r="J13" s="516"/>
      <c r="K13" s="516"/>
    </row>
    <row r="14" spans="1:11" ht="57" customHeight="1">
      <c r="A14" s="503" t="s">
        <v>343</v>
      </c>
      <c r="B14" s="503"/>
      <c r="C14" s="503"/>
      <c r="D14" s="503"/>
      <c r="E14" s="503"/>
      <c r="F14" s="503"/>
      <c r="G14" s="503"/>
      <c r="H14" s="503"/>
      <c r="I14" s="503"/>
      <c r="J14" s="503"/>
      <c r="K14" s="503"/>
    </row>
    <row r="15" spans="1:11" ht="15.75">
      <c r="A15" s="432" t="s">
        <v>232</v>
      </c>
      <c r="B15" s="433"/>
      <c r="C15" s="433"/>
      <c r="D15" s="434"/>
      <c r="E15" s="434"/>
      <c r="F15" s="434"/>
      <c r="G15" s="434"/>
      <c r="H15" s="434"/>
      <c r="I15" s="434"/>
      <c r="J15" s="434"/>
      <c r="K15" s="434"/>
    </row>
    <row r="16" spans="1:11" ht="18" customHeight="1">
      <c r="A16" s="431"/>
      <c r="B16" s="436" t="s">
        <v>226</v>
      </c>
      <c r="C16" s="435"/>
      <c r="D16" s="436"/>
      <c r="E16" s="436"/>
      <c r="F16" s="436"/>
      <c r="G16" s="436"/>
      <c r="H16" s="436"/>
      <c r="I16" s="436"/>
      <c r="J16" s="436"/>
      <c r="K16" s="436"/>
    </row>
    <row r="17" spans="1:11" ht="99" customHeight="1">
      <c r="A17" s="503" t="s">
        <v>393</v>
      </c>
      <c r="B17" s="503"/>
      <c r="C17" s="503"/>
      <c r="D17" s="503"/>
      <c r="E17" s="503"/>
      <c r="F17" s="503"/>
      <c r="G17" s="503"/>
      <c r="H17" s="503"/>
      <c r="I17" s="503"/>
      <c r="J17" s="503"/>
      <c r="K17" s="503"/>
    </row>
    <row r="18" spans="1:11" ht="20.25" customHeight="1">
      <c r="A18" s="431"/>
      <c r="B18" s="436" t="s">
        <v>227</v>
      </c>
      <c r="C18" s="436"/>
      <c r="D18" s="436"/>
      <c r="E18" s="436"/>
      <c r="F18" s="436"/>
      <c r="G18" s="436"/>
      <c r="H18" s="436"/>
      <c r="I18" s="436"/>
      <c r="J18" s="436"/>
      <c r="K18" s="436"/>
    </row>
    <row r="19" spans="1:11" ht="67.5" customHeight="1">
      <c r="A19" s="503" t="s">
        <v>353</v>
      </c>
      <c r="B19" s="503"/>
      <c r="C19" s="503"/>
      <c r="D19" s="503"/>
      <c r="E19" s="503"/>
      <c r="F19" s="503"/>
      <c r="G19" s="503"/>
      <c r="H19" s="503"/>
      <c r="I19" s="503"/>
      <c r="J19" s="503"/>
      <c r="K19" s="503"/>
    </row>
    <row r="20" spans="1:11" ht="24" customHeight="1">
      <c r="A20" s="432" t="s">
        <v>233</v>
      </c>
      <c r="B20" s="437"/>
      <c r="C20" s="437"/>
      <c r="D20" s="438"/>
      <c r="E20" s="438"/>
      <c r="F20" s="438"/>
      <c r="G20" s="438"/>
      <c r="H20" s="438"/>
      <c r="I20" s="438"/>
      <c r="J20" s="438"/>
      <c r="K20" s="438"/>
    </row>
    <row r="21" spans="1:11" ht="15">
      <c r="A21" s="439"/>
      <c r="B21" s="436" t="s">
        <v>228</v>
      </c>
      <c r="C21" s="440"/>
      <c r="D21" s="436"/>
      <c r="E21" s="436"/>
      <c r="F21" s="436"/>
      <c r="G21" s="436"/>
      <c r="H21" s="436"/>
      <c r="I21" s="436"/>
      <c r="J21" s="436"/>
      <c r="K21" s="436"/>
    </row>
    <row r="22" spans="1:11" ht="37.5" customHeight="1">
      <c r="A22" s="503" t="s">
        <v>354</v>
      </c>
      <c r="B22" s="503"/>
      <c r="C22" s="503"/>
      <c r="D22" s="503"/>
      <c r="E22" s="503"/>
      <c r="F22" s="503"/>
      <c r="G22" s="503"/>
      <c r="H22" s="503"/>
      <c r="I22" s="503"/>
      <c r="J22" s="503"/>
      <c r="K22" s="503"/>
    </row>
    <row r="23" spans="1:11" ht="12.75" customHeight="1">
      <c r="A23" s="431"/>
      <c r="B23" s="436" t="s">
        <v>229</v>
      </c>
      <c r="C23" s="436"/>
      <c r="D23" s="436"/>
      <c r="E23" s="436"/>
      <c r="F23" s="436"/>
      <c r="G23" s="436"/>
      <c r="H23" s="436"/>
      <c r="I23" s="436"/>
      <c r="J23" s="436"/>
      <c r="K23" s="436"/>
    </row>
    <row r="24" spans="1:11" ht="46.5" customHeight="1">
      <c r="A24" s="503" t="s">
        <v>250</v>
      </c>
      <c r="B24" s="503"/>
      <c r="C24" s="503"/>
      <c r="D24" s="503"/>
      <c r="E24" s="503"/>
      <c r="F24" s="503"/>
      <c r="G24" s="503"/>
      <c r="H24" s="503"/>
      <c r="I24" s="503"/>
      <c r="J24" s="503"/>
      <c r="K24" s="503"/>
    </row>
    <row r="25" spans="1:11" ht="20.25" customHeight="1">
      <c r="A25" s="431"/>
      <c r="B25" s="436" t="s">
        <v>230</v>
      </c>
      <c r="C25" s="436"/>
      <c r="D25" s="436"/>
      <c r="E25" s="436"/>
      <c r="F25" s="436"/>
      <c r="G25" s="436"/>
      <c r="H25" s="436"/>
      <c r="I25" s="436"/>
      <c r="J25" s="436"/>
      <c r="K25" s="436"/>
    </row>
    <row r="26" spans="1:11" ht="70.5" customHeight="1">
      <c r="A26" s="503" t="s">
        <v>251</v>
      </c>
      <c r="B26" s="503"/>
      <c r="C26" s="503"/>
      <c r="D26" s="503"/>
      <c r="E26" s="503"/>
      <c r="F26" s="503"/>
      <c r="G26" s="503"/>
      <c r="H26" s="503"/>
      <c r="I26" s="503"/>
      <c r="J26" s="503"/>
      <c r="K26" s="503"/>
    </row>
    <row r="27" spans="1:11" ht="15">
      <c r="A27" s="431"/>
      <c r="B27" s="436" t="s">
        <v>231</v>
      </c>
      <c r="C27" s="436"/>
      <c r="D27" s="436"/>
      <c r="E27" s="436"/>
      <c r="F27" s="436"/>
      <c r="G27" s="436"/>
      <c r="H27" s="436"/>
      <c r="I27" s="436"/>
      <c r="J27" s="436"/>
      <c r="K27" s="436"/>
    </row>
    <row r="28" spans="1:11" ht="120.75" customHeight="1">
      <c r="A28" s="503" t="s">
        <v>394</v>
      </c>
      <c r="B28" s="503"/>
      <c r="C28" s="503"/>
      <c r="D28" s="503"/>
      <c r="E28" s="503"/>
      <c r="F28" s="503"/>
      <c r="G28" s="503"/>
      <c r="H28" s="503"/>
      <c r="I28" s="503"/>
      <c r="J28" s="503"/>
      <c r="K28" s="503"/>
    </row>
    <row r="29" spans="1:11" ht="23.25" customHeight="1">
      <c r="A29" s="441" t="s">
        <v>249</v>
      </c>
      <c r="B29" s="442"/>
      <c r="C29" s="442"/>
      <c r="D29" s="442"/>
      <c r="E29" s="442"/>
      <c r="F29" s="442"/>
      <c r="G29" s="442"/>
      <c r="H29" s="442"/>
      <c r="I29" s="442"/>
      <c r="J29" s="442"/>
      <c r="K29" s="442"/>
    </row>
    <row r="30" spans="1:11" ht="73.5" customHeight="1">
      <c r="A30" s="503" t="s">
        <v>248</v>
      </c>
      <c r="B30" s="503"/>
      <c r="C30" s="503"/>
      <c r="D30" s="503"/>
      <c r="E30" s="503"/>
      <c r="F30" s="503"/>
      <c r="G30" s="503"/>
      <c r="H30" s="503"/>
      <c r="I30" s="503"/>
      <c r="J30" s="503"/>
      <c r="K30" s="503"/>
    </row>
    <row r="31" spans="1:11" ht="22.5" customHeight="1">
      <c r="A31" s="441" t="s">
        <v>344</v>
      </c>
      <c r="B31" s="442"/>
      <c r="C31" s="442"/>
      <c r="D31" s="442"/>
      <c r="E31" s="442"/>
      <c r="F31" s="442"/>
      <c r="G31" s="442"/>
      <c r="H31" s="442"/>
      <c r="I31" s="442"/>
      <c r="J31" s="442"/>
      <c r="K31" s="442"/>
    </row>
    <row r="32" spans="1:11" ht="89.25" customHeight="1">
      <c r="A32" s="503" t="s">
        <v>395</v>
      </c>
      <c r="B32" s="503"/>
      <c r="C32" s="503"/>
      <c r="D32" s="503"/>
      <c r="E32" s="503"/>
      <c r="F32" s="503"/>
      <c r="G32" s="503"/>
      <c r="H32" s="503"/>
      <c r="I32" s="503"/>
      <c r="J32" s="503"/>
      <c r="K32" s="503"/>
    </row>
  </sheetData>
  <mergeCells count="22">
    <mergeCell ref="A24:K24"/>
    <mergeCell ref="A26:K26"/>
    <mergeCell ref="A28:K28"/>
    <mergeCell ref="A30:K30"/>
    <mergeCell ref="A32:K32"/>
    <mergeCell ref="A22:K22"/>
    <mergeCell ref="A6:K6"/>
    <mergeCell ref="A7:K7"/>
    <mergeCell ref="A8:K8"/>
    <mergeCell ref="A9:K9"/>
    <mergeCell ref="A10:K10"/>
    <mergeCell ref="A11:K11"/>
    <mergeCell ref="A12:K12"/>
    <mergeCell ref="A13:K13"/>
    <mergeCell ref="A14:K14"/>
    <mergeCell ref="A17:K17"/>
    <mergeCell ref="A19:K19"/>
    <mergeCell ref="B1:J1"/>
    <mergeCell ref="A2:K2"/>
    <mergeCell ref="A3:K3"/>
    <mergeCell ref="A4:K4"/>
    <mergeCell ref="A5:K5"/>
  </mergeCells>
  <pageMargins left="0.70866141732283472" right="0.70866141732283472" top="0.74803149606299213" bottom="0.74803149606299213" header="0.31496062992125984" footer="0.31496062992125984"/>
  <pageSetup paperSize="9" scale="70"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workbookViewId="0">
      <selection activeCell="A38" sqref="A38"/>
    </sheetView>
  </sheetViews>
  <sheetFormatPr baseColWidth="10" defaultRowHeight="12.75"/>
  <cols>
    <col min="1" max="1" width="46.7109375" customWidth="1"/>
    <col min="2" max="2" width="4" customWidth="1"/>
    <col min="3" max="3" width="55.5703125" customWidth="1"/>
    <col min="4" max="4" width="3.85546875" customWidth="1"/>
    <col min="5" max="5" width="43" customWidth="1"/>
  </cols>
  <sheetData>
    <row r="1" spans="1:5">
      <c r="A1" s="448" t="s">
        <v>373</v>
      </c>
    </row>
    <row r="2" spans="1:5">
      <c r="A2" s="449"/>
    </row>
    <row r="3" spans="1:5">
      <c r="A3" s="455" t="s">
        <v>374</v>
      </c>
    </row>
    <row r="4" spans="1:5">
      <c r="A4" s="455" t="s">
        <v>375</v>
      </c>
    </row>
    <row r="6" spans="1:5">
      <c r="A6" s="450" t="s">
        <v>376</v>
      </c>
      <c r="C6" s="450" t="s">
        <v>377</v>
      </c>
    </row>
    <row r="7" spans="1:5" ht="15">
      <c r="A7" s="451" t="s">
        <v>167</v>
      </c>
      <c r="C7" s="451" t="s">
        <v>180</v>
      </c>
    </row>
    <row r="8" spans="1:5" ht="15">
      <c r="A8" s="451" t="s">
        <v>202</v>
      </c>
      <c r="C8" s="451" t="s">
        <v>190</v>
      </c>
    </row>
    <row r="9" spans="1:5" ht="15">
      <c r="A9" s="451" t="s">
        <v>168</v>
      </c>
      <c r="C9" s="451" t="s">
        <v>206</v>
      </c>
    </row>
    <row r="10" spans="1:5" ht="15">
      <c r="A10" s="451" t="s">
        <v>201</v>
      </c>
      <c r="C10" s="451" t="s">
        <v>181</v>
      </c>
    </row>
    <row r="11" spans="1:5" ht="15">
      <c r="A11" s="452"/>
      <c r="C11" s="451" t="s">
        <v>189</v>
      </c>
    </row>
    <row r="12" spans="1:5" ht="15">
      <c r="C12" s="451" t="s">
        <v>192</v>
      </c>
    </row>
    <row r="14" spans="1:5">
      <c r="A14" s="450" t="s">
        <v>378</v>
      </c>
      <c r="C14" s="450" t="s">
        <v>379</v>
      </c>
      <c r="E14" s="450" t="s">
        <v>380</v>
      </c>
    </row>
    <row r="15" spans="1:5" ht="15">
      <c r="A15" s="451" t="s">
        <v>366</v>
      </c>
      <c r="C15" s="451" t="s">
        <v>200</v>
      </c>
      <c r="E15" s="451" t="s">
        <v>203</v>
      </c>
    </row>
    <row r="16" spans="1:5" ht="15">
      <c r="A16" s="451" t="s">
        <v>170</v>
      </c>
      <c r="C16" s="451" t="s">
        <v>169</v>
      </c>
      <c r="E16" s="451" t="s">
        <v>191</v>
      </c>
    </row>
    <row r="17" spans="1:5" ht="15">
      <c r="A17" s="451" t="s">
        <v>171</v>
      </c>
      <c r="C17" s="451" t="s">
        <v>199</v>
      </c>
      <c r="E17" s="451" t="s">
        <v>187</v>
      </c>
    </row>
    <row r="18" spans="1:5" ht="15">
      <c r="A18" s="451" t="s">
        <v>197</v>
      </c>
      <c r="E18" s="451" t="s">
        <v>188</v>
      </c>
    </row>
    <row r="19" spans="1:5" ht="15">
      <c r="A19" s="451" t="s">
        <v>254</v>
      </c>
    </row>
    <row r="20" spans="1:5" ht="15">
      <c r="A20" s="451" t="s">
        <v>198</v>
      </c>
    </row>
    <row r="21" spans="1:5" ht="15">
      <c r="A21" s="451" t="s">
        <v>173</v>
      </c>
    </row>
    <row r="22" spans="1:5" ht="15">
      <c r="A22" s="451" t="s">
        <v>196</v>
      </c>
    </row>
    <row r="25" spans="1:5">
      <c r="A25" s="450" t="s">
        <v>381</v>
      </c>
      <c r="C25" s="450" t="s">
        <v>382</v>
      </c>
      <c r="E25" s="450" t="s">
        <v>383</v>
      </c>
    </row>
    <row r="26" spans="1:5" ht="15">
      <c r="A26" s="451" t="s">
        <v>255</v>
      </c>
      <c r="C26" s="451" t="s">
        <v>175</v>
      </c>
      <c r="E26" s="453" t="s">
        <v>345</v>
      </c>
    </row>
    <row r="27" spans="1:5" ht="15">
      <c r="A27" s="451" t="s">
        <v>384</v>
      </c>
      <c r="C27" s="451" t="s">
        <v>368</v>
      </c>
    </row>
    <row r="28" spans="1:5" ht="15">
      <c r="A28" s="451" t="s">
        <v>256</v>
      </c>
      <c r="C28" s="451" t="s">
        <v>178</v>
      </c>
    </row>
    <row r="29" spans="1:5" ht="15">
      <c r="A29" s="451" t="s">
        <v>257</v>
      </c>
      <c r="C29" s="451" t="s">
        <v>177</v>
      </c>
    </row>
    <row r="30" spans="1:5" ht="15">
      <c r="A30" s="451" t="s">
        <v>348</v>
      </c>
      <c r="C30" s="451" t="s">
        <v>194</v>
      </c>
    </row>
    <row r="31" spans="1:5" ht="15">
      <c r="A31" s="451" t="s">
        <v>274</v>
      </c>
      <c r="C31" s="451" t="s">
        <v>195</v>
      </c>
    </row>
    <row r="32" spans="1:5" ht="15">
      <c r="A32" s="451" t="s">
        <v>193</v>
      </c>
    </row>
    <row r="35" spans="1:7">
      <c r="A35" s="454" t="s">
        <v>385</v>
      </c>
    </row>
    <row r="36" spans="1:7" ht="15">
      <c r="A36" s="451" t="s">
        <v>182</v>
      </c>
      <c r="G36" s="449"/>
    </row>
    <row r="37" spans="1:7" ht="15">
      <c r="A37" s="451" t="s">
        <v>183</v>
      </c>
    </row>
    <row r="38" spans="1:7" ht="15">
      <c r="A38" s="451" t="s">
        <v>369</v>
      </c>
      <c r="G38" s="449"/>
    </row>
    <row r="39" spans="1:7" ht="15">
      <c r="A39" s="451" t="s">
        <v>261</v>
      </c>
    </row>
    <row r="40" spans="1:7" ht="15">
      <c r="A40" s="451" t="s">
        <v>262</v>
      </c>
      <c r="G40" s="449"/>
    </row>
    <row r="41" spans="1:7" ht="15">
      <c r="A41" s="451" t="s">
        <v>352</v>
      </c>
    </row>
    <row r="42" spans="1:7" ht="15">
      <c r="A42" s="451" t="s">
        <v>186</v>
      </c>
      <c r="G42" s="449"/>
    </row>
    <row r="44" spans="1:7">
      <c r="G44" s="449"/>
    </row>
  </sheetData>
  <sheetProtection algorithmName="SHA-512" hashValue="8/jhQmOyoRR6K8dN+y+SNsoFrF2l7iYUVewmSChIIZ7QlPMqq8fY/YG+9jg2zeB4CuCLl+CngMQ7YJcIhEIj6Q==" saltValue="q6FCDkyXiPqneDuKudDFqA==" spinCount="100000" sheet="1" objects="1" scenarios="1"/>
  <pageMargins left="0.25" right="0.25" top="0.75" bottom="0.75" header="0.3" footer="0.3"/>
  <pageSetup paperSize="9" scale="83" fitToWidth="0" orientation="landscape" r:id="rId1"/>
</worksheet>
</file>

<file path=xl/worksheets/sheet6.xml><?xml version="1.0" encoding="utf-8"?>
<worksheet xmlns="http://schemas.openxmlformats.org/spreadsheetml/2006/main" xmlns:r="http://schemas.openxmlformats.org/officeDocument/2006/relationships">
  <sheetPr codeName="Feuil3">
    <tabColor theme="6" tint="-0.249977111117893"/>
  </sheetPr>
  <dimension ref="A1:CY515"/>
  <sheetViews>
    <sheetView view="pageBreakPreview" topLeftCell="A10" zoomScale="70" zoomScaleNormal="80" zoomScaleSheetLayoutView="70" workbookViewId="0">
      <selection activeCell="G16" sqref="G16"/>
    </sheetView>
  </sheetViews>
  <sheetFormatPr baseColWidth="10" defaultRowHeight="15"/>
  <cols>
    <col min="1" max="1" width="3.7109375" style="16" customWidth="1"/>
    <col min="2" max="2" width="7.42578125" style="12" bestFit="1" customWidth="1"/>
    <col min="3" max="5" width="11.7109375" style="12" customWidth="1"/>
    <col min="6" max="6" width="9.28515625" style="12" customWidth="1"/>
    <col min="7" max="7" width="5" style="12" customWidth="1"/>
    <col min="8" max="8" width="11.85546875" style="12" customWidth="1"/>
    <col min="9" max="9" width="24.140625" style="12" customWidth="1"/>
    <col min="10" max="10" width="6.5703125" style="12" customWidth="1"/>
    <col min="11" max="11" width="1.42578125" style="16" customWidth="1"/>
    <col min="12" max="12" width="11.7109375" style="16" customWidth="1"/>
    <col min="13" max="13" width="11" style="16" hidden="1" customWidth="1"/>
    <col min="14" max="14" width="1.85546875" style="16" hidden="1" customWidth="1"/>
    <col min="15" max="15" width="12.85546875" style="16" customWidth="1"/>
    <col min="16" max="16" width="17.42578125" style="16" hidden="1" customWidth="1"/>
    <col min="17" max="17" width="11.85546875" style="16" hidden="1" customWidth="1"/>
    <col min="18" max="18" width="1.42578125" style="16" customWidth="1"/>
    <col min="19" max="19" width="14" style="16" customWidth="1"/>
    <col min="20" max="20" width="14.7109375" style="16" customWidth="1"/>
    <col min="21" max="21" width="18.7109375" style="16" hidden="1" customWidth="1"/>
    <col min="22" max="24" width="10" style="12" customWidth="1"/>
    <col min="25" max="25" width="11.140625" style="12" customWidth="1"/>
    <col min="26" max="28" width="10" style="12" customWidth="1"/>
    <col min="29" max="29" width="10.85546875" style="12" customWidth="1"/>
    <col min="30" max="30" width="11.5703125" style="12" customWidth="1"/>
    <col min="31" max="31" width="3" style="16" customWidth="1"/>
    <col min="32" max="32" width="12.7109375" style="12" customWidth="1"/>
    <col min="33" max="33" width="17.28515625" style="12" customWidth="1"/>
    <col min="34" max="35" width="25.5703125" style="12" hidden="1" customWidth="1"/>
    <col min="36" max="36" width="10.140625" style="16" hidden="1" customWidth="1"/>
    <col min="37" max="37" width="12.140625" style="16" hidden="1" customWidth="1"/>
    <col min="38" max="38" width="20.42578125" style="16" hidden="1" customWidth="1"/>
    <col min="39" max="39" width="30.28515625" style="16" hidden="1" customWidth="1"/>
    <col min="40" max="40" width="5.7109375" style="12" hidden="1" customWidth="1"/>
    <col min="41" max="41" width="12.28515625" style="12" hidden="1" customWidth="1"/>
    <col min="42" max="42" width="5.7109375" style="12" hidden="1" customWidth="1"/>
    <col min="43" max="43" width="10.140625" style="12" hidden="1" customWidth="1"/>
    <col min="44" max="44" width="13.28515625" style="12" hidden="1" customWidth="1"/>
    <col min="45" max="45" width="11.42578125" style="13" hidden="1" customWidth="1"/>
    <col min="46" max="46" width="11.42578125" style="13" customWidth="1"/>
    <col min="47" max="103" width="11.42578125" style="13"/>
    <col min="104" max="16384" width="11.42578125" style="12"/>
  </cols>
  <sheetData>
    <row r="1" spans="1:65" ht="28.5" thickBot="1">
      <c r="A1" s="568" t="s">
        <v>402</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70"/>
      <c r="AH1" s="84"/>
      <c r="AI1" s="84"/>
      <c r="AJ1" s="84"/>
      <c r="AK1" s="84"/>
      <c r="AL1" s="84"/>
      <c r="AM1" s="85"/>
    </row>
    <row r="2" spans="1:65" ht="8.25" customHeight="1">
      <c r="A2" s="15"/>
      <c r="B2" s="4"/>
      <c r="C2" s="4"/>
      <c r="D2" s="4"/>
      <c r="E2" s="4"/>
      <c r="F2" s="4"/>
      <c r="G2" s="4"/>
      <c r="H2" s="4"/>
      <c r="I2" s="4"/>
      <c r="J2" s="11"/>
      <c r="K2" s="14"/>
      <c r="L2" s="14"/>
      <c r="M2" s="14"/>
      <c r="N2" s="14"/>
      <c r="O2" s="14"/>
      <c r="P2" s="14"/>
      <c r="Q2" s="14"/>
      <c r="R2" s="14"/>
      <c r="S2" s="15"/>
      <c r="T2" s="15"/>
      <c r="U2" s="14"/>
      <c r="V2" s="11"/>
      <c r="W2" s="11"/>
      <c r="X2" s="13"/>
      <c r="Y2" s="13"/>
      <c r="Z2" s="13"/>
      <c r="AA2" s="13"/>
      <c r="AB2" s="13"/>
      <c r="AC2" s="13"/>
      <c r="AD2" s="13"/>
      <c r="AE2" s="14"/>
      <c r="AF2" s="13"/>
      <c r="AG2" s="13"/>
      <c r="AH2" s="13"/>
      <c r="AI2" s="13"/>
      <c r="AJ2" s="15"/>
      <c r="AK2" s="15"/>
      <c r="AL2" s="15"/>
      <c r="AM2" s="14"/>
    </row>
    <row r="3" spans="1:65" ht="13.5" customHeight="1">
      <c r="A3" s="575" t="s">
        <v>62</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row>
    <row r="4" spans="1:65" ht="15" customHeight="1">
      <c r="A4" s="579" t="s">
        <v>137</v>
      </c>
      <c r="B4" s="579"/>
      <c r="C4" s="579"/>
      <c r="D4" s="579"/>
      <c r="E4" s="579"/>
      <c r="F4" s="579"/>
      <c r="G4" s="579"/>
      <c r="H4" s="579"/>
      <c r="I4" s="579"/>
      <c r="J4" s="579"/>
      <c r="K4" s="579"/>
      <c r="L4" s="579"/>
      <c r="M4" s="579"/>
      <c r="N4" s="579"/>
      <c r="O4" s="579"/>
      <c r="P4" s="579"/>
      <c r="Q4" s="579"/>
      <c r="R4" s="579"/>
      <c r="S4" s="579"/>
      <c r="T4" s="579"/>
      <c r="U4" s="579"/>
      <c r="V4" s="579"/>
      <c r="W4" s="579"/>
      <c r="X4" s="579"/>
      <c r="Y4" s="579"/>
      <c r="Z4" s="580" t="s">
        <v>284</v>
      </c>
      <c r="AA4" s="580"/>
      <c r="AB4" s="580"/>
      <c r="AC4" s="580"/>
      <c r="AD4" s="580"/>
      <c r="AE4" s="580"/>
      <c r="AF4" s="580"/>
      <c r="AG4" s="580"/>
      <c r="AH4" s="75"/>
      <c r="AI4" s="75"/>
      <c r="AJ4" s="75"/>
      <c r="AK4" s="75"/>
      <c r="AL4" s="75"/>
      <c r="AM4" s="75"/>
    </row>
    <row r="5" spans="1:65">
      <c r="A5" s="577" t="s">
        <v>96</v>
      </c>
      <c r="B5" s="578"/>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row>
    <row r="6" spans="1:65" ht="19.5" customHeight="1">
      <c r="A6" s="571" t="s">
        <v>100</v>
      </c>
      <c r="B6" s="572"/>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73"/>
      <c r="AI6" s="73"/>
      <c r="AJ6" s="73"/>
      <c r="AK6" s="73"/>
      <c r="AL6" s="73"/>
      <c r="AM6" s="73"/>
    </row>
    <row r="7" spans="1:65">
      <c r="A7" s="573" t="s">
        <v>99</v>
      </c>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73"/>
      <c r="AI7" s="73"/>
      <c r="AJ7" s="73"/>
      <c r="AK7" s="73"/>
      <c r="AL7" s="73"/>
      <c r="AM7" s="73"/>
    </row>
    <row r="8" spans="1:65" ht="6" customHeight="1" thickBot="1">
      <c r="A8" s="74"/>
      <c r="B8" s="75"/>
      <c r="C8" s="75"/>
      <c r="D8" s="75"/>
      <c r="E8" s="75"/>
      <c r="F8" s="75"/>
      <c r="G8" s="75"/>
      <c r="H8" s="75"/>
      <c r="I8" s="75"/>
      <c r="J8" s="75"/>
      <c r="K8" s="76"/>
      <c r="L8" s="73"/>
      <c r="M8" s="73"/>
      <c r="N8" s="73"/>
      <c r="O8" s="73"/>
      <c r="P8" s="76"/>
      <c r="Q8" s="76"/>
      <c r="R8" s="76"/>
      <c r="S8" s="73"/>
      <c r="T8" s="73"/>
      <c r="U8" s="76"/>
      <c r="V8" s="77"/>
      <c r="W8" s="77"/>
      <c r="X8" s="75"/>
      <c r="Y8" s="75"/>
      <c r="Z8" s="75"/>
      <c r="AA8" s="75"/>
      <c r="AB8" s="75"/>
      <c r="AC8" s="75"/>
      <c r="AD8" s="75"/>
      <c r="AE8" s="76"/>
      <c r="AF8" s="75"/>
      <c r="AG8" s="75"/>
      <c r="AH8" s="75"/>
      <c r="AI8" s="75"/>
      <c r="AJ8" s="74"/>
      <c r="AK8" s="74"/>
      <c r="AL8" s="74"/>
      <c r="AM8" s="78"/>
    </row>
    <row r="9" spans="1:65" ht="18.75" customHeight="1">
      <c r="A9" s="521" t="s">
        <v>40</v>
      </c>
      <c r="B9" s="521"/>
      <c r="C9" s="521"/>
      <c r="D9" s="521"/>
      <c r="E9" s="521"/>
      <c r="F9" s="521"/>
      <c r="G9" s="521"/>
      <c r="H9" s="521"/>
      <c r="I9" s="521"/>
      <c r="J9" s="522"/>
      <c r="K9" s="456"/>
      <c r="L9" s="536" t="s">
        <v>45</v>
      </c>
      <c r="M9" s="537"/>
      <c r="N9" s="537"/>
      <c r="O9" s="537"/>
      <c r="P9" s="537"/>
      <c r="Q9" s="538"/>
      <c r="R9" s="456"/>
      <c r="S9" s="551" t="s">
        <v>218</v>
      </c>
      <c r="T9" s="552"/>
      <c r="U9" s="552"/>
      <c r="V9" s="552"/>
      <c r="W9" s="552"/>
      <c r="X9" s="552"/>
      <c r="Y9" s="552"/>
      <c r="Z9" s="552"/>
      <c r="AA9" s="552"/>
      <c r="AB9" s="552"/>
      <c r="AC9" s="552"/>
      <c r="AD9" s="553"/>
      <c r="AE9" s="456"/>
      <c r="AF9" s="602" t="s">
        <v>85</v>
      </c>
      <c r="AG9" s="589" t="s">
        <v>222</v>
      </c>
      <c r="AH9" s="591" t="s">
        <v>13</v>
      </c>
      <c r="AI9" s="539" t="s">
        <v>12</v>
      </c>
      <c r="AJ9" s="539" t="s">
        <v>324</v>
      </c>
      <c r="AK9" s="539" t="s">
        <v>9</v>
      </c>
      <c r="AL9" s="539" t="s">
        <v>10</v>
      </c>
      <c r="AM9" s="539" t="s">
        <v>11</v>
      </c>
      <c r="AN9" s="581" t="s">
        <v>50</v>
      </c>
      <c r="AO9" s="582"/>
      <c r="AP9" s="581" t="s">
        <v>51</v>
      </c>
      <c r="AQ9" s="582"/>
      <c r="AR9" s="539" t="s">
        <v>52</v>
      </c>
    </row>
    <row r="10" spans="1:65" ht="81.75" customHeight="1">
      <c r="A10" s="517" t="s">
        <v>234</v>
      </c>
      <c r="B10" s="517" t="s">
        <v>235</v>
      </c>
      <c r="C10" s="517" t="s">
        <v>236</v>
      </c>
      <c r="D10" s="517" t="s">
        <v>303</v>
      </c>
      <c r="E10" s="517" t="s">
        <v>237</v>
      </c>
      <c r="F10" s="517" t="s">
        <v>238</v>
      </c>
      <c r="G10" s="525" t="s">
        <v>239</v>
      </c>
      <c r="H10" s="517" t="s">
        <v>275</v>
      </c>
      <c r="I10" s="517" t="s">
        <v>240</v>
      </c>
      <c r="J10" s="523" t="s">
        <v>241</v>
      </c>
      <c r="K10" s="457"/>
      <c r="L10" s="598" t="s">
        <v>397</v>
      </c>
      <c r="M10" s="600" t="s">
        <v>41</v>
      </c>
      <c r="N10" s="527"/>
      <c r="O10" s="545" t="s">
        <v>152</v>
      </c>
      <c r="P10" s="458" t="s">
        <v>88</v>
      </c>
      <c r="Q10" s="530" t="s">
        <v>97</v>
      </c>
      <c r="R10" s="457"/>
      <c r="S10" s="561" t="s">
        <v>325</v>
      </c>
      <c r="T10" s="527" t="s">
        <v>151</v>
      </c>
      <c r="U10" s="527" t="s">
        <v>88</v>
      </c>
      <c r="V10" s="554" t="s">
        <v>328</v>
      </c>
      <c r="W10" s="555"/>
      <c r="X10" s="556"/>
      <c r="Y10" s="545" t="s">
        <v>329</v>
      </c>
      <c r="Z10" s="554" t="s">
        <v>326</v>
      </c>
      <c r="AA10" s="555"/>
      <c r="AB10" s="556"/>
      <c r="AC10" s="545" t="s">
        <v>327</v>
      </c>
      <c r="AD10" s="543" t="s">
        <v>330</v>
      </c>
      <c r="AE10" s="457"/>
      <c r="AF10" s="603"/>
      <c r="AG10" s="590"/>
      <c r="AH10" s="592"/>
      <c r="AI10" s="549"/>
      <c r="AJ10" s="540"/>
      <c r="AK10" s="549"/>
      <c r="AL10" s="541"/>
      <c r="AM10" s="549"/>
      <c r="AN10" s="583"/>
      <c r="AO10" s="584"/>
      <c r="AP10" s="583"/>
      <c r="AQ10" s="584"/>
      <c r="AR10" s="540"/>
    </row>
    <row r="11" spans="1:65" ht="46.5" customHeight="1">
      <c r="A11" s="518"/>
      <c r="B11" s="518"/>
      <c r="C11" s="518"/>
      <c r="D11" s="518"/>
      <c r="E11" s="518"/>
      <c r="F11" s="518"/>
      <c r="G11" s="526"/>
      <c r="H11" s="518"/>
      <c r="I11" s="518"/>
      <c r="J11" s="524"/>
      <c r="K11" s="457"/>
      <c r="L11" s="598"/>
      <c r="M11" s="600"/>
      <c r="N11" s="528"/>
      <c r="O11" s="527"/>
      <c r="P11" s="458" t="s">
        <v>32</v>
      </c>
      <c r="Q11" s="531"/>
      <c r="R11" s="457"/>
      <c r="S11" s="562"/>
      <c r="T11" s="528"/>
      <c r="U11" s="528"/>
      <c r="V11" s="533" t="s">
        <v>284</v>
      </c>
      <c r="W11" s="534"/>
      <c r="X11" s="535"/>
      <c r="Y11" s="546"/>
      <c r="Z11" s="533" t="s">
        <v>284</v>
      </c>
      <c r="AA11" s="534"/>
      <c r="AB11" s="535"/>
      <c r="AC11" s="546"/>
      <c r="AD11" s="544"/>
      <c r="AE11" s="457"/>
      <c r="AF11" s="603"/>
      <c r="AG11" s="465" t="s">
        <v>223</v>
      </c>
      <c r="AH11" s="592"/>
      <c r="AI11" s="549"/>
      <c r="AJ11" s="540"/>
      <c r="AK11" s="549"/>
      <c r="AL11" s="541"/>
      <c r="AM11" s="549"/>
      <c r="AN11" s="583"/>
      <c r="AO11" s="584"/>
      <c r="AP11" s="583"/>
      <c r="AQ11" s="584"/>
      <c r="AR11" s="540"/>
    </row>
    <row r="12" spans="1:65" s="22" customFormat="1" ht="30.75" customHeight="1">
      <c r="A12" s="518"/>
      <c r="B12" s="518"/>
      <c r="C12" s="518"/>
      <c r="D12" s="518"/>
      <c r="E12" s="518"/>
      <c r="F12" s="518"/>
      <c r="G12" s="526"/>
      <c r="H12" s="518"/>
      <c r="I12" s="518"/>
      <c r="J12" s="524"/>
      <c r="K12" s="457"/>
      <c r="L12" s="599"/>
      <c r="M12" s="601"/>
      <c r="N12" s="528"/>
      <c r="O12" s="563" t="s">
        <v>357</v>
      </c>
      <c r="P12" s="459"/>
      <c r="Q12" s="531"/>
      <c r="R12" s="457"/>
      <c r="S12" s="562"/>
      <c r="T12" s="563" t="s">
        <v>358</v>
      </c>
      <c r="U12" s="528"/>
      <c r="V12" s="519" t="s">
        <v>305</v>
      </c>
      <c r="W12" s="557" t="s">
        <v>306</v>
      </c>
      <c r="X12" s="606" t="s">
        <v>65</v>
      </c>
      <c r="Y12" s="546"/>
      <c r="Z12" s="519" t="s">
        <v>305</v>
      </c>
      <c r="AA12" s="557" t="s">
        <v>306</v>
      </c>
      <c r="AB12" s="606" t="s">
        <v>65</v>
      </c>
      <c r="AC12" s="547"/>
      <c r="AD12" s="604" t="s">
        <v>118</v>
      </c>
      <c r="AE12" s="605"/>
      <c r="AF12" s="460">
        <f>AF13+AF14</f>
        <v>0</v>
      </c>
      <c r="AG12" s="466">
        <f>COUNTIF(AG15:AG515,"Eligibilité ultérieure")</f>
        <v>0</v>
      </c>
      <c r="AH12" s="592"/>
      <c r="AI12" s="549"/>
      <c r="AJ12" s="541"/>
      <c r="AK12" s="541"/>
      <c r="AL12" s="541"/>
      <c r="AM12" s="541"/>
      <c r="AN12" s="585"/>
      <c r="AO12" s="586"/>
      <c r="AP12" s="585"/>
      <c r="AQ12" s="586"/>
      <c r="AR12" s="541"/>
      <c r="AS12" s="19"/>
      <c r="AT12" s="19"/>
      <c r="AU12" s="18"/>
      <c r="AV12" s="18"/>
      <c r="AW12" s="18"/>
      <c r="AX12" s="18"/>
      <c r="AY12" s="18"/>
      <c r="AZ12" s="18"/>
      <c r="BA12" s="18"/>
      <c r="BB12" s="18"/>
      <c r="BC12" s="18"/>
      <c r="BD12" s="18"/>
      <c r="BE12" s="18"/>
      <c r="BF12" s="18"/>
      <c r="BG12" s="18"/>
      <c r="BH12" s="18"/>
      <c r="BI12" s="18"/>
      <c r="BJ12" s="18"/>
      <c r="BK12" s="18"/>
      <c r="BL12" s="18"/>
      <c r="BM12" s="18"/>
    </row>
    <row r="13" spans="1:65" s="22" customFormat="1" ht="30.75" customHeight="1">
      <c r="A13" s="518"/>
      <c r="B13" s="518"/>
      <c r="C13" s="518"/>
      <c r="D13" s="518"/>
      <c r="E13" s="518"/>
      <c r="F13" s="518"/>
      <c r="G13" s="526"/>
      <c r="H13" s="518"/>
      <c r="I13" s="518"/>
      <c r="J13" s="524"/>
      <c r="K13" s="457"/>
      <c r="L13" s="594" t="s">
        <v>356</v>
      </c>
      <c r="M13" s="595"/>
      <c r="N13" s="528"/>
      <c r="O13" s="563"/>
      <c r="P13" s="459"/>
      <c r="Q13" s="531"/>
      <c r="R13" s="457"/>
      <c r="S13" s="565" t="s">
        <v>117</v>
      </c>
      <c r="T13" s="563"/>
      <c r="U13" s="528"/>
      <c r="V13" s="519"/>
      <c r="W13" s="557"/>
      <c r="X13" s="606"/>
      <c r="Y13" s="546"/>
      <c r="Z13" s="519"/>
      <c r="AA13" s="557"/>
      <c r="AB13" s="606"/>
      <c r="AC13" s="547"/>
      <c r="AD13" s="604" t="s">
        <v>138</v>
      </c>
      <c r="AE13" s="605"/>
      <c r="AF13" s="460">
        <f>COUNTIF(W15:AF515,"Eligible")</f>
        <v>0</v>
      </c>
      <c r="AG13" s="19"/>
      <c r="AH13" s="592"/>
      <c r="AI13" s="549"/>
      <c r="AJ13" s="541"/>
      <c r="AK13" s="541"/>
      <c r="AL13" s="541"/>
      <c r="AM13" s="541"/>
      <c r="AN13" s="585"/>
      <c r="AO13" s="586"/>
      <c r="AP13" s="585"/>
      <c r="AQ13" s="586"/>
      <c r="AR13" s="541"/>
      <c r="AS13" s="19"/>
      <c r="AT13" s="19"/>
      <c r="AU13" s="18"/>
      <c r="AV13" s="18"/>
      <c r="AW13" s="18"/>
      <c r="AX13" s="18"/>
      <c r="AY13" s="18"/>
      <c r="AZ13" s="18"/>
      <c r="BA13" s="18"/>
      <c r="BB13" s="18"/>
      <c r="BC13" s="18"/>
      <c r="BD13" s="18"/>
      <c r="BE13" s="18"/>
      <c r="BF13" s="18"/>
      <c r="BG13" s="18"/>
      <c r="BH13" s="18"/>
      <c r="BI13" s="18"/>
      <c r="BJ13" s="18"/>
      <c r="BK13" s="18"/>
      <c r="BL13" s="18"/>
      <c r="BM13" s="18"/>
    </row>
    <row r="14" spans="1:65" s="22" customFormat="1" ht="30.75" customHeight="1" thickBot="1">
      <c r="A14" s="461"/>
      <c r="B14" s="461"/>
      <c r="C14" s="461"/>
      <c r="D14" s="461"/>
      <c r="E14" s="461"/>
      <c r="F14" s="461"/>
      <c r="G14" s="461"/>
      <c r="H14" s="461"/>
      <c r="I14" s="461"/>
      <c r="J14" s="462"/>
      <c r="K14" s="457"/>
      <c r="L14" s="596"/>
      <c r="M14" s="597"/>
      <c r="N14" s="529"/>
      <c r="O14" s="564"/>
      <c r="P14" s="463"/>
      <c r="Q14" s="532"/>
      <c r="R14" s="457"/>
      <c r="S14" s="566"/>
      <c r="T14" s="564"/>
      <c r="U14" s="529"/>
      <c r="V14" s="520"/>
      <c r="W14" s="558"/>
      <c r="X14" s="607"/>
      <c r="Y14" s="567"/>
      <c r="Z14" s="520"/>
      <c r="AA14" s="558"/>
      <c r="AB14" s="607"/>
      <c r="AC14" s="548"/>
      <c r="AD14" s="559" t="s">
        <v>139</v>
      </c>
      <c r="AE14" s="560"/>
      <c r="AF14" s="464">
        <f>COUNTIF(AF15:AF515,"Non éligible")</f>
        <v>0</v>
      </c>
      <c r="AG14" s="19"/>
      <c r="AH14" s="593"/>
      <c r="AI14" s="550"/>
      <c r="AJ14" s="542"/>
      <c r="AK14" s="542"/>
      <c r="AL14" s="542"/>
      <c r="AM14" s="542"/>
      <c r="AN14" s="587"/>
      <c r="AO14" s="588"/>
      <c r="AP14" s="587"/>
      <c r="AQ14" s="588"/>
      <c r="AR14" s="542"/>
      <c r="AS14" s="19"/>
      <c r="AT14" s="19"/>
      <c r="AU14" s="18"/>
      <c r="AV14" s="18"/>
      <c r="AW14" s="18"/>
      <c r="AX14" s="18"/>
      <c r="AY14" s="18"/>
      <c r="AZ14" s="18"/>
      <c r="BA14" s="18"/>
      <c r="BB14" s="18"/>
      <c r="BC14" s="18"/>
      <c r="BD14" s="18"/>
      <c r="BE14" s="18"/>
      <c r="BF14" s="18"/>
      <c r="BG14" s="18"/>
      <c r="BH14" s="18"/>
      <c r="BI14" s="18"/>
      <c r="BJ14" s="18"/>
      <c r="BK14" s="18"/>
      <c r="BL14" s="18"/>
      <c r="BM14" s="18"/>
    </row>
    <row r="15" spans="1:65" ht="15.75" thickBot="1">
      <c r="A15" s="220" t="str">
        <f>IF(B15="","",A14+1)</f>
        <v/>
      </c>
      <c r="B15" s="375"/>
      <c r="C15" s="376"/>
      <c r="D15" s="376"/>
      <c r="E15" s="377"/>
      <c r="F15" s="46"/>
      <c r="G15" s="469" t="str">
        <f>IF(B15="","",IF(B15="Madame","F","H"))</f>
        <v/>
      </c>
      <c r="H15" s="469"/>
      <c r="I15" s="422"/>
      <c r="J15" s="86"/>
      <c r="K15" s="54"/>
      <c r="L15" s="291"/>
      <c r="M15" s="292"/>
      <c r="N15" s="471">
        <f t="shared" ref="N15:N33" si="0">IF(L15=1,1,IF(M15=1,1,0))</f>
        <v>0</v>
      </c>
      <c r="O15" s="297"/>
      <c r="P15" s="128">
        <f t="shared" ref="P15:P46" si="1">O15*24</f>
        <v>0</v>
      </c>
      <c r="Q15" s="129" t="str">
        <f t="shared" ref="Q15:Q46" si="2">IF(OR(L15=1,M15=1),1,"")</f>
        <v/>
      </c>
      <c r="R15" s="54"/>
      <c r="S15" s="298"/>
      <c r="T15" s="299"/>
      <c r="U15" s="52">
        <f>T15*24</f>
        <v>0</v>
      </c>
      <c r="V15" s="300"/>
      <c r="W15" s="301"/>
      <c r="X15" s="302"/>
      <c r="Y15" s="467">
        <f>V15+W15+3/4*X15</f>
        <v>0</v>
      </c>
      <c r="Z15" s="303"/>
      <c r="AA15" s="304"/>
      <c r="AB15" s="305"/>
      <c r="AC15" s="93">
        <f t="shared" ref="AC15:AC32" si="3">Z15+AA15+3/4*AB15</f>
        <v>0</v>
      </c>
      <c r="AD15" s="391" t="str">
        <f>IF(T15="","",Y15+AC15)</f>
        <v/>
      </c>
      <c r="AE15" s="54"/>
      <c r="AF15" s="239" t="str">
        <f>CONCATENATE(AJ15,AL15,AM15,AR15)</f>
        <v/>
      </c>
      <c r="AG15" s="138" t="str">
        <f t="shared" ref="AG15:AG28" si="4">IF(AI15=TRUE,"Eligibilité ultérieure","")</f>
        <v/>
      </c>
      <c r="AH15" s="130" t="str">
        <f>IF(AG15="Eligibilité ultérieure",48-AD15,"")</f>
        <v/>
      </c>
      <c r="AI15" s="131" t="b">
        <f>IF(AC15&gt;=24,IF(AD15&lt;48,TRUE,FALSE))</f>
        <v>0</v>
      </c>
      <c r="AJ15" s="132" t="str">
        <f t="shared" ref="AJ15:AJ28" si="5">IF(S15="","",IF(S15=0,"Non éligible",""))</f>
        <v/>
      </c>
      <c r="AK15" s="132" t="str">
        <f t="shared" ref="AK15:AK28" si="6">IF(S15="","",IF(S15=0,"",IF(T15="","",IF(U15&gt;=17.5,IF(S15=1,TRUE,"")))))</f>
        <v/>
      </c>
      <c r="AL15" s="132" t="str">
        <f t="shared" ref="AL15:AL46" si="7">IF(AK15=FALSE,"Non éligible","")</f>
        <v/>
      </c>
      <c r="AM15" s="132" t="str">
        <f t="shared" ref="AM15:AM29" si="8">IF(AD15="","",IF(AD15=0,"",IF(AK15=TRUE,IF(U15&gt;=17.5,IF(AD15&gt;=48,"Eligible","Non éligible")))))</f>
        <v/>
      </c>
      <c r="AN15" s="133" t="str">
        <f>IF(L15="","",IF(L15=1,IF(O15="","",IF(P15&gt;=17.5,TRUE,FALSE))))</f>
        <v/>
      </c>
      <c r="AO15" s="133" t="str">
        <f t="shared" ref="AO15:AO46" si="9">IF(AN15="","",IF(AN15=FALSE,"Non éligible","Eligible"))</f>
        <v/>
      </c>
      <c r="AP15" s="133" t="str">
        <f>IF(M15="","",IF(M15=1,IF(O15="","",IF(P15&gt;=17.5,TRUE,FALSE))))</f>
        <v/>
      </c>
      <c r="AQ15" s="133" t="str">
        <f t="shared" ref="AQ15:AQ46" si="10">IF(AP15="","",IF(AP15=FALSE,"Non éligible","Eligible"))</f>
        <v/>
      </c>
      <c r="AR15" s="134" t="str">
        <f>CONCATENATE(AO15,AQ15)</f>
        <v/>
      </c>
    </row>
    <row r="16" spans="1:65" ht="43.5" customHeight="1" thickBot="1">
      <c r="A16" s="220" t="str">
        <f t="shared" ref="A16:A46" si="11">IF(B16="","",A15+1)</f>
        <v/>
      </c>
      <c r="B16" s="375"/>
      <c r="C16" s="376"/>
      <c r="D16" s="376"/>
      <c r="E16" s="377"/>
      <c r="F16" s="46"/>
      <c r="G16" s="469" t="str">
        <f t="shared" ref="G16:G32" si="12">IF(B16="","",IF(B16="Madame","F","H"))</f>
        <v/>
      </c>
      <c r="H16" s="469"/>
      <c r="I16" s="42"/>
      <c r="J16" s="86"/>
      <c r="K16" s="54"/>
      <c r="L16" s="291"/>
      <c r="M16" s="292"/>
      <c r="N16" s="471">
        <f t="shared" si="0"/>
        <v>0</v>
      </c>
      <c r="O16" s="297"/>
      <c r="P16" s="52">
        <f t="shared" si="1"/>
        <v>0</v>
      </c>
      <c r="Q16" s="53" t="str">
        <f t="shared" si="2"/>
        <v/>
      </c>
      <c r="R16" s="54"/>
      <c r="S16" s="298"/>
      <c r="T16" s="299"/>
      <c r="U16" s="52">
        <f t="shared" ref="U16:U32" si="13">T16*24</f>
        <v>0</v>
      </c>
      <c r="V16" s="300"/>
      <c r="W16" s="301"/>
      <c r="X16" s="302"/>
      <c r="Y16" s="467">
        <f t="shared" ref="Y16:Y25" si="14">V16+W16+3/4*X16</f>
        <v>0</v>
      </c>
      <c r="Z16" s="300"/>
      <c r="AA16" s="301"/>
      <c r="AB16" s="302"/>
      <c r="AC16" s="93">
        <f t="shared" si="3"/>
        <v>0</v>
      </c>
      <c r="AD16" s="391" t="str">
        <f t="shared" ref="AD16:AD79" si="15">IF(T16="","",Y16+AC16)</f>
        <v/>
      </c>
      <c r="AE16" s="54"/>
      <c r="AF16" s="240" t="str">
        <f t="shared" ref="AF16:AF29" si="16">CONCATENATE(AJ16,AL16,AM16,AR16)</f>
        <v/>
      </c>
      <c r="AG16" s="138" t="str">
        <f t="shared" si="4"/>
        <v/>
      </c>
      <c r="AH16" s="130" t="str">
        <f t="shared" ref="AH16:AH79" si="17">IF(AG16="Eligibilité ultérieure",48-AD16,"")</f>
        <v/>
      </c>
      <c r="AI16" s="131" t="b">
        <f t="shared" ref="AI16:AI79" si="18">IF(AC16&gt;=24,IF(AD16&lt;48,TRUE,FALSE))</f>
        <v>0</v>
      </c>
      <c r="AJ16" s="132" t="str">
        <f t="shared" si="5"/>
        <v/>
      </c>
      <c r="AK16" s="132" t="str">
        <f t="shared" si="6"/>
        <v/>
      </c>
      <c r="AL16" s="132" t="str">
        <f t="shared" si="7"/>
        <v/>
      </c>
      <c r="AM16" s="132" t="str">
        <f t="shared" si="8"/>
        <v/>
      </c>
      <c r="AN16" s="133" t="str">
        <f>IF(L16="","",IF(L16=1,IF(O16="","",IF(P16&gt;=17.5,TRUE,FALSE))))</f>
        <v/>
      </c>
      <c r="AO16" s="133" t="str">
        <f t="shared" si="9"/>
        <v/>
      </c>
      <c r="AP16" s="133" t="str">
        <f>IF(M16="","",IF(M16=1,IF(O16="","",IF(P16&gt;=17.5,TRUE,FALSE))))</f>
        <v/>
      </c>
      <c r="AQ16" s="133" t="str">
        <f t="shared" si="10"/>
        <v/>
      </c>
      <c r="AR16" s="134" t="str">
        <f>CONCATENATE(AO16,AQ16)</f>
        <v/>
      </c>
    </row>
    <row r="17" spans="1:44">
      <c r="A17" s="220" t="str">
        <f t="shared" si="11"/>
        <v/>
      </c>
      <c r="B17" s="375"/>
      <c r="C17" s="376"/>
      <c r="D17" s="376"/>
      <c r="E17" s="377"/>
      <c r="F17" s="46"/>
      <c r="G17" s="469" t="str">
        <f t="shared" si="12"/>
        <v/>
      </c>
      <c r="H17" s="469"/>
      <c r="I17" s="42"/>
      <c r="J17" s="86"/>
      <c r="K17" s="54"/>
      <c r="L17" s="291"/>
      <c r="M17" s="292"/>
      <c r="N17" s="471"/>
      <c r="O17" s="297"/>
      <c r="P17" s="52">
        <f t="shared" si="1"/>
        <v>0</v>
      </c>
      <c r="Q17" s="53" t="str">
        <f t="shared" si="2"/>
        <v/>
      </c>
      <c r="R17" s="54"/>
      <c r="S17" s="298"/>
      <c r="T17" s="299"/>
      <c r="U17" s="52">
        <f t="shared" si="13"/>
        <v>0</v>
      </c>
      <c r="V17" s="300"/>
      <c r="W17" s="301"/>
      <c r="X17" s="302"/>
      <c r="Y17" s="467">
        <f t="shared" si="14"/>
        <v>0</v>
      </c>
      <c r="Z17" s="300"/>
      <c r="AA17" s="301"/>
      <c r="AB17" s="302"/>
      <c r="AC17" s="93">
        <f t="shared" si="3"/>
        <v>0</v>
      </c>
      <c r="AD17" s="391" t="str">
        <f t="shared" si="15"/>
        <v/>
      </c>
      <c r="AE17" s="54"/>
      <c r="AF17" s="240" t="str">
        <f t="shared" si="16"/>
        <v/>
      </c>
      <c r="AG17" s="138" t="str">
        <f t="shared" si="4"/>
        <v/>
      </c>
      <c r="AH17" s="130" t="str">
        <f t="shared" si="17"/>
        <v/>
      </c>
      <c r="AI17" s="131" t="b">
        <f t="shared" si="18"/>
        <v>0</v>
      </c>
      <c r="AJ17" s="132" t="str">
        <f t="shared" si="5"/>
        <v/>
      </c>
      <c r="AK17" s="132" t="str">
        <f t="shared" si="6"/>
        <v/>
      </c>
      <c r="AL17" s="132" t="str">
        <f t="shared" si="7"/>
        <v/>
      </c>
      <c r="AM17" s="132" t="str">
        <f t="shared" si="8"/>
        <v/>
      </c>
      <c r="AN17" s="133" t="str">
        <f>IF(L17="","",IF(L17=1,IF(O17="","",IF(P17&gt;=17.5,TRUE,FALSE))))</f>
        <v/>
      </c>
      <c r="AO17" s="133" t="str">
        <f t="shared" si="9"/>
        <v/>
      </c>
      <c r="AP17" s="133" t="str">
        <f>IF(M17="","",IF(M17=1,IF(O17="","",IF(P17&gt;=17.5,TRUE,FALSE))))</f>
        <v/>
      </c>
      <c r="AQ17" s="133" t="str">
        <f t="shared" si="10"/>
        <v/>
      </c>
      <c r="AR17" s="134" t="str">
        <f>CONCATENATE(AO17,AQ17)</f>
        <v/>
      </c>
    </row>
    <row r="18" spans="1:44">
      <c r="A18" s="220" t="str">
        <f t="shared" si="11"/>
        <v/>
      </c>
      <c r="B18" s="378"/>
      <c r="C18" s="379"/>
      <c r="D18" s="379"/>
      <c r="E18" s="380"/>
      <c r="F18" s="46"/>
      <c r="G18" s="469" t="str">
        <f t="shared" si="12"/>
        <v/>
      </c>
      <c r="H18" s="469"/>
      <c r="I18" s="42"/>
      <c r="J18" s="86"/>
      <c r="K18" s="54"/>
      <c r="L18" s="291"/>
      <c r="M18" s="292"/>
      <c r="N18" s="471">
        <f t="shared" si="0"/>
        <v>0</v>
      </c>
      <c r="O18" s="297"/>
      <c r="P18" s="52">
        <f t="shared" si="1"/>
        <v>0</v>
      </c>
      <c r="Q18" s="53" t="str">
        <f t="shared" si="2"/>
        <v/>
      </c>
      <c r="R18" s="54"/>
      <c r="S18" s="298"/>
      <c r="T18" s="299"/>
      <c r="U18" s="52">
        <f t="shared" si="13"/>
        <v>0</v>
      </c>
      <c r="V18" s="300"/>
      <c r="W18" s="301"/>
      <c r="X18" s="302"/>
      <c r="Y18" s="467">
        <f t="shared" si="14"/>
        <v>0</v>
      </c>
      <c r="Z18" s="300"/>
      <c r="AA18" s="301"/>
      <c r="AB18" s="302"/>
      <c r="AC18" s="93">
        <f t="shared" si="3"/>
        <v>0</v>
      </c>
      <c r="AD18" s="391" t="str">
        <f t="shared" si="15"/>
        <v/>
      </c>
      <c r="AE18" s="54"/>
      <c r="AF18" s="240" t="str">
        <f t="shared" si="16"/>
        <v/>
      </c>
      <c r="AG18" s="139" t="str">
        <f t="shared" si="4"/>
        <v/>
      </c>
      <c r="AH18" s="130" t="str">
        <f t="shared" si="17"/>
        <v/>
      </c>
      <c r="AI18" s="131" t="b">
        <f t="shared" si="18"/>
        <v>0</v>
      </c>
      <c r="AJ18" s="132" t="str">
        <f t="shared" si="5"/>
        <v/>
      </c>
      <c r="AK18" s="132" t="str">
        <f t="shared" si="6"/>
        <v/>
      </c>
      <c r="AL18" s="132" t="str">
        <f t="shared" si="7"/>
        <v/>
      </c>
      <c r="AM18" s="132" t="str">
        <f t="shared" si="8"/>
        <v/>
      </c>
      <c r="AN18" s="133" t="str">
        <f>IF(L18="","",IF(L18=1,IF(O18="","",IF(P18&gt;=17.5,TRUE,FALSE))))</f>
        <v/>
      </c>
      <c r="AO18" s="133" t="str">
        <f t="shared" si="9"/>
        <v/>
      </c>
      <c r="AP18" s="133" t="str">
        <f>IF(M18="","",IF(M18=1,IF(O18="","",IF(P18&gt;=17.5,TRUE,FALSE))))</f>
        <v/>
      </c>
      <c r="AQ18" s="133" t="str">
        <f t="shared" si="10"/>
        <v/>
      </c>
      <c r="AR18" s="134" t="str">
        <f>CONCATENATE(AO18,AQ18)</f>
        <v/>
      </c>
    </row>
    <row r="19" spans="1:44">
      <c r="A19" s="220" t="str">
        <f t="shared" si="11"/>
        <v/>
      </c>
      <c r="B19" s="378"/>
      <c r="C19" s="379"/>
      <c r="D19" s="379"/>
      <c r="E19" s="380"/>
      <c r="F19" s="46"/>
      <c r="G19" s="469" t="str">
        <f t="shared" si="12"/>
        <v/>
      </c>
      <c r="H19" s="469"/>
      <c r="I19" s="42"/>
      <c r="J19" s="86"/>
      <c r="K19" s="54"/>
      <c r="L19" s="293"/>
      <c r="M19" s="294"/>
      <c r="N19" s="471">
        <f t="shared" si="0"/>
        <v>0</v>
      </c>
      <c r="O19" s="297"/>
      <c r="P19" s="52">
        <f t="shared" si="1"/>
        <v>0</v>
      </c>
      <c r="Q19" s="53" t="str">
        <f t="shared" si="2"/>
        <v/>
      </c>
      <c r="R19" s="54"/>
      <c r="S19" s="298"/>
      <c r="T19" s="299"/>
      <c r="U19" s="52">
        <f t="shared" si="13"/>
        <v>0</v>
      </c>
      <c r="V19" s="300"/>
      <c r="W19" s="301"/>
      <c r="X19" s="302"/>
      <c r="Y19" s="467">
        <f>V19+W19+3/4*X19</f>
        <v>0</v>
      </c>
      <c r="Z19" s="300"/>
      <c r="AA19" s="301"/>
      <c r="AB19" s="302"/>
      <c r="AC19" s="93">
        <f>Z19+AA19+3/4*AB19</f>
        <v>0</v>
      </c>
      <c r="AD19" s="391" t="str">
        <f t="shared" si="15"/>
        <v/>
      </c>
      <c r="AE19" s="54"/>
      <c r="AF19" s="240" t="str">
        <f t="shared" si="16"/>
        <v/>
      </c>
      <c r="AG19" s="139" t="str">
        <f t="shared" si="4"/>
        <v/>
      </c>
      <c r="AH19" s="130" t="str">
        <f t="shared" si="17"/>
        <v/>
      </c>
      <c r="AI19" s="131" t="b">
        <f t="shared" si="18"/>
        <v>0</v>
      </c>
      <c r="AJ19" s="132" t="str">
        <f t="shared" si="5"/>
        <v/>
      </c>
      <c r="AK19" s="132" t="str">
        <f t="shared" si="6"/>
        <v/>
      </c>
      <c r="AL19" s="132" t="str">
        <f t="shared" si="7"/>
        <v/>
      </c>
      <c r="AM19" s="132" t="str">
        <f t="shared" si="8"/>
        <v/>
      </c>
      <c r="AN19" s="133" t="str">
        <f>IF(L19="","",IF(L19=1,IF(O19="","",IF(P19&gt;=17.5,TRUE,FALSE))))</f>
        <v/>
      </c>
      <c r="AO19" s="133" t="str">
        <f t="shared" si="9"/>
        <v/>
      </c>
      <c r="AP19" s="133" t="str">
        <f>IF(M19="","",IF(M19=1,IF(O19="","",IF(P19&gt;=17.5,TRUE,FALSE))))</f>
        <v/>
      </c>
      <c r="AQ19" s="133" t="str">
        <f t="shared" si="10"/>
        <v/>
      </c>
      <c r="AR19" s="134" t="str">
        <f>CONCATENATE(AO19,AQ19)</f>
        <v/>
      </c>
    </row>
    <row r="20" spans="1:44">
      <c r="A20" s="220" t="str">
        <f t="shared" si="11"/>
        <v/>
      </c>
      <c r="B20" s="378"/>
      <c r="C20" s="379"/>
      <c r="D20" s="379"/>
      <c r="E20" s="380"/>
      <c r="F20" s="46"/>
      <c r="G20" s="469" t="str">
        <f t="shared" si="12"/>
        <v/>
      </c>
      <c r="H20" s="469"/>
      <c r="I20" s="42"/>
      <c r="J20" s="86"/>
      <c r="K20" s="54"/>
      <c r="L20" s="293"/>
      <c r="M20" s="294"/>
      <c r="N20" s="471">
        <f t="shared" si="0"/>
        <v>0</v>
      </c>
      <c r="O20" s="297"/>
      <c r="P20" s="52">
        <f t="shared" si="1"/>
        <v>0</v>
      </c>
      <c r="Q20" s="53" t="str">
        <f t="shared" si="2"/>
        <v/>
      </c>
      <c r="R20" s="54"/>
      <c r="S20" s="298"/>
      <c r="T20" s="299"/>
      <c r="U20" s="52">
        <f t="shared" si="13"/>
        <v>0</v>
      </c>
      <c r="V20" s="300"/>
      <c r="W20" s="301"/>
      <c r="X20" s="302"/>
      <c r="Y20" s="467">
        <f t="shared" si="14"/>
        <v>0</v>
      </c>
      <c r="Z20" s="300"/>
      <c r="AA20" s="301"/>
      <c r="AB20" s="302"/>
      <c r="AC20" s="93">
        <f>Z20+AA20+3/4*AB20</f>
        <v>0</v>
      </c>
      <c r="AD20" s="391" t="str">
        <f t="shared" si="15"/>
        <v/>
      </c>
      <c r="AE20" s="54"/>
      <c r="AF20" s="240" t="str">
        <f t="shared" si="16"/>
        <v/>
      </c>
      <c r="AG20" s="139" t="str">
        <f t="shared" si="4"/>
        <v/>
      </c>
      <c r="AH20" s="130" t="str">
        <f t="shared" si="17"/>
        <v/>
      </c>
      <c r="AI20" s="131" t="b">
        <f t="shared" si="18"/>
        <v>0</v>
      </c>
      <c r="AJ20" s="132" t="str">
        <f t="shared" si="5"/>
        <v/>
      </c>
      <c r="AK20" s="132" t="str">
        <f t="shared" si="6"/>
        <v/>
      </c>
      <c r="AL20" s="132" t="str">
        <f t="shared" si="7"/>
        <v/>
      </c>
      <c r="AM20" s="132" t="str">
        <f t="shared" si="8"/>
        <v/>
      </c>
      <c r="AN20" s="133" t="str">
        <f t="shared" ref="AN20:AN28" si="19">IF(L20="","",IF(L20=1,IF(O20="","",IF(P20&gt;=17.5,TRUE,FALSE))))</f>
        <v/>
      </c>
      <c r="AO20" s="133" t="str">
        <f t="shared" si="9"/>
        <v/>
      </c>
      <c r="AP20" s="133" t="str">
        <f t="shared" ref="AP20:AP28" si="20">IF(M20="","",IF(M20=1,IF(O20="","",IF(P20&gt;=17.5,TRUE,FALSE))))</f>
        <v/>
      </c>
      <c r="AQ20" s="133" t="str">
        <f t="shared" si="10"/>
        <v/>
      </c>
      <c r="AR20" s="134" t="str">
        <f t="shared" ref="AR20:AR28" si="21">CONCATENATE(AO20,AQ20)</f>
        <v/>
      </c>
    </row>
    <row r="21" spans="1:44">
      <c r="A21" s="220" t="str">
        <f t="shared" si="11"/>
        <v/>
      </c>
      <c r="B21" s="378"/>
      <c r="C21" s="379"/>
      <c r="D21" s="379"/>
      <c r="E21" s="380"/>
      <c r="F21" s="46"/>
      <c r="G21" s="469" t="str">
        <f t="shared" si="12"/>
        <v/>
      </c>
      <c r="H21" s="469"/>
      <c r="I21" s="42"/>
      <c r="J21" s="86"/>
      <c r="K21" s="54"/>
      <c r="L21" s="295"/>
      <c r="M21" s="296"/>
      <c r="N21" s="471">
        <f t="shared" si="0"/>
        <v>0</v>
      </c>
      <c r="O21" s="297"/>
      <c r="P21" s="52">
        <f t="shared" si="1"/>
        <v>0</v>
      </c>
      <c r="Q21" s="53" t="str">
        <f t="shared" si="2"/>
        <v/>
      </c>
      <c r="R21" s="54"/>
      <c r="S21" s="298"/>
      <c r="T21" s="299"/>
      <c r="U21" s="52">
        <f t="shared" si="13"/>
        <v>0</v>
      </c>
      <c r="V21" s="300"/>
      <c r="W21" s="301"/>
      <c r="X21" s="302"/>
      <c r="Y21" s="467">
        <f t="shared" si="14"/>
        <v>0</v>
      </c>
      <c r="Z21" s="300"/>
      <c r="AA21" s="301"/>
      <c r="AB21" s="302"/>
      <c r="AC21" s="93">
        <f t="shared" si="3"/>
        <v>0</v>
      </c>
      <c r="AD21" s="391" t="str">
        <f t="shared" si="15"/>
        <v/>
      </c>
      <c r="AE21" s="54"/>
      <c r="AF21" s="240" t="str">
        <f t="shared" si="16"/>
        <v/>
      </c>
      <c r="AG21" s="139" t="str">
        <f t="shared" si="4"/>
        <v/>
      </c>
      <c r="AH21" s="130" t="str">
        <f t="shared" si="17"/>
        <v/>
      </c>
      <c r="AI21" s="131" t="b">
        <f t="shared" si="18"/>
        <v>0</v>
      </c>
      <c r="AJ21" s="132" t="str">
        <f t="shared" si="5"/>
        <v/>
      </c>
      <c r="AK21" s="132" t="str">
        <f t="shared" si="6"/>
        <v/>
      </c>
      <c r="AL21" s="132" t="str">
        <f t="shared" si="7"/>
        <v/>
      </c>
      <c r="AM21" s="132" t="str">
        <f t="shared" si="8"/>
        <v/>
      </c>
      <c r="AN21" s="133" t="str">
        <f t="shared" si="19"/>
        <v/>
      </c>
      <c r="AO21" s="133" t="str">
        <f t="shared" si="9"/>
        <v/>
      </c>
      <c r="AP21" s="133" t="str">
        <f t="shared" si="20"/>
        <v/>
      </c>
      <c r="AQ21" s="133" t="str">
        <f t="shared" si="10"/>
        <v/>
      </c>
      <c r="AR21" s="134" t="str">
        <f t="shared" si="21"/>
        <v/>
      </c>
    </row>
    <row r="22" spans="1:44">
      <c r="A22" s="220" t="str">
        <f t="shared" si="11"/>
        <v/>
      </c>
      <c r="B22" s="381"/>
      <c r="C22" s="382"/>
      <c r="D22" s="382"/>
      <c r="E22" s="383"/>
      <c r="F22" s="290"/>
      <c r="G22" s="469" t="str">
        <f t="shared" si="12"/>
        <v/>
      </c>
      <c r="H22" s="469"/>
      <c r="I22" s="42"/>
      <c r="J22" s="86"/>
      <c r="K22" s="54"/>
      <c r="L22" s="293"/>
      <c r="M22" s="294"/>
      <c r="N22" s="471">
        <f t="shared" si="0"/>
        <v>0</v>
      </c>
      <c r="O22" s="297"/>
      <c r="P22" s="52">
        <f t="shared" si="1"/>
        <v>0</v>
      </c>
      <c r="Q22" s="53" t="str">
        <f t="shared" si="2"/>
        <v/>
      </c>
      <c r="R22" s="54"/>
      <c r="S22" s="298"/>
      <c r="T22" s="299"/>
      <c r="U22" s="52">
        <f t="shared" si="13"/>
        <v>0</v>
      </c>
      <c r="V22" s="300"/>
      <c r="W22" s="301"/>
      <c r="X22" s="302"/>
      <c r="Y22" s="467">
        <f t="shared" si="14"/>
        <v>0</v>
      </c>
      <c r="Z22" s="300"/>
      <c r="AA22" s="301"/>
      <c r="AB22" s="302"/>
      <c r="AC22" s="93">
        <f t="shared" si="3"/>
        <v>0</v>
      </c>
      <c r="AD22" s="391" t="str">
        <f t="shared" si="15"/>
        <v/>
      </c>
      <c r="AE22" s="54"/>
      <c r="AF22" s="240" t="str">
        <f t="shared" si="16"/>
        <v/>
      </c>
      <c r="AG22" s="139" t="str">
        <f t="shared" si="4"/>
        <v/>
      </c>
      <c r="AH22" s="130" t="str">
        <f t="shared" si="17"/>
        <v/>
      </c>
      <c r="AI22" s="131" t="b">
        <f t="shared" si="18"/>
        <v>0</v>
      </c>
      <c r="AJ22" s="132" t="str">
        <f t="shared" si="5"/>
        <v/>
      </c>
      <c r="AK22" s="132" t="str">
        <f t="shared" si="6"/>
        <v/>
      </c>
      <c r="AL22" s="132" t="str">
        <f t="shared" si="7"/>
        <v/>
      </c>
      <c r="AM22" s="132" t="str">
        <f t="shared" si="8"/>
        <v/>
      </c>
      <c r="AN22" s="133" t="str">
        <f t="shared" si="19"/>
        <v/>
      </c>
      <c r="AO22" s="133" t="str">
        <f t="shared" si="9"/>
        <v/>
      </c>
      <c r="AP22" s="133" t="str">
        <f t="shared" si="20"/>
        <v/>
      </c>
      <c r="AQ22" s="133" t="str">
        <f t="shared" si="10"/>
        <v/>
      </c>
      <c r="AR22" s="134" t="str">
        <f t="shared" si="21"/>
        <v/>
      </c>
    </row>
    <row r="23" spans="1:44">
      <c r="A23" s="220" t="str">
        <f t="shared" si="11"/>
        <v/>
      </c>
      <c r="B23" s="381"/>
      <c r="C23" s="382"/>
      <c r="D23" s="382"/>
      <c r="E23" s="383"/>
      <c r="F23" s="290"/>
      <c r="G23" s="469" t="str">
        <f t="shared" si="12"/>
        <v/>
      </c>
      <c r="H23" s="469"/>
      <c r="I23" s="42"/>
      <c r="J23" s="86"/>
      <c r="K23" s="54"/>
      <c r="L23" s="293"/>
      <c r="M23" s="294"/>
      <c r="N23" s="471">
        <f t="shared" si="0"/>
        <v>0</v>
      </c>
      <c r="O23" s="297"/>
      <c r="P23" s="52">
        <f t="shared" si="1"/>
        <v>0</v>
      </c>
      <c r="Q23" s="53" t="str">
        <f t="shared" si="2"/>
        <v/>
      </c>
      <c r="R23" s="54"/>
      <c r="S23" s="298"/>
      <c r="T23" s="299"/>
      <c r="U23" s="52">
        <f t="shared" si="13"/>
        <v>0</v>
      </c>
      <c r="V23" s="300"/>
      <c r="W23" s="301"/>
      <c r="X23" s="302"/>
      <c r="Y23" s="467">
        <f t="shared" si="14"/>
        <v>0</v>
      </c>
      <c r="Z23" s="300"/>
      <c r="AA23" s="301"/>
      <c r="AB23" s="302"/>
      <c r="AC23" s="93">
        <f t="shared" si="3"/>
        <v>0</v>
      </c>
      <c r="AD23" s="391" t="str">
        <f t="shared" si="15"/>
        <v/>
      </c>
      <c r="AE23" s="54"/>
      <c r="AF23" s="240" t="str">
        <f t="shared" si="16"/>
        <v/>
      </c>
      <c r="AG23" s="139" t="str">
        <f t="shared" si="4"/>
        <v/>
      </c>
      <c r="AH23" s="130" t="str">
        <f t="shared" si="17"/>
        <v/>
      </c>
      <c r="AI23" s="131" t="b">
        <f t="shared" si="18"/>
        <v>0</v>
      </c>
      <c r="AJ23" s="132" t="str">
        <f t="shared" si="5"/>
        <v/>
      </c>
      <c r="AK23" s="132" t="str">
        <f t="shared" si="6"/>
        <v/>
      </c>
      <c r="AL23" s="132" t="str">
        <f t="shared" si="7"/>
        <v/>
      </c>
      <c r="AM23" s="132" t="str">
        <f t="shared" si="8"/>
        <v/>
      </c>
      <c r="AN23" s="133" t="str">
        <f t="shared" si="19"/>
        <v/>
      </c>
      <c r="AO23" s="133" t="str">
        <f t="shared" si="9"/>
        <v/>
      </c>
      <c r="AP23" s="133" t="str">
        <f t="shared" si="20"/>
        <v/>
      </c>
      <c r="AQ23" s="133" t="str">
        <f t="shared" si="10"/>
        <v/>
      </c>
      <c r="AR23" s="134" t="str">
        <f t="shared" si="21"/>
        <v/>
      </c>
    </row>
    <row r="24" spans="1:44">
      <c r="A24" s="220" t="str">
        <f t="shared" si="11"/>
        <v/>
      </c>
      <c r="B24" s="381"/>
      <c r="C24" s="382"/>
      <c r="D24" s="382"/>
      <c r="E24" s="383"/>
      <c r="F24" s="290"/>
      <c r="G24" s="469" t="str">
        <f t="shared" si="12"/>
        <v/>
      </c>
      <c r="H24" s="469"/>
      <c r="I24" s="42"/>
      <c r="J24" s="86"/>
      <c r="K24" s="54"/>
      <c r="L24" s="293"/>
      <c r="M24" s="294"/>
      <c r="N24" s="471">
        <f t="shared" si="0"/>
        <v>0</v>
      </c>
      <c r="O24" s="297"/>
      <c r="P24" s="52">
        <f t="shared" si="1"/>
        <v>0</v>
      </c>
      <c r="Q24" s="53" t="str">
        <f t="shared" si="2"/>
        <v/>
      </c>
      <c r="R24" s="54"/>
      <c r="S24" s="298"/>
      <c r="T24" s="299"/>
      <c r="U24" s="52">
        <f t="shared" si="13"/>
        <v>0</v>
      </c>
      <c r="V24" s="300"/>
      <c r="W24" s="301"/>
      <c r="X24" s="302"/>
      <c r="Y24" s="467">
        <f t="shared" si="14"/>
        <v>0</v>
      </c>
      <c r="Z24" s="300"/>
      <c r="AA24" s="301"/>
      <c r="AB24" s="302"/>
      <c r="AC24" s="93">
        <f t="shared" si="3"/>
        <v>0</v>
      </c>
      <c r="AD24" s="391" t="str">
        <f t="shared" si="15"/>
        <v/>
      </c>
      <c r="AE24" s="54"/>
      <c r="AF24" s="240" t="str">
        <f t="shared" si="16"/>
        <v/>
      </c>
      <c r="AG24" s="139" t="str">
        <f t="shared" si="4"/>
        <v/>
      </c>
      <c r="AH24" s="130" t="str">
        <f t="shared" si="17"/>
        <v/>
      </c>
      <c r="AI24" s="131" t="b">
        <f t="shared" si="18"/>
        <v>0</v>
      </c>
      <c r="AJ24" s="132" t="str">
        <f t="shared" si="5"/>
        <v/>
      </c>
      <c r="AK24" s="132" t="str">
        <f t="shared" si="6"/>
        <v/>
      </c>
      <c r="AL24" s="132" t="str">
        <f t="shared" si="7"/>
        <v/>
      </c>
      <c r="AM24" s="132" t="str">
        <f t="shared" si="8"/>
        <v/>
      </c>
      <c r="AN24" s="133" t="str">
        <f t="shared" si="19"/>
        <v/>
      </c>
      <c r="AO24" s="133" t="str">
        <f t="shared" si="9"/>
        <v/>
      </c>
      <c r="AP24" s="133" t="str">
        <f t="shared" si="20"/>
        <v/>
      </c>
      <c r="AQ24" s="133" t="str">
        <f t="shared" si="10"/>
        <v/>
      </c>
      <c r="AR24" s="134" t="str">
        <f t="shared" si="21"/>
        <v/>
      </c>
    </row>
    <row r="25" spans="1:44">
      <c r="A25" s="220" t="str">
        <f t="shared" si="11"/>
        <v/>
      </c>
      <c r="B25" s="381"/>
      <c r="C25" s="382"/>
      <c r="D25" s="382"/>
      <c r="E25" s="383"/>
      <c r="F25" s="290"/>
      <c r="G25" s="469" t="str">
        <f t="shared" si="12"/>
        <v/>
      </c>
      <c r="H25" s="469"/>
      <c r="I25" s="42"/>
      <c r="J25" s="86"/>
      <c r="K25" s="54"/>
      <c r="L25" s="293"/>
      <c r="M25" s="294"/>
      <c r="N25" s="471">
        <f t="shared" si="0"/>
        <v>0</v>
      </c>
      <c r="O25" s="41"/>
      <c r="P25" s="52">
        <f t="shared" si="1"/>
        <v>0</v>
      </c>
      <c r="Q25" s="53" t="str">
        <f t="shared" si="2"/>
        <v/>
      </c>
      <c r="R25" s="54"/>
      <c r="S25" s="298"/>
      <c r="T25" s="299"/>
      <c r="U25" s="52">
        <f t="shared" si="13"/>
        <v>0</v>
      </c>
      <c r="V25" s="300"/>
      <c r="W25" s="301"/>
      <c r="X25" s="302"/>
      <c r="Y25" s="467">
        <f t="shared" si="14"/>
        <v>0</v>
      </c>
      <c r="Z25" s="300"/>
      <c r="AA25" s="301"/>
      <c r="AB25" s="302"/>
      <c r="AC25" s="93">
        <f t="shared" si="3"/>
        <v>0</v>
      </c>
      <c r="AD25" s="391" t="str">
        <f t="shared" si="15"/>
        <v/>
      </c>
      <c r="AE25" s="54"/>
      <c r="AF25" s="240" t="str">
        <f t="shared" si="16"/>
        <v/>
      </c>
      <c r="AG25" s="139" t="str">
        <f t="shared" si="4"/>
        <v/>
      </c>
      <c r="AH25" s="130" t="str">
        <f t="shared" si="17"/>
        <v/>
      </c>
      <c r="AI25" s="131" t="b">
        <f t="shared" si="18"/>
        <v>0</v>
      </c>
      <c r="AJ25" s="132" t="str">
        <f t="shared" si="5"/>
        <v/>
      </c>
      <c r="AK25" s="132" t="str">
        <f t="shared" si="6"/>
        <v/>
      </c>
      <c r="AL25" s="132" t="str">
        <f t="shared" si="7"/>
        <v/>
      </c>
      <c r="AM25" s="132" t="str">
        <f t="shared" si="8"/>
        <v/>
      </c>
      <c r="AN25" s="133" t="str">
        <f t="shared" si="19"/>
        <v/>
      </c>
      <c r="AO25" s="133" t="str">
        <f t="shared" si="9"/>
        <v/>
      </c>
      <c r="AP25" s="133" t="str">
        <f t="shared" si="20"/>
        <v/>
      </c>
      <c r="AQ25" s="133" t="str">
        <f t="shared" si="10"/>
        <v/>
      </c>
      <c r="AR25" s="134" t="str">
        <f t="shared" si="21"/>
        <v/>
      </c>
    </row>
    <row r="26" spans="1:44">
      <c r="A26" s="220" t="str">
        <f t="shared" si="11"/>
        <v/>
      </c>
      <c r="B26" s="381"/>
      <c r="C26" s="382"/>
      <c r="D26" s="382"/>
      <c r="E26" s="383"/>
      <c r="F26" s="290"/>
      <c r="G26" s="469" t="str">
        <f t="shared" si="12"/>
        <v/>
      </c>
      <c r="H26" s="469"/>
      <c r="I26" s="42"/>
      <c r="J26" s="86"/>
      <c r="K26" s="54"/>
      <c r="L26" s="293"/>
      <c r="M26" s="294"/>
      <c r="N26" s="471">
        <f t="shared" si="0"/>
        <v>0</v>
      </c>
      <c r="O26" s="41"/>
      <c r="P26" s="52">
        <f t="shared" si="1"/>
        <v>0</v>
      </c>
      <c r="Q26" s="53" t="str">
        <f t="shared" si="2"/>
        <v/>
      </c>
      <c r="R26" s="54"/>
      <c r="S26" s="298"/>
      <c r="T26" s="299"/>
      <c r="U26" s="52">
        <f t="shared" si="13"/>
        <v>0</v>
      </c>
      <c r="V26" s="300"/>
      <c r="W26" s="301"/>
      <c r="X26" s="302"/>
      <c r="Y26" s="467">
        <f t="shared" ref="Y26:Y46" si="22">V26+W26+3/4*X26</f>
        <v>0</v>
      </c>
      <c r="Z26" s="300"/>
      <c r="AA26" s="301"/>
      <c r="AB26" s="302"/>
      <c r="AC26" s="93">
        <f t="shared" si="3"/>
        <v>0</v>
      </c>
      <c r="AD26" s="391" t="str">
        <f t="shared" si="15"/>
        <v/>
      </c>
      <c r="AE26" s="54"/>
      <c r="AF26" s="240" t="str">
        <f t="shared" si="16"/>
        <v/>
      </c>
      <c r="AG26" s="139" t="str">
        <f t="shared" si="4"/>
        <v/>
      </c>
      <c r="AH26" s="130" t="str">
        <f t="shared" si="17"/>
        <v/>
      </c>
      <c r="AI26" s="131" t="b">
        <f t="shared" si="18"/>
        <v>0</v>
      </c>
      <c r="AJ26" s="132" t="str">
        <f t="shared" si="5"/>
        <v/>
      </c>
      <c r="AK26" s="132" t="str">
        <f t="shared" si="6"/>
        <v/>
      </c>
      <c r="AL26" s="132" t="str">
        <f t="shared" si="7"/>
        <v/>
      </c>
      <c r="AM26" s="132" t="str">
        <f t="shared" si="8"/>
        <v/>
      </c>
      <c r="AN26" s="133" t="str">
        <f t="shared" si="19"/>
        <v/>
      </c>
      <c r="AO26" s="133" t="str">
        <f t="shared" si="9"/>
        <v/>
      </c>
      <c r="AP26" s="133" t="str">
        <f t="shared" si="20"/>
        <v/>
      </c>
      <c r="AQ26" s="133" t="str">
        <f t="shared" si="10"/>
        <v/>
      </c>
      <c r="AR26" s="134" t="str">
        <f t="shared" si="21"/>
        <v/>
      </c>
    </row>
    <row r="27" spans="1:44">
      <c r="A27" s="220" t="str">
        <f t="shared" si="11"/>
        <v/>
      </c>
      <c r="B27" s="381"/>
      <c r="C27" s="382"/>
      <c r="D27" s="382"/>
      <c r="E27" s="383"/>
      <c r="F27" s="290"/>
      <c r="G27" s="469" t="str">
        <f t="shared" si="12"/>
        <v/>
      </c>
      <c r="H27" s="469"/>
      <c r="I27" s="42"/>
      <c r="J27" s="86"/>
      <c r="K27" s="54"/>
      <c r="L27" s="293"/>
      <c r="M27" s="294"/>
      <c r="N27" s="471">
        <f t="shared" si="0"/>
        <v>0</v>
      </c>
      <c r="O27" s="41"/>
      <c r="P27" s="52">
        <f t="shared" si="1"/>
        <v>0</v>
      </c>
      <c r="Q27" s="53" t="str">
        <f t="shared" si="2"/>
        <v/>
      </c>
      <c r="R27" s="54"/>
      <c r="S27" s="298"/>
      <c r="T27" s="299"/>
      <c r="U27" s="52">
        <f t="shared" si="13"/>
        <v>0</v>
      </c>
      <c r="V27" s="300"/>
      <c r="W27" s="301"/>
      <c r="X27" s="302"/>
      <c r="Y27" s="467">
        <f t="shared" si="22"/>
        <v>0</v>
      </c>
      <c r="Z27" s="300"/>
      <c r="AA27" s="301"/>
      <c r="AB27" s="302"/>
      <c r="AC27" s="93">
        <f t="shared" si="3"/>
        <v>0</v>
      </c>
      <c r="AD27" s="391" t="str">
        <f t="shared" si="15"/>
        <v/>
      </c>
      <c r="AE27" s="54"/>
      <c r="AF27" s="240" t="str">
        <f t="shared" si="16"/>
        <v/>
      </c>
      <c r="AG27" s="139" t="str">
        <f t="shared" si="4"/>
        <v/>
      </c>
      <c r="AH27" s="130" t="str">
        <f t="shared" si="17"/>
        <v/>
      </c>
      <c r="AI27" s="131" t="b">
        <f t="shared" si="18"/>
        <v>0</v>
      </c>
      <c r="AJ27" s="132" t="str">
        <f t="shared" si="5"/>
        <v/>
      </c>
      <c r="AK27" s="132" t="str">
        <f t="shared" si="6"/>
        <v/>
      </c>
      <c r="AL27" s="132" t="str">
        <f t="shared" si="7"/>
        <v/>
      </c>
      <c r="AM27" s="132" t="str">
        <f t="shared" si="8"/>
        <v/>
      </c>
      <c r="AN27" s="133" t="str">
        <f t="shared" si="19"/>
        <v/>
      </c>
      <c r="AO27" s="133" t="str">
        <f t="shared" si="9"/>
        <v/>
      </c>
      <c r="AP27" s="133" t="str">
        <f t="shared" si="20"/>
        <v/>
      </c>
      <c r="AQ27" s="133" t="str">
        <f t="shared" si="10"/>
        <v/>
      </c>
      <c r="AR27" s="134" t="str">
        <f t="shared" si="21"/>
        <v/>
      </c>
    </row>
    <row r="28" spans="1:44">
      <c r="A28" s="220" t="str">
        <f t="shared" si="11"/>
        <v/>
      </c>
      <c r="B28" s="384"/>
      <c r="C28" s="385"/>
      <c r="D28" s="385"/>
      <c r="E28" s="386"/>
      <c r="F28" s="43"/>
      <c r="G28" s="469" t="str">
        <f t="shared" si="12"/>
        <v/>
      </c>
      <c r="H28" s="469"/>
      <c r="I28" s="42"/>
      <c r="J28" s="86"/>
      <c r="K28" s="54"/>
      <c r="L28" s="88"/>
      <c r="M28" s="89"/>
      <c r="N28" s="471">
        <f t="shared" si="0"/>
        <v>0</v>
      </c>
      <c r="O28" s="41"/>
      <c r="P28" s="52">
        <f t="shared" si="1"/>
        <v>0</v>
      </c>
      <c r="Q28" s="53" t="str">
        <f t="shared" si="2"/>
        <v/>
      </c>
      <c r="R28" s="54"/>
      <c r="S28" s="37"/>
      <c r="T28" s="23"/>
      <c r="U28" s="52">
        <f t="shared" si="13"/>
        <v>0</v>
      </c>
      <c r="V28" s="90"/>
      <c r="W28" s="91"/>
      <c r="X28" s="92"/>
      <c r="Y28" s="467">
        <f t="shared" si="22"/>
        <v>0</v>
      </c>
      <c r="Z28" s="90"/>
      <c r="AA28" s="91"/>
      <c r="AB28" s="92"/>
      <c r="AC28" s="93">
        <f t="shared" si="3"/>
        <v>0</v>
      </c>
      <c r="AD28" s="391" t="str">
        <f t="shared" si="15"/>
        <v/>
      </c>
      <c r="AE28" s="54"/>
      <c r="AF28" s="240" t="str">
        <f t="shared" si="16"/>
        <v/>
      </c>
      <c r="AG28" s="139" t="str">
        <f t="shared" si="4"/>
        <v/>
      </c>
      <c r="AH28" s="130" t="str">
        <f t="shared" si="17"/>
        <v/>
      </c>
      <c r="AI28" s="131" t="b">
        <f t="shared" si="18"/>
        <v>0</v>
      </c>
      <c r="AJ28" s="132" t="str">
        <f t="shared" si="5"/>
        <v/>
      </c>
      <c r="AK28" s="132" t="str">
        <f t="shared" si="6"/>
        <v/>
      </c>
      <c r="AL28" s="132" t="str">
        <f t="shared" si="7"/>
        <v/>
      </c>
      <c r="AM28" s="132" t="str">
        <f t="shared" si="8"/>
        <v/>
      </c>
      <c r="AN28" s="133" t="str">
        <f t="shared" si="19"/>
        <v/>
      </c>
      <c r="AO28" s="133" t="str">
        <f t="shared" si="9"/>
        <v/>
      </c>
      <c r="AP28" s="133" t="str">
        <f t="shared" si="20"/>
        <v/>
      </c>
      <c r="AQ28" s="133" t="str">
        <f t="shared" si="10"/>
        <v/>
      </c>
      <c r="AR28" s="134" t="str">
        <f t="shared" si="21"/>
        <v/>
      </c>
    </row>
    <row r="29" spans="1:44">
      <c r="A29" s="220" t="str">
        <f t="shared" si="11"/>
        <v/>
      </c>
      <c r="B29" s="384"/>
      <c r="C29" s="385"/>
      <c r="D29" s="385"/>
      <c r="E29" s="386"/>
      <c r="F29" s="43"/>
      <c r="G29" s="469" t="str">
        <f t="shared" si="12"/>
        <v/>
      </c>
      <c r="H29" s="469"/>
      <c r="I29" s="42"/>
      <c r="J29" s="86"/>
      <c r="K29" s="54"/>
      <c r="L29" s="88"/>
      <c r="M29" s="89"/>
      <c r="N29" s="471">
        <f t="shared" si="0"/>
        <v>0</v>
      </c>
      <c r="O29" s="41"/>
      <c r="P29" s="52">
        <f t="shared" si="1"/>
        <v>0</v>
      </c>
      <c r="Q29" s="53" t="str">
        <f t="shared" si="2"/>
        <v/>
      </c>
      <c r="R29" s="54"/>
      <c r="S29" s="37"/>
      <c r="T29" s="23"/>
      <c r="U29" s="52">
        <f t="shared" si="13"/>
        <v>0</v>
      </c>
      <c r="V29" s="90"/>
      <c r="W29" s="91"/>
      <c r="X29" s="92"/>
      <c r="Y29" s="467">
        <f t="shared" si="22"/>
        <v>0</v>
      </c>
      <c r="Z29" s="90"/>
      <c r="AA29" s="91"/>
      <c r="AB29" s="92"/>
      <c r="AC29" s="93">
        <f t="shared" si="3"/>
        <v>0</v>
      </c>
      <c r="AD29" s="391" t="str">
        <f t="shared" si="15"/>
        <v/>
      </c>
      <c r="AE29" s="54"/>
      <c r="AF29" s="240" t="str">
        <f t="shared" si="16"/>
        <v/>
      </c>
      <c r="AG29" s="139" t="str">
        <f t="shared" ref="AG29:AG46" si="23">IF(AI29=TRUE,"Eligibilité ultérieure","")</f>
        <v/>
      </c>
      <c r="AH29" s="130" t="str">
        <f t="shared" si="17"/>
        <v/>
      </c>
      <c r="AI29" s="131" t="b">
        <f t="shared" si="18"/>
        <v>0</v>
      </c>
      <c r="AJ29" s="132" t="str">
        <f t="shared" ref="AJ29:AJ46" si="24">IF(S29="","",IF(S29=0,"Non éligible",""))</f>
        <v/>
      </c>
      <c r="AK29" s="132" t="str">
        <f t="shared" ref="AK29:AK46" si="25">IF(S29="","",IF(S29=0,"",IF(T29="","",IF(U29&gt;=17.5,IF(S29=1,TRUE,"")))))</f>
        <v/>
      </c>
      <c r="AL29" s="132" t="str">
        <f t="shared" si="7"/>
        <v/>
      </c>
      <c r="AM29" s="132" t="str">
        <f t="shared" si="8"/>
        <v/>
      </c>
      <c r="AN29" s="133" t="str">
        <f t="shared" ref="AN29:AN46" si="26">IF(L29="","",IF(L29=1,IF(O29="","",IF(P29&gt;=17.5,TRUE,FALSE))))</f>
        <v/>
      </c>
      <c r="AO29" s="133" t="str">
        <f t="shared" si="9"/>
        <v/>
      </c>
      <c r="AP29" s="133" t="str">
        <f t="shared" ref="AP29:AP46" si="27">IF(M29="","",IF(M29=1,IF(O29="","",IF(P29&gt;=17.5,TRUE,FALSE))))</f>
        <v/>
      </c>
      <c r="AQ29" s="133" t="str">
        <f t="shared" si="10"/>
        <v/>
      </c>
      <c r="AR29" s="134" t="str">
        <f t="shared" ref="AR29:AR46" si="28">CONCATENATE(AO29,AQ29)</f>
        <v/>
      </c>
    </row>
    <row r="30" spans="1:44">
      <c r="A30" s="220" t="str">
        <f t="shared" si="11"/>
        <v/>
      </c>
      <c r="B30" s="384"/>
      <c r="C30" s="385"/>
      <c r="D30" s="385"/>
      <c r="E30" s="386"/>
      <c r="F30" s="43"/>
      <c r="G30" s="469" t="str">
        <f t="shared" si="12"/>
        <v/>
      </c>
      <c r="H30" s="469"/>
      <c r="I30" s="42"/>
      <c r="J30" s="86"/>
      <c r="K30" s="54"/>
      <c r="L30" s="88"/>
      <c r="M30" s="89"/>
      <c r="N30" s="471">
        <f t="shared" si="0"/>
        <v>0</v>
      </c>
      <c r="O30" s="41"/>
      <c r="P30" s="52">
        <f t="shared" si="1"/>
        <v>0</v>
      </c>
      <c r="Q30" s="53" t="str">
        <f t="shared" si="2"/>
        <v/>
      </c>
      <c r="R30" s="54"/>
      <c r="S30" s="37"/>
      <c r="T30" s="23"/>
      <c r="U30" s="52">
        <f t="shared" si="13"/>
        <v>0</v>
      </c>
      <c r="V30" s="90"/>
      <c r="W30" s="91"/>
      <c r="X30" s="92"/>
      <c r="Y30" s="467">
        <f t="shared" si="22"/>
        <v>0</v>
      </c>
      <c r="Z30" s="90"/>
      <c r="AA30" s="91"/>
      <c r="AB30" s="92"/>
      <c r="AC30" s="93">
        <f t="shared" si="3"/>
        <v>0</v>
      </c>
      <c r="AD30" s="391" t="str">
        <f t="shared" si="15"/>
        <v/>
      </c>
      <c r="AE30" s="54"/>
      <c r="AF30" s="240" t="str">
        <f t="shared" ref="AF30:AF46" si="29">CONCATENATE(AJ30,AL30,AM30,AR30)</f>
        <v/>
      </c>
      <c r="AG30" s="139" t="str">
        <f t="shared" si="23"/>
        <v/>
      </c>
      <c r="AH30" s="130" t="str">
        <f t="shared" si="17"/>
        <v/>
      </c>
      <c r="AI30" s="131" t="b">
        <f t="shared" si="18"/>
        <v>0</v>
      </c>
      <c r="AJ30" s="132" t="str">
        <f t="shared" si="24"/>
        <v/>
      </c>
      <c r="AK30" s="132" t="str">
        <f t="shared" si="25"/>
        <v/>
      </c>
      <c r="AL30" s="132" t="str">
        <f t="shared" si="7"/>
        <v/>
      </c>
      <c r="AM30" s="132" t="str">
        <f t="shared" ref="AM30:AM46" si="30">IF(AD30="","",IF(AD30=0,"",IF(AK30=TRUE,IF(U30&gt;=17.5,IF(AD30&gt;=48,"Eligible","Non éligible")))))</f>
        <v/>
      </c>
      <c r="AN30" s="133" t="str">
        <f t="shared" si="26"/>
        <v/>
      </c>
      <c r="AO30" s="133" t="str">
        <f t="shared" si="9"/>
        <v/>
      </c>
      <c r="AP30" s="133" t="str">
        <f t="shared" si="27"/>
        <v/>
      </c>
      <c r="AQ30" s="133" t="str">
        <f t="shared" si="10"/>
        <v/>
      </c>
      <c r="AR30" s="134" t="str">
        <f t="shared" si="28"/>
        <v/>
      </c>
    </row>
    <row r="31" spans="1:44">
      <c r="A31" s="220" t="str">
        <f t="shared" si="11"/>
        <v/>
      </c>
      <c r="B31" s="384"/>
      <c r="C31" s="385"/>
      <c r="D31" s="385"/>
      <c r="E31" s="386"/>
      <c r="F31" s="43"/>
      <c r="G31" s="469" t="str">
        <f t="shared" si="12"/>
        <v/>
      </c>
      <c r="H31" s="469"/>
      <c r="I31" s="42"/>
      <c r="J31" s="86"/>
      <c r="K31" s="54"/>
      <c r="L31" s="88"/>
      <c r="M31" s="89"/>
      <c r="N31" s="471">
        <f t="shared" si="0"/>
        <v>0</v>
      </c>
      <c r="O31" s="41"/>
      <c r="P31" s="52">
        <f t="shared" si="1"/>
        <v>0</v>
      </c>
      <c r="Q31" s="53" t="str">
        <f t="shared" si="2"/>
        <v/>
      </c>
      <c r="R31" s="54"/>
      <c r="S31" s="37"/>
      <c r="T31" s="23"/>
      <c r="U31" s="52">
        <f t="shared" si="13"/>
        <v>0</v>
      </c>
      <c r="V31" s="90"/>
      <c r="W31" s="91"/>
      <c r="X31" s="92"/>
      <c r="Y31" s="467">
        <f t="shared" si="22"/>
        <v>0</v>
      </c>
      <c r="Z31" s="90"/>
      <c r="AA31" s="91"/>
      <c r="AB31" s="92"/>
      <c r="AC31" s="93">
        <f t="shared" si="3"/>
        <v>0</v>
      </c>
      <c r="AD31" s="391" t="str">
        <f t="shared" si="15"/>
        <v/>
      </c>
      <c r="AE31" s="54"/>
      <c r="AF31" s="240" t="str">
        <f t="shared" si="29"/>
        <v/>
      </c>
      <c r="AG31" s="139" t="str">
        <f t="shared" si="23"/>
        <v/>
      </c>
      <c r="AH31" s="130" t="str">
        <f t="shared" si="17"/>
        <v/>
      </c>
      <c r="AI31" s="131" t="b">
        <f t="shared" si="18"/>
        <v>0</v>
      </c>
      <c r="AJ31" s="132" t="str">
        <f t="shared" si="24"/>
        <v/>
      </c>
      <c r="AK31" s="132" t="str">
        <f t="shared" si="25"/>
        <v/>
      </c>
      <c r="AL31" s="132" t="str">
        <f t="shared" si="7"/>
        <v/>
      </c>
      <c r="AM31" s="132" t="str">
        <f t="shared" si="30"/>
        <v/>
      </c>
      <c r="AN31" s="133" t="str">
        <f t="shared" si="26"/>
        <v/>
      </c>
      <c r="AO31" s="133" t="str">
        <f t="shared" si="9"/>
        <v/>
      </c>
      <c r="AP31" s="133" t="str">
        <f t="shared" si="27"/>
        <v/>
      </c>
      <c r="AQ31" s="133" t="str">
        <f t="shared" si="10"/>
        <v/>
      </c>
      <c r="AR31" s="134" t="str">
        <f t="shared" si="28"/>
        <v/>
      </c>
    </row>
    <row r="32" spans="1:44">
      <c r="A32" s="220" t="str">
        <f t="shared" si="11"/>
        <v/>
      </c>
      <c r="B32" s="384"/>
      <c r="C32" s="385"/>
      <c r="D32" s="385"/>
      <c r="E32" s="386"/>
      <c r="F32" s="43"/>
      <c r="G32" s="469" t="str">
        <f t="shared" si="12"/>
        <v/>
      </c>
      <c r="H32" s="469"/>
      <c r="I32" s="42"/>
      <c r="J32" s="86"/>
      <c r="K32" s="54"/>
      <c r="L32" s="88"/>
      <c r="M32" s="89"/>
      <c r="N32" s="471">
        <f t="shared" si="0"/>
        <v>0</v>
      </c>
      <c r="O32" s="41"/>
      <c r="P32" s="52">
        <f t="shared" si="1"/>
        <v>0</v>
      </c>
      <c r="Q32" s="53" t="str">
        <f t="shared" si="2"/>
        <v/>
      </c>
      <c r="R32" s="54"/>
      <c r="S32" s="37"/>
      <c r="T32" s="23"/>
      <c r="U32" s="52">
        <f t="shared" si="13"/>
        <v>0</v>
      </c>
      <c r="V32" s="90"/>
      <c r="W32" s="91"/>
      <c r="X32" s="92"/>
      <c r="Y32" s="467">
        <f t="shared" si="22"/>
        <v>0</v>
      </c>
      <c r="Z32" s="90"/>
      <c r="AA32" s="91"/>
      <c r="AB32" s="92"/>
      <c r="AC32" s="93">
        <f t="shared" si="3"/>
        <v>0</v>
      </c>
      <c r="AD32" s="391" t="str">
        <f t="shared" si="15"/>
        <v/>
      </c>
      <c r="AE32" s="54"/>
      <c r="AF32" s="240" t="str">
        <f t="shared" si="29"/>
        <v/>
      </c>
      <c r="AG32" s="139" t="str">
        <f t="shared" si="23"/>
        <v/>
      </c>
      <c r="AH32" s="130" t="str">
        <f t="shared" si="17"/>
        <v/>
      </c>
      <c r="AI32" s="131" t="b">
        <f t="shared" si="18"/>
        <v>0</v>
      </c>
      <c r="AJ32" s="132" t="str">
        <f t="shared" si="24"/>
        <v/>
      </c>
      <c r="AK32" s="132" t="str">
        <f t="shared" si="25"/>
        <v/>
      </c>
      <c r="AL32" s="132" t="str">
        <f t="shared" si="7"/>
        <v/>
      </c>
      <c r="AM32" s="132" t="str">
        <f t="shared" si="30"/>
        <v/>
      </c>
      <c r="AN32" s="133" t="str">
        <f t="shared" si="26"/>
        <v/>
      </c>
      <c r="AO32" s="133" t="str">
        <f t="shared" si="9"/>
        <v/>
      </c>
      <c r="AP32" s="133" t="str">
        <f t="shared" si="27"/>
        <v/>
      </c>
      <c r="AQ32" s="133" t="str">
        <f t="shared" si="10"/>
        <v/>
      </c>
      <c r="AR32" s="134" t="str">
        <f t="shared" si="28"/>
        <v/>
      </c>
    </row>
    <row r="33" spans="1:44">
      <c r="A33" s="220" t="str">
        <f t="shared" si="11"/>
        <v/>
      </c>
      <c r="B33" s="384"/>
      <c r="C33" s="385"/>
      <c r="D33" s="385"/>
      <c r="E33" s="386"/>
      <c r="F33" s="44"/>
      <c r="G33" s="469" t="str">
        <f t="shared" ref="G33:G46" si="31">IF(B33="","",IF(B33="Madame","F","H"))</f>
        <v/>
      </c>
      <c r="H33" s="469"/>
      <c r="I33" s="373"/>
      <c r="J33" s="87"/>
      <c r="K33" s="54"/>
      <c r="L33" s="88"/>
      <c r="M33" s="89"/>
      <c r="N33" s="471">
        <f t="shared" si="0"/>
        <v>0</v>
      </c>
      <c r="O33" s="41"/>
      <c r="P33" s="52">
        <f t="shared" si="1"/>
        <v>0</v>
      </c>
      <c r="Q33" s="53" t="str">
        <f t="shared" si="2"/>
        <v/>
      </c>
      <c r="R33" s="54"/>
      <c r="S33" s="37"/>
      <c r="T33" s="23"/>
      <c r="U33" s="52">
        <f t="shared" ref="U33:U46" si="32">T33*24</f>
        <v>0</v>
      </c>
      <c r="V33" s="90"/>
      <c r="W33" s="91"/>
      <c r="X33" s="92"/>
      <c r="Y33" s="467">
        <f t="shared" si="22"/>
        <v>0</v>
      </c>
      <c r="Z33" s="90"/>
      <c r="AA33" s="91"/>
      <c r="AB33" s="92"/>
      <c r="AC33" s="93">
        <f t="shared" ref="AC33:AC46" si="33">Z33+AA33+3/4*AB33</f>
        <v>0</v>
      </c>
      <c r="AD33" s="391" t="str">
        <f t="shared" si="15"/>
        <v/>
      </c>
      <c r="AE33" s="54"/>
      <c r="AF33" s="240" t="str">
        <f t="shared" si="29"/>
        <v/>
      </c>
      <c r="AG33" s="139" t="str">
        <f t="shared" si="23"/>
        <v/>
      </c>
      <c r="AH33" s="130" t="str">
        <f t="shared" si="17"/>
        <v/>
      </c>
      <c r="AI33" s="131" t="b">
        <f t="shared" si="18"/>
        <v>0</v>
      </c>
      <c r="AJ33" s="132" t="str">
        <f t="shared" si="24"/>
        <v/>
      </c>
      <c r="AK33" s="132" t="str">
        <f t="shared" si="25"/>
        <v/>
      </c>
      <c r="AL33" s="132" t="str">
        <f t="shared" si="7"/>
        <v/>
      </c>
      <c r="AM33" s="132" t="str">
        <f t="shared" si="30"/>
        <v/>
      </c>
      <c r="AN33" s="133" t="str">
        <f t="shared" si="26"/>
        <v/>
      </c>
      <c r="AO33" s="133" t="str">
        <f t="shared" si="9"/>
        <v/>
      </c>
      <c r="AP33" s="133" t="str">
        <f t="shared" si="27"/>
        <v/>
      </c>
      <c r="AQ33" s="133" t="str">
        <f t="shared" si="10"/>
        <v/>
      </c>
      <c r="AR33" s="134" t="str">
        <f t="shared" si="28"/>
        <v/>
      </c>
    </row>
    <row r="34" spans="1:44">
      <c r="A34" s="220" t="str">
        <f t="shared" si="11"/>
        <v/>
      </c>
      <c r="B34" s="384"/>
      <c r="C34" s="385"/>
      <c r="D34" s="385"/>
      <c r="E34" s="386"/>
      <c r="F34" s="44"/>
      <c r="G34" s="469" t="str">
        <f t="shared" si="31"/>
        <v/>
      </c>
      <c r="H34" s="469"/>
      <c r="I34" s="373"/>
      <c r="J34" s="87"/>
      <c r="K34" s="54"/>
      <c r="L34" s="88"/>
      <c r="M34" s="89"/>
      <c r="N34" s="471">
        <f t="shared" ref="N34:N46" si="34">IF(L34=1,1,IF(M34=1,1,0))</f>
        <v>0</v>
      </c>
      <c r="O34" s="41"/>
      <c r="P34" s="52">
        <f t="shared" si="1"/>
        <v>0</v>
      </c>
      <c r="Q34" s="53" t="str">
        <f t="shared" si="2"/>
        <v/>
      </c>
      <c r="R34" s="54"/>
      <c r="S34" s="37"/>
      <c r="T34" s="23"/>
      <c r="U34" s="52">
        <f t="shared" si="32"/>
        <v>0</v>
      </c>
      <c r="V34" s="90"/>
      <c r="W34" s="91"/>
      <c r="X34" s="92"/>
      <c r="Y34" s="467">
        <f t="shared" si="22"/>
        <v>0</v>
      </c>
      <c r="Z34" s="90"/>
      <c r="AA34" s="91"/>
      <c r="AB34" s="92"/>
      <c r="AC34" s="93">
        <f t="shared" si="33"/>
        <v>0</v>
      </c>
      <c r="AD34" s="391" t="str">
        <f t="shared" si="15"/>
        <v/>
      </c>
      <c r="AE34" s="54"/>
      <c r="AF34" s="240" t="str">
        <f t="shared" si="29"/>
        <v/>
      </c>
      <c r="AG34" s="139" t="str">
        <f t="shared" si="23"/>
        <v/>
      </c>
      <c r="AH34" s="130" t="str">
        <f t="shared" si="17"/>
        <v/>
      </c>
      <c r="AI34" s="131" t="b">
        <f t="shared" si="18"/>
        <v>0</v>
      </c>
      <c r="AJ34" s="132" t="str">
        <f t="shared" si="24"/>
        <v/>
      </c>
      <c r="AK34" s="132" t="str">
        <f t="shared" si="25"/>
        <v/>
      </c>
      <c r="AL34" s="132" t="str">
        <f t="shared" si="7"/>
        <v/>
      </c>
      <c r="AM34" s="132" t="str">
        <f t="shared" si="30"/>
        <v/>
      </c>
      <c r="AN34" s="133" t="str">
        <f t="shared" si="26"/>
        <v/>
      </c>
      <c r="AO34" s="133" t="str">
        <f t="shared" si="9"/>
        <v/>
      </c>
      <c r="AP34" s="133" t="str">
        <f t="shared" si="27"/>
        <v/>
      </c>
      <c r="AQ34" s="133" t="str">
        <f t="shared" si="10"/>
        <v/>
      </c>
      <c r="AR34" s="134" t="str">
        <f t="shared" si="28"/>
        <v/>
      </c>
    </row>
    <row r="35" spans="1:44">
      <c r="A35" s="220" t="str">
        <f t="shared" si="11"/>
        <v/>
      </c>
      <c r="B35" s="384"/>
      <c r="C35" s="385"/>
      <c r="D35" s="385"/>
      <c r="E35" s="386"/>
      <c r="F35" s="44"/>
      <c r="G35" s="469" t="str">
        <f t="shared" si="31"/>
        <v/>
      </c>
      <c r="H35" s="469"/>
      <c r="I35" s="373"/>
      <c r="J35" s="87"/>
      <c r="K35" s="54"/>
      <c r="L35" s="88"/>
      <c r="M35" s="89"/>
      <c r="N35" s="471">
        <f t="shared" si="34"/>
        <v>0</v>
      </c>
      <c r="O35" s="41"/>
      <c r="P35" s="52">
        <f t="shared" si="1"/>
        <v>0</v>
      </c>
      <c r="Q35" s="53" t="str">
        <f t="shared" si="2"/>
        <v/>
      </c>
      <c r="R35" s="54"/>
      <c r="S35" s="37"/>
      <c r="T35" s="23"/>
      <c r="U35" s="52">
        <f t="shared" si="32"/>
        <v>0</v>
      </c>
      <c r="V35" s="90"/>
      <c r="W35" s="91"/>
      <c r="X35" s="92"/>
      <c r="Y35" s="467">
        <f t="shared" si="22"/>
        <v>0</v>
      </c>
      <c r="Z35" s="90"/>
      <c r="AA35" s="91"/>
      <c r="AB35" s="92"/>
      <c r="AC35" s="93">
        <f t="shared" si="33"/>
        <v>0</v>
      </c>
      <c r="AD35" s="391" t="str">
        <f t="shared" si="15"/>
        <v/>
      </c>
      <c r="AE35" s="54"/>
      <c r="AF35" s="240" t="str">
        <f t="shared" si="29"/>
        <v/>
      </c>
      <c r="AG35" s="139" t="str">
        <f t="shared" si="23"/>
        <v/>
      </c>
      <c r="AH35" s="130" t="str">
        <f t="shared" si="17"/>
        <v/>
      </c>
      <c r="AI35" s="131" t="b">
        <f t="shared" si="18"/>
        <v>0</v>
      </c>
      <c r="AJ35" s="132" t="str">
        <f t="shared" si="24"/>
        <v/>
      </c>
      <c r="AK35" s="132" t="str">
        <f t="shared" si="25"/>
        <v/>
      </c>
      <c r="AL35" s="132" t="str">
        <f t="shared" si="7"/>
        <v/>
      </c>
      <c r="AM35" s="132" t="str">
        <f t="shared" si="30"/>
        <v/>
      </c>
      <c r="AN35" s="133" t="str">
        <f t="shared" si="26"/>
        <v/>
      </c>
      <c r="AO35" s="133" t="str">
        <f t="shared" si="9"/>
        <v/>
      </c>
      <c r="AP35" s="133" t="str">
        <f t="shared" si="27"/>
        <v/>
      </c>
      <c r="AQ35" s="133" t="str">
        <f t="shared" si="10"/>
        <v/>
      </c>
      <c r="AR35" s="134" t="str">
        <f t="shared" si="28"/>
        <v/>
      </c>
    </row>
    <row r="36" spans="1:44">
      <c r="A36" s="220" t="str">
        <f t="shared" si="11"/>
        <v/>
      </c>
      <c r="B36" s="384"/>
      <c r="C36" s="385"/>
      <c r="D36" s="385"/>
      <c r="E36" s="386"/>
      <c r="F36" s="44"/>
      <c r="G36" s="469" t="str">
        <f t="shared" si="31"/>
        <v/>
      </c>
      <c r="H36" s="469"/>
      <c r="I36" s="373"/>
      <c r="J36" s="87"/>
      <c r="K36" s="54"/>
      <c r="L36" s="88"/>
      <c r="M36" s="89"/>
      <c r="N36" s="471">
        <f t="shared" si="34"/>
        <v>0</v>
      </c>
      <c r="O36" s="41"/>
      <c r="P36" s="52">
        <f t="shared" si="1"/>
        <v>0</v>
      </c>
      <c r="Q36" s="53" t="str">
        <f t="shared" si="2"/>
        <v/>
      </c>
      <c r="R36" s="54"/>
      <c r="S36" s="37"/>
      <c r="T36" s="23"/>
      <c r="U36" s="52">
        <f t="shared" si="32"/>
        <v>0</v>
      </c>
      <c r="V36" s="90"/>
      <c r="W36" s="91"/>
      <c r="X36" s="92"/>
      <c r="Y36" s="467">
        <f t="shared" si="22"/>
        <v>0</v>
      </c>
      <c r="Z36" s="90"/>
      <c r="AA36" s="91"/>
      <c r="AB36" s="92"/>
      <c r="AC36" s="93">
        <f t="shared" si="33"/>
        <v>0</v>
      </c>
      <c r="AD36" s="391" t="str">
        <f t="shared" si="15"/>
        <v/>
      </c>
      <c r="AE36" s="54"/>
      <c r="AF36" s="240" t="str">
        <f t="shared" si="29"/>
        <v/>
      </c>
      <c r="AG36" s="139" t="str">
        <f t="shared" si="23"/>
        <v/>
      </c>
      <c r="AH36" s="130" t="str">
        <f t="shared" si="17"/>
        <v/>
      </c>
      <c r="AI36" s="131" t="b">
        <f t="shared" si="18"/>
        <v>0</v>
      </c>
      <c r="AJ36" s="132" t="str">
        <f t="shared" si="24"/>
        <v/>
      </c>
      <c r="AK36" s="132" t="str">
        <f t="shared" si="25"/>
        <v/>
      </c>
      <c r="AL36" s="132" t="str">
        <f t="shared" si="7"/>
        <v/>
      </c>
      <c r="AM36" s="132" t="str">
        <f t="shared" si="30"/>
        <v/>
      </c>
      <c r="AN36" s="133" t="str">
        <f t="shared" si="26"/>
        <v/>
      </c>
      <c r="AO36" s="133" t="str">
        <f t="shared" si="9"/>
        <v/>
      </c>
      <c r="AP36" s="133" t="str">
        <f t="shared" si="27"/>
        <v/>
      </c>
      <c r="AQ36" s="133" t="str">
        <f t="shared" si="10"/>
        <v/>
      </c>
      <c r="AR36" s="134" t="str">
        <f t="shared" si="28"/>
        <v/>
      </c>
    </row>
    <row r="37" spans="1:44">
      <c r="A37" s="220" t="str">
        <f t="shared" si="11"/>
        <v/>
      </c>
      <c r="B37" s="384"/>
      <c r="C37" s="385"/>
      <c r="D37" s="385"/>
      <c r="E37" s="386"/>
      <c r="F37" s="44"/>
      <c r="G37" s="469" t="str">
        <f t="shared" si="31"/>
        <v/>
      </c>
      <c r="H37" s="469"/>
      <c r="I37" s="373"/>
      <c r="J37" s="87"/>
      <c r="K37" s="54"/>
      <c r="L37" s="88"/>
      <c r="M37" s="89"/>
      <c r="N37" s="471">
        <f t="shared" si="34"/>
        <v>0</v>
      </c>
      <c r="O37" s="41"/>
      <c r="P37" s="52">
        <f t="shared" si="1"/>
        <v>0</v>
      </c>
      <c r="Q37" s="53" t="str">
        <f t="shared" si="2"/>
        <v/>
      </c>
      <c r="R37" s="54"/>
      <c r="S37" s="37"/>
      <c r="T37" s="23"/>
      <c r="U37" s="52">
        <f t="shared" si="32"/>
        <v>0</v>
      </c>
      <c r="V37" s="90"/>
      <c r="W37" s="91"/>
      <c r="X37" s="92"/>
      <c r="Y37" s="467">
        <f t="shared" si="22"/>
        <v>0</v>
      </c>
      <c r="Z37" s="90"/>
      <c r="AA37" s="91"/>
      <c r="AB37" s="92"/>
      <c r="AC37" s="93">
        <f t="shared" si="33"/>
        <v>0</v>
      </c>
      <c r="AD37" s="391" t="str">
        <f t="shared" si="15"/>
        <v/>
      </c>
      <c r="AE37" s="54"/>
      <c r="AF37" s="240" t="str">
        <f t="shared" si="29"/>
        <v/>
      </c>
      <c r="AG37" s="139" t="str">
        <f t="shared" si="23"/>
        <v/>
      </c>
      <c r="AH37" s="130" t="str">
        <f t="shared" si="17"/>
        <v/>
      </c>
      <c r="AI37" s="131" t="b">
        <f t="shared" si="18"/>
        <v>0</v>
      </c>
      <c r="AJ37" s="132" t="str">
        <f t="shared" si="24"/>
        <v/>
      </c>
      <c r="AK37" s="132" t="str">
        <f t="shared" si="25"/>
        <v/>
      </c>
      <c r="AL37" s="132" t="str">
        <f t="shared" si="7"/>
        <v/>
      </c>
      <c r="AM37" s="132" t="str">
        <f t="shared" si="30"/>
        <v/>
      </c>
      <c r="AN37" s="133" t="str">
        <f t="shared" si="26"/>
        <v/>
      </c>
      <c r="AO37" s="133" t="str">
        <f t="shared" si="9"/>
        <v/>
      </c>
      <c r="AP37" s="133" t="str">
        <f t="shared" si="27"/>
        <v/>
      </c>
      <c r="AQ37" s="133" t="str">
        <f t="shared" si="10"/>
        <v/>
      </c>
      <c r="AR37" s="134" t="str">
        <f t="shared" si="28"/>
        <v/>
      </c>
    </row>
    <row r="38" spans="1:44">
      <c r="A38" s="220" t="str">
        <f t="shared" si="11"/>
        <v/>
      </c>
      <c r="B38" s="384"/>
      <c r="C38" s="385"/>
      <c r="D38" s="385"/>
      <c r="E38" s="386"/>
      <c r="F38" s="44"/>
      <c r="G38" s="469" t="str">
        <f t="shared" si="31"/>
        <v/>
      </c>
      <c r="H38" s="469"/>
      <c r="I38" s="373"/>
      <c r="J38" s="87"/>
      <c r="K38" s="54"/>
      <c r="L38" s="88"/>
      <c r="M38" s="89"/>
      <c r="N38" s="471">
        <f t="shared" si="34"/>
        <v>0</v>
      </c>
      <c r="O38" s="41"/>
      <c r="P38" s="52">
        <f t="shared" si="1"/>
        <v>0</v>
      </c>
      <c r="Q38" s="53" t="str">
        <f t="shared" si="2"/>
        <v/>
      </c>
      <c r="R38" s="54"/>
      <c r="S38" s="37"/>
      <c r="T38" s="23"/>
      <c r="U38" s="52">
        <f t="shared" si="32"/>
        <v>0</v>
      </c>
      <c r="V38" s="90"/>
      <c r="W38" s="91"/>
      <c r="X38" s="92"/>
      <c r="Y38" s="467">
        <f t="shared" si="22"/>
        <v>0</v>
      </c>
      <c r="Z38" s="90"/>
      <c r="AA38" s="91"/>
      <c r="AB38" s="92"/>
      <c r="AC38" s="93">
        <f t="shared" si="33"/>
        <v>0</v>
      </c>
      <c r="AD38" s="391" t="str">
        <f t="shared" si="15"/>
        <v/>
      </c>
      <c r="AE38" s="54"/>
      <c r="AF38" s="240" t="str">
        <f t="shared" si="29"/>
        <v/>
      </c>
      <c r="AG38" s="139" t="str">
        <f t="shared" si="23"/>
        <v/>
      </c>
      <c r="AH38" s="130" t="str">
        <f t="shared" si="17"/>
        <v/>
      </c>
      <c r="AI38" s="131" t="b">
        <f t="shared" si="18"/>
        <v>0</v>
      </c>
      <c r="AJ38" s="132" t="str">
        <f t="shared" si="24"/>
        <v/>
      </c>
      <c r="AK38" s="132" t="str">
        <f t="shared" si="25"/>
        <v/>
      </c>
      <c r="AL38" s="132" t="str">
        <f t="shared" si="7"/>
        <v/>
      </c>
      <c r="AM38" s="132" t="str">
        <f t="shared" si="30"/>
        <v/>
      </c>
      <c r="AN38" s="133" t="str">
        <f t="shared" si="26"/>
        <v/>
      </c>
      <c r="AO38" s="133" t="str">
        <f t="shared" si="9"/>
        <v/>
      </c>
      <c r="AP38" s="133" t="str">
        <f t="shared" si="27"/>
        <v/>
      </c>
      <c r="AQ38" s="133" t="str">
        <f t="shared" si="10"/>
        <v/>
      </c>
      <c r="AR38" s="134" t="str">
        <f t="shared" si="28"/>
        <v/>
      </c>
    </row>
    <row r="39" spans="1:44">
      <c r="A39" s="220" t="str">
        <f t="shared" si="11"/>
        <v/>
      </c>
      <c r="B39" s="384"/>
      <c r="C39" s="385"/>
      <c r="D39" s="385"/>
      <c r="E39" s="386"/>
      <c r="F39" s="44"/>
      <c r="G39" s="469" t="str">
        <f t="shared" si="31"/>
        <v/>
      </c>
      <c r="H39" s="469"/>
      <c r="I39" s="373"/>
      <c r="J39" s="87"/>
      <c r="K39" s="54"/>
      <c r="L39" s="88"/>
      <c r="M39" s="89"/>
      <c r="N39" s="471">
        <f t="shared" si="34"/>
        <v>0</v>
      </c>
      <c r="O39" s="41"/>
      <c r="P39" s="52">
        <f t="shared" si="1"/>
        <v>0</v>
      </c>
      <c r="Q39" s="53" t="str">
        <f t="shared" si="2"/>
        <v/>
      </c>
      <c r="R39" s="54"/>
      <c r="S39" s="37"/>
      <c r="T39" s="23"/>
      <c r="U39" s="52">
        <f t="shared" si="32"/>
        <v>0</v>
      </c>
      <c r="V39" s="90"/>
      <c r="W39" s="91"/>
      <c r="X39" s="92"/>
      <c r="Y39" s="467">
        <f t="shared" si="22"/>
        <v>0</v>
      </c>
      <c r="Z39" s="90"/>
      <c r="AA39" s="91"/>
      <c r="AB39" s="92"/>
      <c r="AC39" s="93">
        <f t="shared" si="33"/>
        <v>0</v>
      </c>
      <c r="AD39" s="391" t="str">
        <f t="shared" si="15"/>
        <v/>
      </c>
      <c r="AE39" s="54"/>
      <c r="AF39" s="240" t="str">
        <f t="shared" si="29"/>
        <v/>
      </c>
      <c r="AG39" s="139" t="str">
        <f t="shared" si="23"/>
        <v/>
      </c>
      <c r="AH39" s="130" t="str">
        <f t="shared" si="17"/>
        <v/>
      </c>
      <c r="AI39" s="131" t="b">
        <f t="shared" si="18"/>
        <v>0</v>
      </c>
      <c r="AJ39" s="132" t="str">
        <f t="shared" si="24"/>
        <v/>
      </c>
      <c r="AK39" s="132" t="str">
        <f t="shared" si="25"/>
        <v/>
      </c>
      <c r="AL39" s="132" t="str">
        <f t="shared" si="7"/>
        <v/>
      </c>
      <c r="AM39" s="132" t="str">
        <f t="shared" si="30"/>
        <v/>
      </c>
      <c r="AN39" s="133" t="str">
        <f t="shared" si="26"/>
        <v/>
      </c>
      <c r="AO39" s="133" t="str">
        <f t="shared" si="9"/>
        <v/>
      </c>
      <c r="AP39" s="133" t="str">
        <f t="shared" si="27"/>
        <v/>
      </c>
      <c r="AQ39" s="133" t="str">
        <f t="shared" si="10"/>
        <v/>
      </c>
      <c r="AR39" s="134" t="str">
        <f t="shared" si="28"/>
        <v/>
      </c>
    </row>
    <row r="40" spans="1:44">
      <c r="A40" s="220" t="str">
        <f t="shared" si="11"/>
        <v/>
      </c>
      <c r="B40" s="384"/>
      <c r="C40" s="385"/>
      <c r="D40" s="385"/>
      <c r="E40" s="386"/>
      <c r="F40" s="44"/>
      <c r="G40" s="469" t="str">
        <f t="shared" si="31"/>
        <v/>
      </c>
      <c r="H40" s="469"/>
      <c r="I40" s="373"/>
      <c r="J40" s="87"/>
      <c r="K40" s="54"/>
      <c r="L40" s="88"/>
      <c r="M40" s="89"/>
      <c r="N40" s="471">
        <f t="shared" si="34"/>
        <v>0</v>
      </c>
      <c r="O40" s="41"/>
      <c r="P40" s="52">
        <f t="shared" si="1"/>
        <v>0</v>
      </c>
      <c r="Q40" s="53" t="str">
        <f t="shared" si="2"/>
        <v/>
      </c>
      <c r="R40" s="54"/>
      <c r="S40" s="37"/>
      <c r="T40" s="23"/>
      <c r="U40" s="52">
        <f t="shared" si="32"/>
        <v>0</v>
      </c>
      <c r="V40" s="90"/>
      <c r="W40" s="91"/>
      <c r="X40" s="92"/>
      <c r="Y40" s="467">
        <f t="shared" si="22"/>
        <v>0</v>
      </c>
      <c r="Z40" s="90"/>
      <c r="AA40" s="91"/>
      <c r="AB40" s="92"/>
      <c r="AC40" s="93">
        <f t="shared" si="33"/>
        <v>0</v>
      </c>
      <c r="AD40" s="391" t="str">
        <f t="shared" si="15"/>
        <v/>
      </c>
      <c r="AE40" s="54"/>
      <c r="AF40" s="240" t="str">
        <f t="shared" si="29"/>
        <v/>
      </c>
      <c r="AG40" s="139" t="str">
        <f t="shared" si="23"/>
        <v/>
      </c>
      <c r="AH40" s="130" t="str">
        <f t="shared" si="17"/>
        <v/>
      </c>
      <c r="AI40" s="131" t="b">
        <f t="shared" si="18"/>
        <v>0</v>
      </c>
      <c r="AJ40" s="132" t="str">
        <f t="shared" si="24"/>
        <v/>
      </c>
      <c r="AK40" s="132" t="str">
        <f t="shared" si="25"/>
        <v/>
      </c>
      <c r="AL40" s="132" t="str">
        <f t="shared" si="7"/>
        <v/>
      </c>
      <c r="AM40" s="132" t="str">
        <f t="shared" si="30"/>
        <v/>
      </c>
      <c r="AN40" s="133" t="str">
        <f t="shared" si="26"/>
        <v/>
      </c>
      <c r="AO40" s="133" t="str">
        <f t="shared" si="9"/>
        <v/>
      </c>
      <c r="AP40" s="133" t="str">
        <f t="shared" si="27"/>
        <v/>
      </c>
      <c r="AQ40" s="133" t="str">
        <f t="shared" si="10"/>
        <v/>
      </c>
      <c r="AR40" s="134" t="str">
        <f t="shared" si="28"/>
        <v/>
      </c>
    </row>
    <row r="41" spans="1:44">
      <c r="A41" s="220" t="str">
        <f t="shared" si="11"/>
        <v/>
      </c>
      <c r="B41" s="384"/>
      <c r="C41" s="385"/>
      <c r="D41" s="385"/>
      <c r="E41" s="386"/>
      <c r="F41" s="44"/>
      <c r="G41" s="469" t="str">
        <f t="shared" si="31"/>
        <v/>
      </c>
      <c r="H41" s="469"/>
      <c r="I41" s="373"/>
      <c r="J41" s="87"/>
      <c r="K41" s="54"/>
      <c r="L41" s="88"/>
      <c r="M41" s="89"/>
      <c r="N41" s="471">
        <f t="shared" si="34"/>
        <v>0</v>
      </c>
      <c r="O41" s="41"/>
      <c r="P41" s="52">
        <f t="shared" si="1"/>
        <v>0</v>
      </c>
      <c r="Q41" s="53" t="str">
        <f t="shared" si="2"/>
        <v/>
      </c>
      <c r="R41" s="54"/>
      <c r="S41" s="37"/>
      <c r="T41" s="23"/>
      <c r="U41" s="52">
        <f t="shared" si="32"/>
        <v>0</v>
      </c>
      <c r="V41" s="90"/>
      <c r="W41" s="91"/>
      <c r="X41" s="92"/>
      <c r="Y41" s="467">
        <f t="shared" si="22"/>
        <v>0</v>
      </c>
      <c r="Z41" s="90"/>
      <c r="AA41" s="91"/>
      <c r="AB41" s="92"/>
      <c r="AC41" s="93">
        <f t="shared" si="33"/>
        <v>0</v>
      </c>
      <c r="AD41" s="391" t="str">
        <f t="shared" si="15"/>
        <v/>
      </c>
      <c r="AE41" s="54"/>
      <c r="AF41" s="240" t="str">
        <f t="shared" si="29"/>
        <v/>
      </c>
      <c r="AG41" s="139" t="str">
        <f t="shared" si="23"/>
        <v/>
      </c>
      <c r="AH41" s="130" t="str">
        <f t="shared" si="17"/>
        <v/>
      </c>
      <c r="AI41" s="131" t="b">
        <f t="shared" si="18"/>
        <v>0</v>
      </c>
      <c r="AJ41" s="132" t="str">
        <f t="shared" si="24"/>
        <v/>
      </c>
      <c r="AK41" s="132" t="str">
        <f t="shared" si="25"/>
        <v/>
      </c>
      <c r="AL41" s="132" t="str">
        <f t="shared" si="7"/>
        <v/>
      </c>
      <c r="AM41" s="132" t="str">
        <f t="shared" si="30"/>
        <v/>
      </c>
      <c r="AN41" s="133" t="str">
        <f t="shared" si="26"/>
        <v/>
      </c>
      <c r="AO41" s="133" t="str">
        <f t="shared" si="9"/>
        <v/>
      </c>
      <c r="AP41" s="133" t="str">
        <f t="shared" si="27"/>
        <v/>
      </c>
      <c r="AQ41" s="133" t="str">
        <f t="shared" si="10"/>
        <v/>
      </c>
      <c r="AR41" s="134" t="str">
        <f t="shared" si="28"/>
        <v/>
      </c>
    </row>
    <row r="42" spans="1:44">
      <c r="A42" s="220" t="str">
        <f t="shared" si="11"/>
        <v/>
      </c>
      <c r="B42" s="384"/>
      <c r="C42" s="385"/>
      <c r="D42" s="385"/>
      <c r="E42" s="386"/>
      <c r="F42" s="44"/>
      <c r="G42" s="469" t="str">
        <f t="shared" si="31"/>
        <v/>
      </c>
      <c r="H42" s="469"/>
      <c r="I42" s="373"/>
      <c r="J42" s="87"/>
      <c r="K42" s="54"/>
      <c r="L42" s="88"/>
      <c r="M42" s="89"/>
      <c r="N42" s="471">
        <f t="shared" si="34"/>
        <v>0</v>
      </c>
      <c r="O42" s="41"/>
      <c r="P42" s="52">
        <f t="shared" si="1"/>
        <v>0</v>
      </c>
      <c r="Q42" s="53" t="str">
        <f t="shared" si="2"/>
        <v/>
      </c>
      <c r="R42" s="54"/>
      <c r="S42" s="37"/>
      <c r="T42" s="23"/>
      <c r="U42" s="52">
        <f t="shared" si="32"/>
        <v>0</v>
      </c>
      <c r="V42" s="90"/>
      <c r="W42" s="91"/>
      <c r="X42" s="92"/>
      <c r="Y42" s="467">
        <f t="shared" si="22"/>
        <v>0</v>
      </c>
      <c r="Z42" s="90"/>
      <c r="AA42" s="91"/>
      <c r="AB42" s="92"/>
      <c r="AC42" s="93">
        <f t="shared" si="33"/>
        <v>0</v>
      </c>
      <c r="AD42" s="391" t="str">
        <f t="shared" si="15"/>
        <v/>
      </c>
      <c r="AE42" s="54"/>
      <c r="AF42" s="240" t="str">
        <f t="shared" si="29"/>
        <v/>
      </c>
      <c r="AG42" s="139" t="str">
        <f t="shared" si="23"/>
        <v/>
      </c>
      <c r="AH42" s="130" t="str">
        <f t="shared" si="17"/>
        <v/>
      </c>
      <c r="AI42" s="131" t="b">
        <f t="shared" si="18"/>
        <v>0</v>
      </c>
      <c r="AJ42" s="132" t="str">
        <f t="shared" si="24"/>
        <v/>
      </c>
      <c r="AK42" s="132" t="str">
        <f t="shared" si="25"/>
        <v/>
      </c>
      <c r="AL42" s="132" t="str">
        <f t="shared" si="7"/>
        <v/>
      </c>
      <c r="AM42" s="132" t="str">
        <f t="shared" si="30"/>
        <v/>
      </c>
      <c r="AN42" s="133" t="str">
        <f t="shared" si="26"/>
        <v/>
      </c>
      <c r="AO42" s="133" t="str">
        <f t="shared" si="9"/>
        <v/>
      </c>
      <c r="AP42" s="133" t="str">
        <f t="shared" si="27"/>
        <v/>
      </c>
      <c r="AQ42" s="133" t="str">
        <f t="shared" si="10"/>
        <v/>
      </c>
      <c r="AR42" s="134" t="str">
        <f t="shared" si="28"/>
        <v/>
      </c>
    </row>
    <row r="43" spans="1:44">
      <c r="A43" s="220" t="str">
        <f t="shared" si="11"/>
        <v/>
      </c>
      <c r="B43" s="384"/>
      <c r="C43" s="385"/>
      <c r="D43" s="385"/>
      <c r="E43" s="386"/>
      <c r="F43" s="44"/>
      <c r="G43" s="469" t="str">
        <f t="shared" si="31"/>
        <v/>
      </c>
      <c r="H43" s="469"/>
      <c r="I43" s="373"/>
      <c r="J43" s="87"/>
      <c r="K43" s="54"/>
      <c r="L43" s="88"/>
      <c r="M43" s="89"/>
      <c r="N43" s="471">
        <f t="shared" si="34"/>
        <v>0</v>
      </c>
      <c r="O43" s="41"/>
      <c r="P43" s="52">
        <f t="shared" si="1"/>
        <v>0</v>
      </c>
      <c r="Q43" s="53" t="str">
        <f t="shared" si="2"/>
        <v/>
      </c>
      <c r="R43" s="54"/>
      <c r="S43" s="37"/>
      <c r="T43" s="23"/>
      <c r="U43" s="52">
        <f t="shared" si="32"/>
        <v>0</v>
      </c>
      <c r="V43" s="90"/>
      <c r="W43" s="91"/>
      <c r="X43" s="92"/>
      <c r="Y43" s="467">
        <f t="shared" si="22"/>
        <v>0</v>
      </c>
      <c r="Z43" s="90"/>
      <c r="AA43" s="91"/>
      <c r="AB43" s="92"/>
      <c r="AC43" s="93">
        <f t="shared" si="33"/>
        <v>0</v>
      </c>
      <c r="AD43" s="391" t="str">
        <f t="shared" si="15"/>
        <v/>
      </c>
      <c r="AE43" s="54"/>
      <c r="AF43" s="240" t="str">
        <f t="shared" si="29"/>
        <v/>
      </c>
      <c r="AG43" s="139" t="str">
        <f t="shared" si="23"/>
        <v/>
      </c>
      <c r="AH43" s="130" t="str">
        <f t="shared" si="17"/>
        <v/>
      </c>
      <c r="AI43" s="131" t="b">
        <f t="shared" si="18"/>
        <v>0</v>
      </c>
      <c r="AJ43" s="132" t="str">
        <f t="shared" si="24"/>
        <v/>
      </c>
      <c r="AK43" s="132" t="str">
        <f t="shared" si="25"/>
        <v/>
      </c>
      <c r="AL43" s="132" t="str">
        <f t="shared" si="7"/>
        <v/>
      </c>
      <c r="AM43" s="132" t="str">
        <f t="shared" si="30"/>
        <v/>
      </c>
      <c r="AN43" s="133" t="str">
        <f t="shared" si="26"/>
        <v/>
      </c>
      <c r="AO43" s="133" t="str">
        <f t="shared" si="9"/>
        <v/>
      </c>
      <c r="AP43" s="133" t="str">
        <f t="shared" si="27"/>
        <v/>
      </c>
      <c r="AQ43" s="133" t="str">
        <f t="shared" si="10"/>
        <v/>
      </c>
      <c r="AR43" s="134" t="str">
        <f t="shared" si="28"/>
        <v/>
      </c>
    </row>
    <row r="44" spans="1:44">
      <c r="A44" s="220" t="str">
        <f t="shared" si="11"/>
        <v/>
      </c>
      <c r="B44" s="384"/>
      <c r="C44" s="385"/>
      <c r="D44" s="385"/>
      <c r="E44" s="386"/>
      <c r="F44" s="44"/>
      <c r="G44" s="469" t="str">
        <f t="shared" si="31"/>
        <v/>
      </c>
      <c r="H44" s="469"/>
      <c r="I44" s="373"/>
      <c r="J44" s="87"/>
      <c r="K44" s="54"/>
      <c r="L44" s="88"/>
      <c r="M44" s="89"/>
      <c r="N44" s="471">
        <f t="shared" si="34"/>
        <v>0</v>
      </c>
      <c r="O44" s="41"/>
      <c r="P44" s="52">
        <f t="shared" si="1"/>
        <v>0</v>
      </c>
      <c r="Q44" s="53" t="str">
        <f t="shared" si="2"/>
        <v/>
      </c>
      <c r="R44" s="54"/>
      <c r="S44" s="37"/>
      <c r="T44" s="23"/>
      <c r="U44" s="52">
        <f t="shared" si="32"/>
        <v>0</v>
      </c>
      <c r="V44" s="90"/>
      <c r="W44" s="91"/>
      <c r="X44" s="92"/>
      <c r="Y44" s="467">
        <f t="shared" si="22"/>
        <v>0</v>
      </c>
      <c r="Z44" s="90"/>
      <c r="AA44" s="91"/>
      <c r="AB44" s="92"/>
      <c r="AC44" s="93">
        <f t="shared" si="33"/>
        <v>0</v>
      </c>
      <c r="AD44" s="391" t="str">
        <f t="shared" si="15"/>
        <v/>
      </c>
      <c r="AE44" s="54"/>
      <c r="AF44" s="240" t="str">
        <f t="shared" si="29"/>
        <v/>
      </c>
      <c r="AG44" s="139" t="str">
        <f t="shared" si="23"/>
        <v/>
      </c>
      <c r="AH44" s="130" t="str">
        <f t="shared" si="17"/>
        <v/>
      </c>
      <c r="AI44" s="131" t="b">
        <f t="shared" si="18"/>
        <v>0</v>
      </c>
      <c r="AJ44" s="132" t="str">
        <f t="shared" si="24"/>
        <v/>
      </c>
      <c r="AK44" s="132" t="str">
        <f t="shared" si="25"/>
        <v/>
      </c>
      <c r="AL44" s="132" t="str">
        <f t="shared" si="7"/>
        <v/>
      </c>
      <c r="AM44" s="132" t="str">
        <f t="shared" si="30"/>
        <v/>
      </c>
      <c r="AN44" s="133" t="str">
        <f t="shared" si="26"/>
        <v/>
      </c>
      <c r="AO44" s="133" t="str">
        <f t="shared" si="9"/>
        <v/>
      </c>
      <c r="AP44" s="133" t="str">
        <f t="shared" si="27"/>
        <v/>
      </c>
      <c r="AQ44" s="133" t="str">
        <f t="shared" si="10"/>
        <v/>
      </c>
      <c r="AR44" s="134" t="str">
        <f t="shared" si="28"/>
        <v/>
      </c>
    </row>
    <row r="45" spans="1:44">
      <c r="A45" s="220" t="str">
        <f t="shared" si="11"/>
        <v/>
      </c>
      <c r="B45" s="384"/>
      <c r="C45" s="385"/>
      <c r="D45" s="385"/>
      <c r="E45" s="386"/>
      <c r="F45" s="44"/>
      <c r="G45" s="469" t="str">
        <f t="shared" si="31"/>
        <v/>
      </c>
      <c r="H45" s="469"/>
      <c r="I45" s="373"/>
      <c r="J45" s="87"/>
      <c r="K45" s="54"/>
      <c r="L45" s="88"/>
      <c r="M45" s="89"/>
      <c r="N45" s="471">
        <f t="shared" si="34"/>
        <v>0</v>
      </c>
      <c r="O45" s="41"/>
      <c r="P45" s="52">
        <f t="shared" si="1"/>
        <v>0</v>
      </c>
      <c r="Q45" s="53" t="str">
        <f t="shared" si="2"/>
        <v/>
      </c>
      <c r="R45" s="54"/>
      <c r="S45" s="37"/>
      <c r="T45" s="23"/>
      <c r="U45" s="52">
        <f t="shared" si="32"/>
        <v>0</v>
      </c>
      <c r="V45" s="90"/>
      <c r="W45" s="91"/>
      <c r="X45" s="92"/>
      <c r="Y45" s="467">
        <f t="shared" si="22"/>
        <v>0</v>
      </c>
      <c r="Z45" s="90"/>
      <c r="AA45" s="91"/>
      <c r="AB45" s="92"/>
      <c r="AC45" s="93">
        <f t="shared" si="33"/>
        <v>0</v>
      </c>
      <c r="AD45" s="391" t="str">
        <f t="shared" si="15"/>
        <v/>
      </c>
      <c r="AE45" s="54"/>
      <c r="AF45" s="240" t="str">
        <f t="shared" si="29"/>
        <v/>
      </c>
      <c r="AG45" s="139" t="str">
        <f t="shared" si="23"/>
        <v/>
      </c>
      <c r="AH45" s="130" t="str">
        <f t="shared" si="17"/>
        <v/>
      </c>
      <c r="AI45" s="131" t="b">
        <f t="shared" si="18"/>
        <v>0</v>
      </c>
      <c r="AJ45" s="132" t="str">
        <f t="shared" si="24"/>
        <v/>
      </c>
      <c r="AK45" s="132" t="str">
        <f t="shared" si="25"/>
        <v/>
      </c>
      <c r="AL45" s="132" t="str">
        <f t="shared" si="7"/>
        <v/>
      </c>
      <c r="AM45" s="132" t="str">
        <f t="shared" si="30"/>
        <v/>
      </c>
      <c r="AN45" s="133" t="str">
        <f t="shared" si="26"/>
        <v/>
      </c>
      <c r="AO45" s="133" t="str">
        <f t="shared" si="9"/>
        <v/>
      </c>
      <c r="AP45" s="133" t="str">
        <f t="shared" si="27"/>
        <v/>
      </c>
      <c r="AQ45" s="133" t="str">
        <f t="shared" si="10"/>
        <v/>
      </c>
      <c r="AR45" s="134" t="str">
        <f t="shared" si="28"/>
        <v/>
      </c>
    </row>
    <row r="46" spans="1:44">
      <c r="A46" s="220" t="str">
        <f t="shared" si="11"/>
        <v/>
      </c>
      <c r="B46" s="384"/>
      <c r="C46" s="385"/>
      <c r="D46" s="385"/>
      <c r="E46" s="386"/>
      <c r="F46" s="44"/>
      <c r="G46" s="469" t="str">
        <f t="shared" si="31"/>
        <v/>
      </c>
      <c r="H46" s="469"/>
      <c r="I46" s="373"/>
      <c r="J46" s="87"/>
      <c r="K46" s="54"/>
      <c r="L46" s="88"/>
      <c r="M46" s="89"/>
      <c r="N46" s="471">
        <f t="shared" si="34"/>
        <v>0</v>
      </c>
      <c r="O46" s="41"/>
      <c r="P46" s="52">
        <f t="shared" si="1"/>
        <v>0</v>
      </c>
      <c r="Q46" s="53" t="str">
        <f t="shared" si="2"/>
        <v/>
      </c>
      <c r="R46" s="54"/>
      <c r="S46" s="37"/>
      <c r="T46" s="23"/>
      <c r="U46" s="52">
        <f t="shared" si="32"/>
        <v>0</v>
      </c>
      <c r="V46" s="90"/>
      <c r="W46" s="91"/>
      <c r="X46" s="92"/>
      <c r="Y46" s="467">
        <f t="shared" si="22"/>
        <v>0</v>
      </c>
      <c r="Z46" s="90"/>
      <c r="AA46" s="91"/>
      <c r="AB46" s="92"/>
      <c r="AC46" s="93">
        <f t="shared" si="33"/>
        <v>0</v>
      </c>
      <c r="AD46" s="391" t="str">
        <f t="shared" si="15"/>
        <v/>
      </c>
      <c r="AE46" s="54"/>
      <c r="AF46" s="240" t="str">
        <f t="shared" si="29"/>
        <v/>
      </c>
      <c r="AG46" s="139" t="str">
        <f t="shared" si="23"/>
        <v/>
      </c>
      <c r="AH46" s="130" t="str">
        <f t="shared" si="17"/>
        <v/>
      </c>
      <c r="AI46" s="131" t="b">
        <f t="shared" si="18"/>
        <v>0</v>
      </c>
      <c r="AJ46" s="132" t="str">
        <f t="shared" si="24"/>
        <v/>
      </c>
      <c r="AK46" s="132" t="str">
        <f t="shared" si="25"/>
        <v/>
      </c>
      <c r="AL46" s="132" t="str">
        <f t="shared" si="7"/>
        <v/>
      </c>
      <c r="AM46" s="132" t="str">
        <f t="shared" si="30"/>
        <v/>
      </c>
      <c r="AN46" s="133" t="str">
        <f t="shared" si="26"/>
        <v/>
      </c>
      <c r="AO46" s="133" t="str">
        <f t="shared" si="9"/>
        <v/>
      </c>
      <c r="AP46" s="133" t="str">
        <f t="shared" si="27"/>
        <v/>
      </c>
      <c r="AQ46" s="133" t="str">
        <f t="shared" si="10"/>
        <v/>
      </c>
      <c r="AR46" s="134" t="str">
        <f t="shared" si="28"/>
        <v/>
      </c>
    </row>
    <row r="47" spans="1:44">
      <c r="A47" s="220" t="str">
        <f t="shared" ref="A47:A110" si="35">IF(B47="","",A46+1)</f>
        <v/>
      </c>
      <c r="B47" s="384"/>
      <c r="C47" s="385"/>
      <c r="D47" s="385"/>
      <c r="E47" s="386"/>
      <c r="F47" s="44"/>
      <c r="G47" s="469" t="str">
        <f t="shared" ref="G47:G110" si="36">IF(B47="","",IF(B47="Madame","F","H"))</f>
        <v/>
      </c>
      <c r="H47" s="469"/>
      <c r="I47" s="373"/>
      <c r="J47" s="87"/>
      <c r="K47" s="54"/>
      <c r="L47" s="88"/>
      <c r="M47" s="89"/>
      <c r="N47" s="471">
        <f t="shared" ref="N47:N110" si="37">IF(L47=1,1,IF(M47=1,1,0))</f>
        <v>0</v>
      </c>
      <c r="O47" s="41"/>
      <c r="P47" s="52">
        <f t="shared" ref="P47:P110" si="38">O47*24</f>
        <v>0</v>
      </c>
      <c r="Q47" s="53" t="str">
        <f t="shared" ref="Q47:Q110" si="39">IF(OR(L47=1,M47=1),1,"")</f>
        <v/>
      </c>
      <c r="R47" s="54"/>
      <c r="S47" s="37"/>
      <c r="T47" s="23"/>
      <c r="U47" s="52">
        <f t="shared" ref="U47:U110" si="40">T47*24</f>
        <v>0</v>
      </c>
      <c r="V47" s="90"/>
      <c r="W47" s="91"/>
      <c r="X47" s="92"/>
      <c r="Y47" s="467">
        <f t="shared" ref="Y47:Y110" si="41">V47+W47+3/4*X47</f>
        <v>0</v>
      </c>
      <c r="Z47" s="90"/>
      <c r="AA47" s="91"/>
      <c r="AB47" s="92"/>
      <c r="AC47" s="93">
        <f t="shared" ref="AC47:AC110" si="42">Z47+AA47+3/4*AB47</f>
        <v>0</v>
      </c>
      <c r="AD47" s="391" t="str">
        <f t="shared" si="15"/>
        <v/>
      </c>
      <c r="AE47" s="54"/>
      <c r="AF47" s="240" t="str">
        <f t="shared" ref="AF47:AF110" si="43">CONCATENATE(AJ47,AL47,AM47,AR47)</f>
        <v/>
      </c>
      <c r="AG47" s="139" t="str">
        <f t="shared" ref="AG47:AG110" si="44">IF(AI47=TRUE,"Eligibilité ultérieure","")</f>
        <v/>
      </c>
      <c r="AH47" s="130" t="str">
        <f t="shared" si="17"/>
        <v/>
      </c>
      <c r="AI47" s="131" t="b">
        <f t="shared" si="18"/>
        <v>0</v>
      </c>
      <c r="AJ47" s="132" t="str">
        <f t="shared" ref="AJ47:AJ110" si="45">IF(S47="","",IF(S47=0,"Non éligible",""))</f>
        <v/>
      </c>
      <c r="AK47" s="132" t="str">
        <f t="shared" ref="AK47:AK110" si="46">IF(S47="","",IF(S47=0,"",IF(T47="","",IF(U47&gt;=17.5,IF(S47=1,TRUE,"")))))</f>
        <v/>
      </c>
      <c r="AL47" s="132" t="str">
        <f t="shared" ref="AL47:AL110" si="47">IF(AK47=FALSE,"Non éligible","")</f>
        <v/>
      </c>
      <c r="AM47" s="132" t="str">
        <f t="shared" ref="AM47:AM110" si="48">IF(AD47="","",IF(AD47=0,"",IF(AK47=TRUE,IF(U47&gt;=17.5,IF(AD47&gt;=48,"Eligible","Non éligible")))))</f>
        <v/>
      </c>
      <c r="AN47" s="133" t="str">
        <f t="shared" ref="AN47:AN110" si="49">IF(L47="","",IF(L47=1,IF(O47="","",IF(P47&gt;=17.5,TRUE,FALSE))))</f>
        <v/>
      </c>
      <c r="AO47" s="133" t="str">
        <f t="shared" ref="AO47:AO110" si="50">IF(AN47="","",IF(AN47=FALSE,"Non éligible","Eligible"))</f>
        <v/>
      </c>
      <c r="AP47" s="133" t="str">
        <f t="shared" ref="AP47:AP110" si="51">IF(M47="","",IF(M47=1,IF(O47="","",IF(P47&gt;=17.5,TRUE,FALSE))))</f>
        <v/>
      </c>
      <c r="AQ47" s="133" t="str">
        <f t="shared" ref="AQ47:AQ110" si="52">IF(AP47="","",IF(AP47=FALSE,"Non éligible","Eligible"))</f>
        <v/>
      </c>
      <c r="AR47" s="134" t="str">
        <f t="shared" ref="AR47:AR110" si="53">CONCATENATE(AO47,AQ47)</f>
        <v/>
      </c>
    </row>
    <row r="48" spans="1:44">
      <c r="A48" s="220" t="str">
        <f t="shared" si="35"/>
        <v/>
      </c>
      <c r="B48" s="384"/>
      <c r="C48" s="385"/>
      <c r="D48" s="385"/>
      <c r="E48" s="386"/>
      <c r="F48" s="44"/>
      <c r="G48" s="469" t="str">
        <f t="shared" si="36"/>
        <v/>
      </c>
      <c r="H48" s="469"/>
      <c r="I48" s="373"/>
      <c r="J48" s="87"/>
      <c r="K48" s="54"/>
      <c r="L48" s="88"/>
      <c r="M48" s="89"/>
      <c r="N48" s="471">
        <f t="shared" si="37"/>
        <v>0</v>
      </c>
      <c r="O48" s="41"/>
      <c r="P48" s="52">
        <f t="shared" si="38"/>
        <v>0</v>
      </c>
      <c r="Q48" s="53" t="str">
        <f t="shared" si="39"/>
        <v/>
      </c>
      <c r="R48" s="54"/>
      <c r="S48" s="37"/>
      <c r="T48" s="23"/>
      <c r="U48" s="52">
        <f t="shared" si="40"/>
        <v>0</v>
      </c>
      <c r="V48" s="90"/>
      <c r="W48" s="91"/>
      <c r="X48" s="92"/>
      <c r="Y48" s="467">
        <f t="shared" si="41"/>
        <v>0</v>
      </c>
      <c r="Z48" s="90"/>
      <c r="AA48" s="91"/>
      <c r="AB48" s="92"/>
      <c r="AC48" s="93">
        <f t="shared" si="42"/>
        <v>0</v>
      </c>
      <c r="AD48" s="391" t="str">
        <f t="shared" si="15"/>
        <v/>
      </c>
      <c r="AE48" s="54"/>
      <c r="AF48" s="240" t="str">
        <f t="shared" si="43"/>
        <v/>
      </c>
      <c r="AG48" s="139" t="str">
        <f t="shared" si="44"/>
        <v/>
      </c>
      <c r="AH48" s="130" t="str">
        <f t="shared" si="17"/>
        <v/>
      </c>
      <c r="AI48" s="131" t="b">
        <f t="shared" si="18"/>
        <v>0</v>
      </c>
      <c r="AJ48" s="132" t="str">
        <f t="shared" si="45"/>
        <v/>
      </c>
      <c r="AK48" s="132" t="str">
        <f t="shared" si="46"/>
        <v/>
      </c>
      <c r="AL48" s="132" t="str">
        <f t="shared" si="47"/>
        <v/>
      </c>
      <c r="AM48" s="132" t="str">
        <f t="shared" si="48"/>
        <v/>
      </c>
      <c r="AN48" s="133" t="str">
        <f t="shared" si="49"/>
        <v/>
      </c>
      <c r="AO48" s="133" t="str">
        <f t="shared" si="50"/>
        <v/>
      </c>
      <c r="AP48" s="133" t="str">
        <f t="shared" si="51"/>
        <v/>
      </c>
      <c r="AQ48" s="133" t="str">
        <f t="shared" si="52"/>
        <v/>
      </c>
      <c r="AR48" s="134" t="str">
        <f t="shared" si="53"/>
        <v/>
      </c>
    </row>
    <row r="49" spans="1:44">
      <c r="A49" s="220" t="str">
        <f t="shared" si="35"/>
        <v/>
      </c>
      <c r="B49" s="384"/>
      <c r="C49" s="385"/>
      <c r="D49" s="385"/>
      <c r="E49" s="386"/>
      <c r="F49" s="44"/>
      <c r="G49" s="469" t="str">
        <f t="shared" si="36"/>
        <v/>
      </c>
      <c r="H49" s="469"/>
      <c r="I49" s="373"/>
      <c r="J49" s="87"/>
      <c r="K49" s="54"/>
      <c r="L49" s="88"/>
      <c r="M49" s="89"/>
      <c r="N49" s="471">
        <f t="shared" si="37"/>
        <v>0</v>
      </c>
      <c r="O49" s="41"/>
      <c r="P49" s="52">
        <f t="shared" si="38"/>
        <v>0</v>
      </c>
      <c r="Q49" s="53" t="str">
        <f t="shared" si="39"/>
        <v/>
      </c>
      <c r="R49" s="54"/>
      <c r="S49" s="37"/>
      <c r="T49" s="23"/>
      <c r="U49" s="52">
        <f t="shared" si="40"/>
        <v>0</v>
      </c>
      <c r="V49" s="90"/>
      <c r="W49" s="91"/>
      <c r="X49" s="92"/>
      <c r="Y49" s="467">
        <f t="shared" si="41"/>
        <v>0</v>
      </c>
      <c r="Z49" s="90"/>
      <c r="AA49" s="91"/>
      <c r="AB49" s="92"/>
      <c r="AC49" s="93">
        <f t="shared" si="42"/>
        <v>0</v>
      </c>
      <c r="AD49" s="391" t="str">
        <f t="shared" si="15"/>
        <v/>
      </c>
      <c r="AE49" s="54"/>
      <c r="AF49" s="240" t="str">
        <f t="shared" si="43"/>
        <v/>
      </c>
      <c r="AG49" s="139" t="str">
        <f t="shared" si="44"/>
        <v/>
      </c>
      <c r="AH49" s="130" t="str">
        <f t="shared" si="17"/>
        <v/>
      </c>
      <c r="AI49" s="131" t="b">
        <f t="shared" si="18"/>
        <v>0</v>
      </c>
      <c r="AJ49" s="132" t="str">
        <f t="shared" si="45"/>
        <v/>
      </c>
      <c r="AK49" s="132" t="str">
        <f t="shared" si="46"/>
        <v/>
      </c>
      <c r="AL49" s="132" t="str">
        <f t="shared" si="47"/>
        <v/>
      </c>
      <c r="AM49" s="132" t="str">
        <f t="shared" si="48"/>
        <v/>
      </c>
      <c r="AN49" s="133" t="str">
        <f t="shared" si="49"/>
        <v/>
      </c>
      <c r="AO49" s="133" t="str">
        <f t="shared" si="50"/>
        <v/>
      </c>
      <c r="AP49" s="133" t="str">
        <f t="shared" si="51"/>
        <v/>
      </c>
      <c r="AQ49" s="133" t="str">
        <f t="shared" si="52"/>
        <v/>
      </c>
      <c r="AR49" s="134" t="str">
        <f t="shared" si="53"/>
        <v/>
      </c>
    </row>
    <row r="50" spans="1:44">
      <c r="A50" s="220" t="str">
        <f t="shared" si="35"/>
        <v/>
      </c>
      <c r="B50" s="384"/>
      <c r="C50" s="385"/>
      <c r="D50" s="385"/>
      <c r="E50" s="386"/>
      <c r="F50" s="44"/>
      <c r="G50" s="469" t="str">
        <f t="shared" si="36"/>
        <v/>
      </c>
      <c r="H50" s="469"/>
      <c r="I50" s="373"/>
      <c r="J50" s="87"/>
      <c r="K50" s="54"/>
      <c r="L50" s="88"/>
      <c r="M50" s="89"/>
      <c r="N50" s="471">
        <f t="shared" si="37"/>
        <v>0</v>
      </c>
      <c r="O50" s="41"/>
      <c r="P50" s="52">
        <f t="shared" si="38"/>
        <v>0</v>
      </c>
      <c r="Q50" s="53" t="str">
        <f t="shared" si="39"/>
        <v/>
      </c>
      <c r="R50" s="54"/>
      <c r="S50" s="37"/>
      <c r="T50" s="23"/>
      <c r="U50" s="52">
        <f t="shared" si="40"/>
        <v>0</v>
      </c>
      <c r="V50" s="90"/>
      <c r="W50" s="91"/>
      <c r="X50" s="92"/>
      <c r="Y50" s="467">
        <f t="shared" si="41"/>
        <v>0</v>
      </c>
      <c r="Z50" s="90"/>
      <c r="AA50" s="91"/>
      <c r="AB50" s="92"/>
      <c r="AC50" s="93">
        <f t="shared" si="42"/>
        <v>0</v>
      </c>
      <c r="AD50" s="391" t="str">
        <f t="shared" si="15"/>
        <v/>
      </c>
      <c r="AE50" s="54"/>
      <c r="AF50" s="240" t="str">
        <f t="shared" si="43"/>
        <v/>
      </c>
      <c r="AG50" s="139" t="str">
        <f t="shared" si="44"/>
        <v/>
      </c>
      <c r="AH50" s="130" t="str">
        <f t="shared" si="17"/>
        <v/>
      </c>
      <c r="AI50" s="131" t="b">
        <f t="shared" si="18"/>
        <v>0</v>
      </c>
      <c r="AJ50" s="132" t="str">
        <f t="shared" si="45"/>
        <v/>
      </c>
      <c r="AK50" s="132" t="str">
        <f t="shared" si="46"/>
        <v/>
      </c>
      <c r="AL50" s="132" t="str">
        <f t="shared" si="47"/>
        <v/>
      </c>
      <c r="AM50" s="132" t="str">
        <f t="shared" si="48"/>
        <v/>
      </c>
      <c r="AN50" s="133" t="str">
        <f t="shared" si="49"/>
        <v/>
      </c>
      <c r="AO50" s="133" t="str">
        <f t="shared" si="50"/>
        <v/>
      </c>
      <c r="AP50" s="133" t="str">
        <f t="shared" si="51"/>
        <v/>
      </c>
      <c r="AQ50" s="133" t="str">
        <f t="shared" si="52"/>
        <v/>
      </c>
      <c r="AR50" s="134" t="str">
        <f t="shared" si="53"/>
        <v/>
      </c>
    </row>
    <row r="51" spans="1:44">
      <c r="A51" s="220" t="str">
        <f t="shared" si="35"/>
        <v/>
      </c>
      <c r="B51" s="384"/>
      <c r="C51" s="385"/>
      <c r="D51" s="385"/>
      <c r="E51" s="386"/>
      <c r="F51" s="44"/>
      <c r="G51" s="469" t="str">
        <f t="shared" si="36"/>
        <v/>
      </c>
      <c r="H51" s="469"/>
      <c r="I51" s="373"/>
      <c r="J51" s="87"/>
      <c r="K51" s="54"/>
      <c r="L51" s="88"/>
      <c r="M51" s="89"/>
      <c r="N51" s="471">
        <f t="shared" si="37"/>
        <v>0</v>
      </c>
      <c r="O51" s="41"/>
      <c r="P51" s="52">
        <f t="shared" si="38"/>
        <v>0</v>
      </c>
      <c r="Q51" s="53" t="str">
        <f t="shared" si="39"/>
        <v/>
      </c>
      <c r="R51" s="54"/>
      <c r="S51" s="37"/>
      <c r="T51" s="23"/>
      <c r="U51" s="52">
        <f t="shared" si="40"/>
        <v>0</v>
      </c>
      <c r="V51" s="90"/>
      <c r="W51" s="91"/>
      <c r="X51" s="92"/>
      <c r="Y51" s="467">
        <f t="shared" si="41"/>
        <v>0</v>
      </c>
      <c r="Z51" s="90"/>
      <c r="AA51" s="91"/>
      <c r="AB51" s="92"/>
      <c r="AC51" s="93">
        <f t="shared" si="42"/>
        <v>0</v>
      </c>
      <c r="AD51" s="391" t="str">
        <f t="shared" si="15"/>
        <v/>
      </c>
      <c r="AE51" s="54"/>
      <c r="AF51" s="240" t="str">
        <f t="shared" si="43"/>
        <v/>
      </c>
      <c r="AG51" s="139" t="str">
        <f t="shared" si="44"/>
        <v/>
      </c>
      <c r="AH51" s="130" t="str">
        <f t="shared" si="17"/>
        <v/>
      </c>
      <c r="AI51" s="131" t="b">
        <f t="shared" si="18"/>
        <v>0</v>
      </c>
      <c r="AJ51" s="132" t="str">
        <f t="shared" si="45"/>
        <v/>
      </c>
      <c r="AK51" s="132" t="str">
        <f t="shared" si="46"/>
        <v/>
      </c>
      <c r="AL51" s="132" t="str">
        <f t="shared" si="47"/>
        <v/>
      </c>
      <c r="AM51" s="132" t="str">
        <f t="shared" si="48"/>
        <v/>
      </c>
      <c r="AN51" s="133" t="str">
        <f t="shared" si="49"/>
        <v/>
      </c>
      <c r="AO51" s="133" t="str">
        <f t="shared" si="50"/>
        <v/>
      </c>
      <c r="AP51" s="133" t="str">
        <f t="shared" si="51"/>
        <v/>
      </c>
      <c r="AQ51" s="133" t="str">
        <f t="shared" si="52"/>
        <v/>
      </c>
      <c r="AR51" s="134" t="str">
        <f t="shared" si="53"/>
        <v/>
      </c>
    </row>
    <row r="52" spans="1:44">
      <c r="A52" s="220" t="str">
        <f t="shared" si="35"/>
        <v/>
      </c>
      <c r="B52" s="384"/>
      <c r="C52" s="385"/>
      <c r="D52" s="385"/>
      <c r="E52" s="386"/>
      <c r="F52" s="44"/>
      <c r="G52" s="469" t="str">
        <f t="shared" si="36"/>
        <v/>
      </c>
      <c r="H52" s="469"/>
      <c r="I52" s="373"/>
      <c r="J52" s="87"/>
      <c r="K52" s="54"/>
      <c r="L52" s="88"/>
      <c r="M52" s="89"/>
      <c r="N52" s="471">
        <f t="shared" si="37"/>
        <v>0</v>
      </c>
      <c r="O52" s="41"/>
      <c r="P52" s="52">
        <f t="shared" si="38"/>
        <v>0</v>
      </c>
      <c r="Q52" s="53" t="str">
        <f t="shared" si="39"/>
        <v/>
      </c>
      <c r="R52" s="54"/>
      <c r="S52" s="37"/>
      <c r="T52" s="23"/>
      <c r="U52" s="52">
        <f t="shared" si="40"/>
        <v>0</v>
      </c>
      <c r="V52" s="90"/>
      <c r="W52" s="91"/>
      <c r="X52" s="92"/>
      <c r="Y52" s="467">
        <f t="shared" si="41"/>
        <v>0</v>
      </c>
      <c r="Z52" s="90"/>
      <c r="AA52" s="91"/>
      <c r="AB52" s="92"/>
      <c r="AC52" s="93">
        <f t="shared" si="42"/>
        <v>0</v>
      </c>
      <c r="AD52" s="391" t="str">
        <f t="shared" si="15"/>
        <v/>
      </c>
      <c r="AE52" s="54"/>
      <c r="AF52" s="240" t="str">
        <f t="shared" si="43"/>
        <v/>
      </c>
      <c r="AG52" s="139" t="str">
        <f t="shared" si="44"/>
        <v/>
      </c>
      <c r="AH52" s="130" t="str">
        <f t="shared" si="17"/>
        <v/>
      </c>
      <c r="AI52" s="131" t="b">
        <f t="shared" si="18"/>
        <v>0</v>
      </c>
      <c r="AJ52" s="132" t="str">
        <f t="shared" si="45"/>
        <v/>
      </c>
      <c r="AK52" s="132" t="str">
        <f t="shared" si="46"/>
        <v/>
      </c>
      <c r="AL52" s="132" t="str">
        <f t="shared" si="47"/>
        <v/>
      </c>
      <c r="AM52" s="132" t="str">
        <f t="shared" si="48"/>
        <v/>
      </c>
      <c r="AN52" s="133" t="str">
        <f t="shared" si="49"/>
        <v/>
      </c>
      <c r="AO52" s="133" t="str">
        <f t="shared" si="50"/>
        <v/>
      </c>
      <c r="AP52" s="133" t="str">
        <f t="shared" si="51"/>
        <v/>
      </c>
      <c r="AQ52" s="133" t="str">
        <f t="shared" si="52"/>
        <v/>
      </c>
      <c r="AR52" s="134" t="str">
        <f t="shared" si="53"/>
        <v/>
      </c>
    </row>
    <row r="53" spans="1:44">
      <c r="A53" s="220" t="str">
        <f t="shared" si="35"/>
        <v/>
      </c>
      <c r="B53" s="384"/>
      <c r="C53" s="385"/>
      <c r="D53" s="385"/>
      <c r="E53" s="386"/>
      <c r="F53" s="44"/>
      <c r="G53" s="469" t="str">
        <f t="shared" si="36"/>
        <v/>
      </c>
      <c r="H53" s="469"/>
      <c r="I53" s="373"/>
      <c r="J53" s="87"/>
      <c r="K53" s="54"/>
      <c r="L53" s="88"/>
      <c r="M53" s="89"/>
      <c r="N53" s="471">
        <f t="shared" si="37"/>
        <v>0</v>
      </c>
      <c r="O53" s="41"/>
      <c r="P53" s="52">
        <f t="shared" si="38"/>
        <v>0</v>
      </c>
      <c r="Q53" s="53" t="str">
        <f t="shared" si="39"/>
        <v/>
      </c>
      <c r="R53" s="54"/>
      <c r="S53" s="37"/>
      <c r="T53" s="23"/>
      <c r="U53" s="52">
        <f t="shared" si="40"/>
        <v>0</v>
      </c>
      <c r="V53" s="90"/>
      <c r="W53" s="91"/>
      <c r="X53" s="92"/>
      <c r="Y53" s="467">
        <f t="shared" si="41"/>
        <v>0</v>
      </c>
      <c r="Z53" s="90"/>
      <c r="AA53" s="91"/>
      <c r="AB53" s="92"/>
      <c r="AC53" s="93">
        <f t="shared" si="42"/>
        <v>0</v>
      </c>
      <c r="AD53" s="391" t="str">
        <f t="shared" si="15"/>
        <v/>
      </c>
      <c r="AE53" s="54"/>
      <c r="AF53" s="240" t="str">
        <f t="shared" si="43"/>
        <v/>
      </c>
      <c r="AG53" s="139" t="str">
        <f t="shared" si="44"/>
        <v/>
      </c>
      <c r="AH53" s="130" t="str">
        <f t="shared" si="17"/>
        <v/>
      </c>
      <c r="AI53" s="131" t="b">
        <f t="shared" si="18"/>
        <v>0</v>
      </c>
      <c r="AJ53" s="132" t="str">
        <f t="shared" si="45"/>
        <v/>
      </c>
      <c r="AK53" s="132" t="str">
        <f t="shared" si="46"/>
        <v/>
      </c>
      <c r="AL53" s="132" t="str">
        <f t="shared" si="47"/>
        <v/>
      </c>
      <c r="AM53" s="132" t="str">
        <f t="shared" si="48"/>
        <v/>
      </c>
      <c r="AN53" s="133" t="str">
        <f t="shared" si="49"/>
        <v/>
      </c>
      <c r="AO53" s="133" t="str">
        <f t="shared" si="50"/>
        <v/>
      </c>
      <c r="AP53" s="133" t="str">
        <f t="shared" si="51"/>
        <v/>
      </c>
      <c r="AQ53" s="133" t="str">
        <f t="shared" si="52"/>
        <v/>
      </c>
      <c r="AR53" s="134" t="str">
        <f t="shared" si="53"/>
        <v/>
      </c>
    </row>
    <row r="54" spans="1:44">
      <c r="A54" s="220" t="str">
        <f t="shared" si="35"/>
        <v/>
      </c>
      <c r="B54" s="384"/>
      <c r="C54" s="385"/>
      <c r="D54" s="385"/>
      <c r="E54" s="386"/>
      <c r="F54" s="44"/>
      <c r="G54" s="469" t="str">
        <f t="shared" si="36"/>
        <v/>
      </c>
      <c r="H54" s="469"/>
      <c r="I54" s="373"/>
      <c r="J54" s="87"/>
      <c r="K54" s="54"/>
      <c r="L54" s="88"/>
      <c r="M54" s="89"/>
      <c r="N54" s="471">
        <f t="shared" si="37"/>
        <v>0</v>
      </c>
      <c r="O54" s="41"/>
      <c r="P54" s="52">
        <f t="shared" si="38"/>
        <v>0</v>
      </c>
      <c r="Q54" s="53" t="str">
        <f t="shared" si="39"/>
        <v/>
      </c>
      <c r="R54" s="54"/>
      <c r="S54" s="37"/>
      <c r="T54" s="23"/>
      <c r="U54" s="52">
        <f t="shared" si="40"/>
        <v>0</v>
      </c>
      <c r="V54" s="90"/>
      <c r="W54" s="91"/>
      <c r="X54" s="92"/>
      <c r="Y54" s="467">
        <f t="shared" si="41"/>
        <v>0</v>
      </c>
      <c r="Z54" s="90"/>
      <c r="AA54" s="91"/>
      <c r="AB54" s="92"/>
      <c r="AC54" s="93">
        <f t="shared" si="42"/>
        <v>0</v>
      </c>
      <c r="AD54" s="391" t="str">
        <f t="shared" si="15"/>
        <v/>
      </c>
      <c r="AE54" s="54"/>
      <c r="AF54" s="240" t="str">
        <f t="shared" si="43"/>
        <v/>
      </c>
      <c r="AG54" s="139" t="str">
        <f t="shared" si="44"/>
        <v/>
      </c>
      <c r="AH54" s="130" t="str">
        <f t="shared" si="17"/>
        <v/>
      </c>
      <c r="AI54" s="131" t="b">
        <f t="shared" si="18"/>
        <v>0</v>
      </c>
      <c r="AJ54" s="132" t="str">
        <f t="shared" si="45"/>
        <v/>
      </c>
      <c r="AK54" s="132" t="str">
        <f t="shared" si="46"/>
        <v/>
      </c>
      <c r="AL54" s="132" t="str">
        <f t="shared" si="47"/>
        <v/>
      </c>
      <c r="AM54" s="132" t="str">
        <f t="shared" si="48"/>
        <v/>
      </c>
      <c r="AN54" s="133" t="str">
        <f t="shared" si="49"/>
        <v/>
      </c>
      <c r="AO54" s="133" t="str">
        <f t="shared" si="50"/>
        <v/>
      </c>
      <c r="AP54" s="133" t="str">
        <f t="shared" si="51"/>
        <v/>
      </c>
      <c r="AQ54" s="133" t="str">
        <f t="shared" si="52"/>
        <v/>
      </c>
      <c r="AR54" s="134" t="str">
        <f t="shared" si="53"/>
        <v/>
      </c>
    </row>
    <row r="55" spans="1:44">
      <c r="A55" s="220" t="str">
        <f t="shared" si="35"/>
        <v/>
      </c>
      <c r="B55" s="384"/>
      <c r="C55" s="385"/>
      <c r="D55" s="385"/>
      <c r="E55" s="386"/>
      <c r="F55" s="44"/>
      <c r="G55" s="469" t="str">
        <f t="shared" si="36"/>
        <v/>
      </c>
      <c r="H55" s="469"/>
      <c r="I55" s="373"/>
      <c r="J55" s="87"/>
      <c r="K55" s="54"/>
      <c r="L55" s="88"/>
      <c r="M55" s="89"/>
      <c r="N55" s="471">
        <f t="shared" si="37"/>
        <v>0</v>
      </c>
      <c r="O55" s="41"/>
      <c r="P55" s="52">
        <f t="shared" si="38"/>
        <v>0</v>
      </c>
      <c r="Q55" s="53" t="str">
        <f t="shared" si="39"/>
        <v/>
      </c>
      <c r="R55" s="54"/>
      <c r="S55" s="37"/>
      <c r="T55" s="23"/>
      <c r="U55" s="52">
        <f t="shared" si="40"/>
        <v>0</v>
      </c>
      <c r="V55" s="90"/>
      <c r="W55" s="91"/>
      <c r="X55" s="92"/>
      <c r="Y55" s="467">
        <f t="shared" si="41"/>
        <v>0</v>
      </c>
      <c r="Z55" s="90"/>
      <c r="AA55" s="91"/>
      <c r="AB55" s="92"/>
      <c r="AC55" s="93">
        <f t="shared" si="42"/>
        <v>0</v>
      </c>
      <c r="AD55" s="391" t="str">
        <f t="shared" si="15"/>
        <v/>
      </c>
      <c r="AE55" s="54"/>
      <c r="AF55" s="240" t="str">
        <f t="shared" si="43"/>
        <v/>
      </c>
      <c r="AG55" s="139" t="str">
        <f t="shared" si="44"/>
        <v/>
      </c>
      <c r="AH55" s="130" t="str">
        <f t="shared" si="17"/>
        <v/>
      </c>
      <c r="AI55" s="131" t="b">
        <f t="shared" si="18"/>
        <v>0</v>
      </c>
      <c r="AJ55" s="132" t="str">
        <f t="shared" si="45"/>
        <v/>
      </c>
      <c r="AK55" s="132" t="str">
        <f t="shared" si="46"/>
        <v/>
      </c>
      <c r="AL55" s="132" t="str">
        <f t="shared" si="47"/>
        <v/>
      </c>
      <c r="AM55" s="132" t="str">
        <f t="shared" si="48"/>
        <v/>
      </c>
      <c r="AN55" s="133" t="str">
        <f t="shared" si="49"/>
        <v/>
      </c>
      <c r="AO55" s="133" t="str">
        <f t="shared" si="50"/>
        <v/>
      </c>
      <c r="AP55" s="133" t="str">
        <f t="shared" si="51"/>
        <v/>
      </c>
      <c r="AQ55" s="133" t="str">
        <f t="shared" si="52"/>
        <v/>
      </c>
      <c r="AR55" s="134" t="str">
        <f t="shared" si="53"/>
        <v/>
      </c>
    </row>
    <row r="56" spans="1:44">
      <c r="A56" s="220" t="str">
        <f t="shared" si="35"/>
        <v/>
      </c>
      <c r="B56" s="384"/>
      <c r="C56" s="385"/>
      <c r="D56" s="385"/>
      <c r="E56" s="386"/>
      <c r="F56" s="44"/>
      <c r="G56" s="469" t="str">
        <f t="shared" si="36"/>
        <v/>
      </c>
      <c r="H56" s="469"/>
      <c r="I56" s="373"/>
      <c r="J56" s="87"/>
      <c r="K56" s="54"/>
      <c r="L56" s="88"/>
      <c r="M56" s="89"/>
      <c r="N56" s="471">
        <f t="shared" si="37"/>
        <v>0</v>
      </c>
      <c r="O56" s="41"/>
      <c r="P56" s="52">
        <f t="shared" si="38"/>
        <v>0</v>
      </c>
      <c r="Q56" s="53" t="str">
        <f t="shared" si="39"/>
        <v/>
      </c>
      <c r="R56" s="54"/>
      <c r="S56" s="37"/>
      <c r="T56" s="23"/>
      <c r="U56" s="52">
        <f t="shared" si="40"/>
        <v>0</v>
      </c>
      <c r="V56" s="90"/>
      <c r="W56" s="91"/>
      <c r="X56" s="92"/>
      <c r="Y56" s="467">
        <f t="shared" si="41"/>
        <v>0</v>
      </c>
      <c r="Z56" s="90"/>
      <c r="AA56" s="91"/>
      <c r="AB56" s="92"/>
      <c r="AC56" s="93">
        <f t="shared" si="42"/>
        <v>0</v>
      </c>
      <c r="AD56" s="391" t="str">
        <f t="shared" si="15"/>
        <v/>
      </c>
      <c r="AE56" s="54"/>
      <c r="AF56" s="240" t="str">
        <f t="shared" si="43"/>
        <v/>
      </c>
      <c r="AG56" s="139" t="str">
        <f t="shared" si="44"/>
        <v/>
      </c>
      <c r="AH56" s="130" t="str">
        <f t="shared" si="17"/>
        <v/>
      </c>
      <c r="AI56" s="131" t="b">
        <f t="shared" si="18"/>
        <v>0</v>
      </c>
      <c r="AJ56" s="132" t="str">
        <f t="shared" si="45"/>
        <v/>
      </c>
      <c r="AK56" s="132" t="str">
        <f t="shared" si="46"/>
        <v/>
      </c>
      <c r="AL56" s="132" t="str">
        <f t="shared" si="47"/>
        <v/>
      </c>
      <c r="AM56" s="132" t="str">
        <f t="shared" si="48"/>
        <v/>
      </c>
      <c r="AN56" s="133" t="str">
        <f t="shared" si="49"/>
        <v/>
      </c>
      <c r="AO56" s="133" t="str">
        <f t="shared" si="50"/>
        <v/>
      </c>
      <c r="AP56" s="133" t="str">
        <f t="shared" si="51"/>
        <v/>
      </c>
      <c r="AQ56" s="133" t="str">
        <f t="shared" si="52"/>
        <v/>
      </c>
      <c r="AR56" s="134" t="str">
        <f t="shared" si="53"/>
        <v/>
      </c>
    </row>
    <row r="57" spans="1:44">
      <c r="A57" s="220" t="str">
        <f t="shared" si="35"/>
        <v/>
      </c>
      <c r="B57" s="384"/>
      <c r="C57" s="385"/>
      <c r="D57" s="385"/>
      <c r="E57" s="386"/>
      <c r="F57" s="44"/>
      <c r="G57" s="469" t="str">
        <f t="shared" si="36"/>
        <v/>
      </c>
      <c r="H57" s="469"/>
      <c r="I57" s="373"/>
      <c r="J57" s="87"/>
      <c r="K57" s="54"/>
      <c r="L57" s="88"/>
      <c r="M57" s="89"/>
      <c r="N57" s="471">
        <f t="shared" si="37"/>
        <v>0</v>
      </c>
      <c r="O57" s="41"/>
      <c r="P57" s="52">
        <f t="shared" si="38"/>
        <v>0</v>
      </c>
      <c r="Q57" s="53" t="str">
        <f t="shared" si="39"/>
        <v/>
      </c>
      <c r="R57" s="54"/>
      <c r="S57" s="37"/>
      <c r="T57" s="23"/>
      <c r="U57" s="52">
        <f t="shared" si="40"/>
        <v>0</v>
      </c>
      <c r="V57" s="90"/>
      <c r="W57" s="91"/>
      <c r="X57" s="92"/>
      <c r="Y57" s="467">
        <f t="shared" si="41"/>
        <v>0</v>
      </c>
      <c r="Z57" s="90"/>
      <c r="AA57" s="91"/>
      <c r="AB57" s="92"/>
      <c r="AC57" s="93">
        <f t="shared" si="42"/>
        <v>0</v>
      </c>
      <c r="AD57" s="391" t="str">
        <f t="shared" si="15"/>
        <v/>
      </c>
      <c r="AE57" s="54"/>
      <c r="AF57" s="240" t="str">
        <f t="shared" si="43"/>
        <v/>
      </c>
      <c r="AG57" s="139" t="str">
        <f t="shared" si="44"/>
        <v/>
      </c>
      <c r="AH57" s="130" t="str">
        <f t="shared" si="17"/>
        <v/>
      </c>
      <c r="AI57" s="131" t="b">
        <f t="shared" si="18"/>
        <v>0</v>
      </c>
      <c r="AJ57" s="132" t="str">
        <f t="shared" si="45"/>
        <v/>
      </c>
      <c r="AK57" s="132" t="str">
        <f t="shared" si="46"/>
        <v/>
      </c>
      <c r="AL57" s="132" t="str">
        <f t="shared" si="47"/>
        <v/>
      </c>
      <c r="AM57" s="132" t="str">
        <f t="shared" si="48"/>
        <v/>
      </c>
      <c r="AN57" s="133" t="str">
        <f t="shared" si="49"/>
        <v/>
      </c>
      <c r="AO57" s="133" t="str">
        <f t="shared" si="50"/>
        <v/>
      </c>
      <c r="AP57" s="133" t="str">
        <f t="shared" si="51"/>
        <v/>
      </c>
      <c r="AQ57" s="133" t="str">
        <f t="shared" si="52"/>
        <v/>
      </c>
      <c r="AR57" s="134" t="str">
        <f t="shared" si="53"/>
        <v/>
      </c>
    </row>
    <row r="58" spans="1:44">
      <c r="A58" s="220" t="str">
        <f t="shared" si="35"/>
        <v/>
      </c>
      <c r="B58" s="384"/>
      <c r="C58" s="385"/>
      <c r="D58" s="385"/>
      <c r="E58" s="386"/>
      <c r="F58" s="44"/>
      <c r="G58" s="469" t="str">
        <f t="shared" si="36"/>
        <v/>
      </c>
      <c r="H58" s="469"/>
      <c r="I58" s="373"/>
      <c r="J58" s="87"/>
      <c r="K58" s="54"/>
      <c r="L58" s="88"/>
      <c r="M58" s="89"/>
      <c r="N58" s="471">
        <f t="shared" si="37"/>
        <v>0</v>
      </c>
      <c r="O58" s="41"/>
      <c r="P58" s="52">
        <f t="shared" si="38"/>
        <v>0</v>
      </c>
      <c r="Q58" s="53" t="str">
        <f t="shared" si="39"/>
        <v/>
      </c>
      <c r="R58" s="54"/>
      <c r="S58" s="37"/>
      <c r="T58" s="23"/>
      <c r="U58" s="52">
        <f t="shared" si="40"/>
        <v>0</v>
      </c>
      <c r="V58" s="90"/>
      <c r="W58" s="91"/>
      <c r="X58" s="92"/>
      <c r="Y58" s="467">
        <f t="shared" si="41"/>
        <v>0</v>
      </c>
      <c r="Z58" s="90"/>
      <c r="AA58" s="91"/>
      <c r="AB58" s="92"/>
      <c r="AC58" s="93">
        <f t="shared" si="42"/>
        <v>0</v>
      </c>
      <c r="AD58" s="391" t="str">
        <f t="shared" si="15"/>
        <v/>
      </c>
      <c r="AE58" s="54"/>
      <c r="AF58" s="240" t="str">
        <f t="shared" si="43"/>
        <v/>
      </c>
      <c r="AG58" s="139" t="str">
        <f t="shared" si="44"/>
        <v/>
      </c>
      <c r="AH58" s="130" t="str">
        <f t="shared" si="17"/>
        <v/>
      </c>
      <c r="AI58" s="131" t="b">
        <f t="shared" si="18"/>
        <v>0</v>
      </c>
      <c r="AJ58" s="132" t="str">
        <f t="shared" si="45"/>
        <v/>
      </c>
      <c r="AK58" s="132" t="str">
        <f t="shared" si="46"/>
        <v/>
      </c>
      <c r="AL58" s="132" t="str">
        <f t="shared" si="47"/>
        <v/>
      </c>
      <c r="AM58" s="132" t="str">
        <f t="shared" si="48"/>
        <v/>
      </c>
      <c r="AN58" s="133" t="str">
        <f t="shared" si="49"/>
        <v/>
      </c>
      <c r="AO58" s="133" t="str">
        <f t="shared" si="50"/>
        <v/>
      </c>
      <c r="AP58" s="133" t="str">
        <f t="shared" si="51"/>
        <v/>
      </c>
      <c r="AQ58" s="133" t="str">
        <f t="shared" si="52"/>
        <v/>
      </c>
      <c r="AR58" s="134" t="str">
        <f t="shared" si="53"/>
        <v/>
      </c>
    </row>
    <row r="59" spans="1:44">
      <c r="A59" s="220" t="str">
        <f t="shared" si="35"/>
        <v/>
      </c>
      <c r="B59" s="384"/>
      <c r="C59" s="385"/>
      <c r="D59" s="385"/>
      <c r="E59" s="386"/>
      <c r="F59" s="44"/>
      <c r="G59" s="469" t="str">
        <f t="shared" si="36"/>
        <v/>
      </c>
      <c r="H59" s="469"/>
      <c r="I59" s="373"/>
      <c r="J59" s="87"/>
      <c r="K59" s="54"/>
      <c r="L59" s="88"/>
      <c r="M59" s="89"/>
      <c r="N59" s="471">
        <f t="shared" si="37"/>
        <v>0</v>
      </c>
      <c r="O59" s="41"/>
      <c r="P59" s="52">
        <f t="shared" si="38"/>
        <v>0</v>
      </c>
      <c r="Q59" s="53" t="str">
        <f t="shared" si="39"/>
        <v/>
      </c>
      <c r="R59" s="54"/>
      <c r="S59" s="37"/>
      <c r="T59" s="23"/>
      <c r="U59" s="52">
        <f t="shared" si="40"/>
        <v>0</v>
      </c>
      <c r="V59" s="90"/>
      <c r="W59" s="91"/>
      <c r="X59" s="92"/>
      <c r="Y59" s="467">
        <f t="shared" si="41"/>
        <v>0</v>
      </c>
      <c r="Z59" s="90"/>
      <c r="AA59" s="91"/>
      <c r="AB59" s="92"/>
      <c r="AC59" s="93">
        <f t="shared" si="42"/>
        <v>0</v>
      </c>
      <c r="AD59" s="391" t="str">
        <f t="shared" si="15"/>
        <v/>
      </c>
      <c r="AE59" s="54"/>
      <c r="AF59" s="240" t="str">
        <f t="shared" si="43"/>
        <v/>
      </c>
      <c r="AG59" s="139" t="str">
        <f t="shared" si="44"/>
        <v/>
      </c>
      <c r="AH59" s="130" t="str">
        <f t="shared" si="17"/>
        <v/>
      </c>
      <c r="AI59" s="131" t="b">
        <f t="shared" si="18"/>
        <v>0</v>
      </c>
      <c r="AJ59" s="132" t="str">
        <f t="shared" si="45"/>
        <v/>
      </c>
      <c r="AK59" s="132" t="str">
        <f t="shared" si="46"/>
        <v/>
      </c>
      <c r="AL59" s="132" t="str">
        <f t="shared" si="47"/>
        <v/>
      </c>
      <c r="AM59" s="132" t="str">
        <f t="shared" si="48"/>
        <v/>
      </c>
      <c r="AN59" s="133" t="str">
        <f t="shared" si="49"/>
        <v/>
      </c>
      <c r="AO59" s="133" t="str">
        <f t="shared" si="50"/>
        <v/>
      </c>
      <c r="AP59" s="133" t="str">
        <f t="shared" si="51"/>
        <v/>
      </c>
      <c r="AQ59" s="133" t="str">
        <f t="shared" si="52"/>
        <v/>
      </c>
      <c r="AR59" s="134" t="str">
        <f t="shared" si="53"/>
        <v/>
      </c>
    </row>
    <row r="60" spans="1:44">
      <c r="A60" s="220" t="str">
        <f t="shared" si="35"/>
        <v/>
      </c>
      <c r="B60" s="384"/>
      <c r="C60" s="385"/>
      <c r="D60" s="385"/>
      <c r="E60" s="386"/>
      <c r="F60" s="44"/>
      <c r="G60" s="469" t="str">
        <f t="shared" si="36"/>
        <v/>
      </c>
      <c r="H60" s="469"/>
      <c r="I60" s="373"/>
      <c r="J60" s="87"/>
      <c r="K60" s="54"/>
      <c r="L60" s="88"/>
      <c r="M60" s="89"/>
      <c r="N60" s="471">
        <f t="shared" si="37"/>
        <v>0</v>
      </c>
      <c r="O60" s="41"/>
      <c r="P60" s="52">
        <f t="shared" si="38"/>
        <v>0</v>
      </c>
      <c r="Q60" s="53" t="str">
        <f t="shared" si="39"/>
        <v/>
      </c>
      <c r="R60" s="54"/>
      <c r="S60" s="37"/>
      <c r="T60" s="23"/>
      <c r="U60" s="52">
        <f t="shared" si="40"/>
        <v>0</v>
      </c>
      <c r="V60" s="90"/>
      <c r="W60" s="91"/>
      <c r="X60" s="92"/>
      <c r="Y60" s="467">
        <f t="shared" si="41"/>
        <v>0</v>
      </c>
      <c r="Z60" s="90"/>
      <c r="AA60" s="91"/>
      <c r="AB60" s="92"/>
      <c r="AC60" s="93">
        <f t="shared" si="42"/>
        <v>0</v>
      </c>
      <c r="AD60" s="391" t="str">
        <f t="shared" si="15"/>
        <v/>
      </c>
      <c r="AE60" s="54"/>
      <c r="AF60" s="240" t="str">
        <f t="shared" si="43"/>
        <v/>
      </c>
      <c r="AG60" s="139" t="str">
        <f t="shared" si="44"/>
        <v/>
      </c>
      <c r="AH60" s="130" t="str">
        <f t="shared" si="17"/>
        <v/>
      </c>
      <c r="AI60" s="131" t="b">
        <f t="shared" si="18"/>
        <v>0</v>
      </c>
      <c r="AJ60" s="132" t="str">
        <f t="shared" si="45"/>
        <v/>
      </c>
      <c r="AK60" s="132" t="str">
        <f t="shared" si="46"/>
        <v/>
      </c>
      <c r="AL60" s="132" t="str">
        <f t="shared" si="47"/>
        <v/>
      </c>
      <c r="AM60" s="132" t="str">
        <f t="shared" si="48"/>
        <v/>
      </c>
      <c r="AN60" s="133" t="str">
        <f t="shared" si="49"/>
        <v/>
      </c>
      <c r="AO60" s="133" t="str">
        <f t="shared" si="50"/>
        <v/>
      </c>
      <c r="AP60" s="133" t="str">
        <f t="shared" si="51"/>
        <v/>
      </c>
      <c r="AQ60" s="133" t="str">
        <f t="shared" si="52"/>
        <v/>
      </c>
      <c r="AR60" s="134" t="str">
        <f t="shared" si="53"/>
        <v/>
      </c>
    </row>
    <row r="61" spans="1:44">
      <c r="A61" s="220" t="str">
        <f t="shared" si="35"/>
        <v/>
      </c>
      <c r="B61" s="384"/>
      <c r="C61" s="385"/>
      <c r="D61" s="385"/>
      <c r="E61" s="386"/>
      <c r="F61" s="44"/>
      <c r="G61" s="469" t="str">
        <f t="shared" si="36"/>
        <v/>
      </c>
      <c r="H61" s="469"/>
      <c r="I61" s="373"/>
      <c r="J61" s="87"/>
      <c r="K61" s="54"/>
      <c r="L61" s="88"/>
      <c r="M61" s="89"/>
      <c r="N61" s="471">
        <f t="shared" si="37"/>
        <v>0</v>
      </c>
      <c r="O61" s="41"/>
      <c r="P61" s="52">
        <f t="shared" si="38"/>
        <v>0</v>
      </c>
      <c r="Q61" s="53" t="str">
        <f t="shared" si="39"/>
        <v/>
      </c>
      <c r="R61" s="54"/>
      <c r="S61" s="37"/>
      <c r="T61" s="23"/>
      <c r="U61" s="52">
        <f t="shared" si="40"/>
        <v>0</v>
      </c>
      <c r="V61" s="90"/>
      <c r="W61" s="91"/>
      <c r="X61" s="92"/>
      <c r="Y61" s="467">
        <f t="shared" si="41"/>
        <v>0</v>
      </c>
      <c r="Z61" s="90"/>
      <c r="AA61" s="91"/>
      <c r="AB61" s="92"/>
      <c r="AC61" s="93">
        <f t="shared" si="42"/>
        <v>0</v>
      </c>
      <c r="AD61" s="391" t="str">
        <f t="shared" si="15"/>
        <v/>
      </c>
      <c r="AE61" s="54"/>
      <c r="AF61" s="240" t="str">
        <f t="shared" si="43"/>
        <v/>
      </c>
      <c r="AG61" s="139" t="str">
        <f t="shared" si="44"/>
        <v/>
      </c>
      <c r="AH61" s="130" t="str">
        <f t="shared" si="17"/>
        <v/>
      </c>
      <c r="AI61" s="131" t="b">
        <f t="shared" si="18"/>
        <v>0</v>
      </c>
      <c r="AJ61" s="132" t="str">
        <f t="shared" si="45"/>
        <v/>
      </c>
      <c r="AK61" s="132" t="str">
        <f t="shared" si="46"/>
        <v/>
      </c>
      <c r="AL61" s="132" t="str">
        <f t="shared" si="47"/>
        <v/>
      </c>
      <c r="AM61" s="132" t="str">
        <f t="shared" si="48"/>
        <v/>
      </c>
      <c r="AN61" s="133" t="str">
        <f t="shared" si="49"/>
        <v/>
      </c>
      <c r="AO61" s="133" t="str">
        <f t="shared" si="50"/>
        <v/>
      </c>
      <c r="AP61" s="133" t="str">
        <f t="shared" si="51"/>
        <v/>
      </c>
      <c r="AQ61" s="133" t="str">
        <f t="shared" si="52"/>
        <v/>
      </c>
      <c r="AR61" s="134" t="str">
        <f t="shared" si="53"/>
        <v/>
      </c>
    </row>
    <row r="62" spans="1:44">
      <c r="A62" s="220" t="str">
        <f t="shared" si="35"/>
        <v/>
      </c>
      <c r="B62" s="384"/>
      <c r="C62" s="385"/>
      <c r="D62" s="385"/>
      <c r="E62" s="386"/>
      <c r="F62" s="44"/>
      <c r="G62" s="469" t="str">
        <f t="shared" si="36"/>
        <v/>
      </c>
      <c r="H62" s="469"/>
      <c r="I62" s="373"/>
      <c r="J62" s="87"/>
      <c r="K62" s="54"/>
      <c r="L62" s="88"/>
      <c r="M62" s="89"/>
      <c r="N62" s="471">
        <f t="shared" si="37"/>
        <v>0</v>
      </c>
      <c r="O62" s="41"/>
      <c r="P62" s="52">
        <f t="shared" si="38"/>
        <v>0</v>
      </c>
      <c r="Q62" s="53" t="str">
        <f t="shared" si="39"/>
        <v/>
      </c>
      <c r="R62" s="54"/>
      <c r="S62" s="37"/>
      <c r="T62" s="23"/>
      <c r="U62" s="52">
        <f t="shared" si="40"/>
        <v>0</v>
      </c>
      <c r="V62" s="90"/>
      <c r="W62" s="91"/>
      <c r="X62" s="92"/>
      <c r="Y62" s="467">
        <f t="shared" si="41"/>
        <v>0</v>
      </c>
      <c r="Z62" s="90"/>
      <c r="AA62" s="91"/>
      <c r="AB62" s="92"/>
      <c r="AC62" s="93">
        <f t="shared" si="42"/>
        <v>0</v>
      </c>
      <c r="AD62" s="391" t="str">
        <f t="shared" si="15"/>
        <v/>
      </c>
      <c r="AE62" s="54"/>
      <c r="AF62" s="240" t="str">
        <f t="shared" si="43"/>
        <v/>
      </c>
      <c r="AG62" s="139" t="str">
        <f t="shared" si="44"/>
        <v/>
      </c>
      <c r="AH62" s="130" t="str">
        <f t="shared" si="17"/>
        <v/>
      </c>
      <c r="AI62" s="131" t="b">
        <f t="shared" si="18"/>
        <v>0</v>
      </c>
      <c r="AJ62" s="132" t="str">
        <f t="shared" si="45"/>
        <v/>
      </c>
      <c r="AK62" s="132" t="str">
        <f t="shared" si="46"/>
        <v/>
      </c>
      <c r="AL62" s="132" t="str">
        <f t="shared" si="47"/>
        <v/>
      </c>
      <c r="AM62" s="132" t="str">
        <f t="shared" si="48"/>
        <v/>
      </c>
      <c r="AN62" s="133" t="str">
        <f t="shared" si="49"/>
        <v/>
      </c>
      <c r="AO62" s="133" t="str">
        <f t="shared" si="50"/>
        <v/>
      </c>
      <c r="AP62" s="133" t="str">
        <f t="shared" si="51"/>
        <v/>
      </c>
      <c r="AQ62" s="133" t="str">
        <f t="shared" si="52"/>
        <v/>
      </c>
      <c r="AR62" s="134" t="str">
        <f t="shared" si="53"/>
        <v/>
      </c>
    </row>
    <row r="63" spans="1:44">
      <c r="A63" s="220" t="str">
        <f t="shared" si="35"/>
        <v/>
      </c>
      <c r="B63" s="384"/>
      <c r="C63" s="385"/>
      <c r="D63" s="385"/>
      <c r="E63" s="386"/>
      <c r="F63" s="44"/>
      <c r="G63" s="469" t="str">
        <f t="shared" si="36"/>
        <v/>
      </c>
      <c r="H63" s="469"/>
      <c r="I63" s="373"/>
      <c r="J63" s="87"/>
      <c r="K63" s="54"/>
      <c r="L63" s="88"/>
      <c r="M63" s="89"/>
      <c r="N63" s="471">
        <f t="shared" si="37"/>
        <v>0</v>
      </c>
      <c r="O63" s="41"/>
      <c r="P63" s="52">
        <f t="shared" si="38"/>
        <v>0</v>
      </c>
      <c r="Q63" s="53" t="str">
        <f t="shared" si="39"/>
        <v/>
      </c>
      <c r="R63" s="54"/>
      <c r="S63" s="37"/>
      <c r="T63" s="23"/>
      <c r="U63" s="52">
        <f t="shared" si="40"/>
        <v>0</v>
      </c>
      <c r="V63" s="90"/>
      <c r="W63" s="91"/>
      <c r="X63" s="92"/>
      <c r="Y63" s="467">
        <f t="shared" si="41"/>
        <v>0</v>
      </c>
      <c r="Z63" s="90"/>
      <c r="AA63" s="91"/>
      <c r="AB63" s="92"/>
      <c r="AC63" s="93">
        <f t="shared" si="42"/>
        <v>0</v>
      </c>
      <c r="AD63" s="391" t="str">
        <f t="shared" si="15"/>
        <v/>
      </c>
      <c r="AE63" s="54"/>
      <c r="AF63" s="240" t="str">
        <f t="shared" si="43"/>
        <v/>
      </c>
      <c r="AG63" s="139" t="str">
        <f t="shared" si="44"/>
        <v/>
      </c>
      <c r="AH63" s="130" t="str">
        <f t="shared" si="17"/>
        <v/>
      </c>
      <c r="AI63" s="131" t="b">
        <f t="shared" si="18"/>
        <v>0</v>
      </c>
      <c r="AJ63" s="132" t="str">
        <f t="shared" si="45"/>
        <v/>
      </c>
      <c r="AK63" s="132" t="str">
        <f t="shared" si="46"/>
        <v/>
      </c>
      <c r="AL63" s="132" t="str">
        <f t="shared" si="47"/>
        <v/>
      </c>
      <c r="AM63" s="132" t="str">
        <f t="shared" si="48"/>
        <v/>
      </c>
      <c r="AN63" s="133" t="str">
        <f t="shared" si="49"/>
        <v/>
      </c>
      <c r="AO63" s="133" t="str">
        <f t="shared" si="50"/>
        <v/>
      </c>
      <c r="AP63" s="133" t="str">
        <f t="shared" si="51"/>
        <v/>
      </c>
      <c r="AQ63" s="133" t="str">
        <f t="shared" si="52"/>
        <v/>
      </c>
      <c r="AR63" s="134" t="str">
        <f t="shared" si="53"/>
        <v/>
      </c>
    </row>
    <row r="64" spans="1:44">
      <c r="A64" s="220" t="str">
        <f t="shared" si="35"/>
        <v/>
      </c>
      <c r="B64" s="384"/>
      <c r="C64" s="385"/>
      <c r="D64" s="385"/>
      <c r="E64" s="386"/>
      <c r="F64" s="44"/>
      <c r="G64" s="469" t="str">
        <f t="shared" si="36"/>
        <v/>
      </c>
      <c r="H64" s="469"/>
      <c r="I64" s="373"/>
      <c r="J64" s="87"/>
      <c r="K64" s="54"/>
      <c r="L64" s="88"/>
      <c r="M64" s="89"/>
      <c r="N64" s="471">
        <f t="shared" si="37"/>
        <v>0</v>
      </c>
      <c r="O64" s="41"/>
      <c r="P64" s="52">
        <f t="shared" si="38"/>
        <v>0</v>
      </c>
      <c r="Q64" s="53" t="str">
        <f t="shared" si="39"/>
        <v/>
      </c>
      <c r="R64" s="54"/>
      <c r="S64" s="37"/>
      <c r="T64" s="23"/>
      <c r="U64" s="52">
        <f t="shared" si="40"/>
        <v>0</v>
      </c>
      <c r="V64" s="90"/>
      <c r="W64" s="91"/>
      <c r="X64" s="92"/>
      <c r="Y64" s="467">
        <f t="shared" si="41"/>
        <v>0</v>
      </c>
      <c r="Z64" s="90"/>
      <c r="AA64" s="91"/>
      <c r="AB64" s="92"/>
      <c r="AC64" s="93">
        <f t="shared" si="42"/>
        <v>0</v>
      </c>
      <c r="AD64" s="391" t="str">
        <f t="shared" si="15"/>
        <v/>
      </c>
      <c r="AE64" s="54"/>
      <c r="AF64" s="240" t="str">
        <f t="shared" si="43"/>
        <v/>
      </c>
      <c r="AG64" s="139" t="str">
        <f t="shared" si="44"/>
        <v/>
      </c>
      <c r="AH64" s="130" t="str">
        <f t="shared" si="17"/>
        <v/>
      </c>
      <c r="AI64" s="131" t="b">
        <f t="shared" si="18"/>
        <v>0</v>
      </c>
      <c r="AJ64" s="132" t="str">
        <f t="shared" si="45"/>
        <v/>
      </c>
      <c r="AK64" s="132" t="str">
        <f t="shared" si="46"/>
        <v/>
      </c>
      <c r="AL64" s="132" t="str">
        <f t="shared" si="47"/>
        <v/>
      </c>
      <c r="AM64" s="132" t="str">
        <f t="shared" si="48"/>
        <v/>
      </c>
      <c r="AN64" s="133" t="str">
        <f t="shared" si="49"/>
        <v/>
      </c>
      <c r="AO64" s="133" t="str">
        <f t="shared" si="50"/>
        <v/>
      </c>
      <c r="AP64" s="133" t="str">
        <f t="shared" si="51"/>
        <v/>
      </c>
      <c r="AQ64" s="133" t="str">
        <f t="shared" si="52"/>
        <v/>
      </c>
      <c r="AR64" s="134" t="str">
        <f t="shared" si="53"/>
        <v/>
      </c>
    </row>
    <row r="65" spans="1:44">
      <c r="A65" s="220" t="str">
        <f t="shared" si="35"/>
        <v/>
      </c>
      <c r="B65" s="384"/>
      <c r="C65" s="385"/>
      <c r="D65" s="385"/>
      <c r="E65" s="386"/>
      <c r="F65" s="44"/>
      <c r="G65" s="469" t="str">
        <f t="shared" si="36"/>
        <v/>
      </c>
      <c r="H65" s="469"/>
      <c r="I65" s="373"/>
      <c r="J65" s="87"/>
      <c r="K65" s="54"/>
      <c r="L65" s="88"/>
      <c r="M65" s="89"/>
      <c r="N65" s="471">
        <f t="shared" si="37"/>
        <v>0</v>
      </c>
      <c r="O65" s="41"/>
      <c r="P65" s="52">
        <f t="shared" si="38"/>
        <v>0</v>
      </c>
      <c r="Q65" s="53" t="str">
        <f t="shared" si="39"/>
        <v/>
      </c>
      <c r="R65" s="54"/>
      <c r="S65" s="37"/>
      <c r="T65" s="23"/>
      <c r="U65" s="52">
        <f t="shared" si="40"/>
        <v>0</v>
      </c>
      <c r="V65" s="90"/>
      <c r="W65" s="91"/>
      <c r="X65" s="92"/>
      <c r="Y65" s="467">
        <f t="shared" si="41"/>
        <v>0</v>
      </c>
      <c r="Z65" s="90"/>
      <c r="AA65" s="91"/>
      <c r="AB65" s="92"/>
      <c r="AC65" s="93">
        <f t="shared" si="42"/>
        <v>0</v>
      </c>
      <c r="AD65" s="391" t="str">
        <f t="shared" si="15"/>
        <v/>
      </c>
      <c r="AE65" s="54"/>
      <c r="AF65" s="240" t="str">
        <f t="shared" si="43"/>
        <v/>
      </c>
      <c r="AG65" s="139" t="str">
        <f t="shared" si="44"/>
        <v/>
      </c>
      <c r="AH65" s="130" t="str">
        <f t="shared" si="17"/>
        <v/>
      </c>
      <c r="AI65" s="131" t="b">
        <f t="shared" si="18"/>
        <v>0</v>
      </c>
      <c r="AJ65" s="132" t="str">
        <f t="shared" si="45"/>
        <v/>
      </c>
      <c r="AK65" s="132" t="str">
        <f t="shared" si="46"/>
        <v/>
      </c>
      <c r="AL65" s="132" t="str">
        <f t="shared" si="47"/>
        <v/>
      </c>
      <c r="AM65" s="132" t="str">
        <f t="shared" si="48"/>
        <v/>
      </c>
      <c r="AN65" s="133" t="str">
        <f t="shared" si="49"/>
        <v/>
      </c>
      <c r="AO65" s="133" t="str">
        <f t="shared" si="50"/>
        <v/>
      </c>
      <c r="AP65" s="133" t="str">
        <f t="shared" si="51"/>
        <v/>
      </c>
      <c r="AQ65" s="133" t="str">
        <f t="shared" si="52"/>
        <v/>
      </c>
      <c r="AR65" s="134" t="str">
        <f t="shared" si="53"/>
        <v/>
      </c>
    </row>
    <row r="66" spans="1:44">
      <c r="A66" s="220" t="str">
        <f t="shared" si="35"/>
        <v/>
      </c>
      <c r="B66" s="384"/>
      <c r="C66" s="385"/>
      <c r="D66" s="385"/>
      <c r="E66" s="386"/>
      <c r="F66" s="44"/>
      <c r="G66" s="469" t="str">
        <f t="shared" si="36"/>
        <v/>
      </c>
      <c r="H66" s="469"/>
      <c r="I66" s="373"/>
      <c r="J66" s="87"/>
      <c r="K66" s="54"/>
      <c r="L66" s="88"/>
      <c r="M66" s="89"/>
      <c r="N66" s="471">
        <f t="shared" si="37"/>
        <v>0</v>
      </c>
      <c r="O66" s="41"/>
      <c r="P66" s="52">
        <f t="shared" si="38"/>
        <v>0</v>
      </c>
      <c r="Q66" s="53" t="str">
        <f t="shared" si="39"/>
        <v/>
      </c>
      <c r="R66" s="54"/>
      <c r="S66" s="37"/>
      <c r="T66" s="23"/>
      <c r="U66" s="52">
        <f t="shared" si="40"/>
        <v>0</v>
      </c>
      <c r="V66" s="90"/>
      <c r="W66" s="91"/>
      <c r="X66" s="92"/>
      <c r="Y66" s="467">
        <f t="shared" si="41"/>
        <v>0</v>
      </c>
      <c r="Z66" s="90"/>
      <c r="AA66" s="91"/>
      <c r="AB66" s="92"/>
      <c r="AC66" s="93">
        <f t="shared" si="42"/>
        <v>0</v>
      </c>
      <c r="AD66" s="391" t="str">
        <f t="shared" si="15"/>
        <v/>
      </c>
      <c r="AE66" s="54"/>
      <c r="AF66" s="240" t="str">
        <f t="shared" si="43"/>
        <v/>
      </c>
      <c r="AG66" s="139" t="str">
        <f t="shared" si="44"/>
        <v/>
      </c>
      <c r="AH66" s="130" t="str">
        <f t="shared" si="17"/>
        <v/>
      </c>
      <c r="AI66" s="131" t="b">
        <f t="shared" si="18"/>
        <v>0</v>
      </c>
      <c r="AJ66" s="132" t="str">
        <f t="shared" si="45"/>
        <v/>
      </c>
      <c r="AK66" s="132" t="str">
        <f t="shared" si="46"/>
        <v/>
      </c>
      <c r="AL66" s="132" t="str">
        <f t="shared" si="47"/>
        <v/>
      </c>
      <c r="AM66" s="132" t="str">
        <f t="shared" si="48"/>
        <v/>
      </c>
      <c r="AN66" s="133" t="str">
        <f t="shared" si="49"/>
        <v/>
      </c>
      <c r="AO66" s="133" t="str">
        <f t="shared" si="50"/>
        <v/>
      </c>
      <c r="AP66" s="133" t="str">
        <f t="shared" si="51"/>
        <v/>
      </c>
      <c r="AQ66" s="133" t="str">
        <f t="shared" si="52"/>
        <v/>
      </c>
      <c r="AR66" s="134" t="str">
        <f t="shared" si="53"/>
        <v/>
      </c>
    </row>
    <row r="67" spans="1:44">
      <c r="A67" s="220" t="str">
        <f t="shared" si="35"/>
        <v/>
      </c>
      <c r="B67" s="384"/>
      <c r="C67" s="385"/>
      <c r="D67" s="385"/>
      <c r="E67" s="386"/>
      <c r="F67" s="44"/>
      <c r="G67" s="469" t="str">
        <f t="shared" si="36"/>
        <v/>
      </c>
      <c r="H67" s="469"/>
      <c r="I67" s="373"/>
      <c r="J67" s="87"/>
      <c r="K67" s="54"/>
      <c r="L67" s="88"/>
      <c r="M67" s="89"/>
      <c r="N67" s="471">
        <f t="shared" si="37"/>
        <v>0</v>
      </c>
      <c r="O67" s="41"/>
      <c r="P67" s="52">
        <f t="shared" si="38"/>
        <v>0</v>
      </c>
      <c r="Q67" s="53" t="str">
        <f t="shared" si="39"/>
        <v/>
      </c>
      <c r="R67" s="54"/>
      <c r="S67" s="37"/>
      <c r="T67" s="23"/>
      <c r="U67" s="52">
        <f t="shared" si="40"/>
        <v>0</v>
      </c>
      <c r="V67" s="90"/>
      <c r="W67" s="91"/>
      <c r="X67" s="92"/>
      <c r="Y67" s="467">
        <f t="shared" si="41"/>
        <v>0</v>
      </c>
      <c r="Z67" s="90"/>
      <c r="AA67" s="91"/>
      <c r="AB67" s="92"/>
      <c r="AC67" s="93">
        <f t="shared" si="42"/>
        <v>0</v>
      </c>
      <c r="AD67" s="391" t="str">
        <f t="shared" si="15"/>
        <v/>
      </c>
      <c r="AE67" s="54"/>
      <c r="AF67" s="240" t="str">
        <f t="shared" si="43"/>
        <v/>
      </c>
      <c r="AG67" s="139" t="str">
        <f t="shared" si="44"/>
        <v/>
      </c>
      <c r="AH67" s="130" t="str">
        <f t="shared" si="17"/>
        <v/>
      </c>
      <c r="AI67" s="131" t="b">
        <f t="shared" si="18"/>
        <v>0</v>
      </c>
      <c r="AJ67" s="132" t="str">
        <f t="shared" si="45"/>
        <v/>
      </c>
      <c r="AK67" s="132" t="str">
        <f t="shared" si="46"/>
        <v/>
      </c>
      <c r="AL67" s="132" t="str">
        <f t="shared" si="47"/>
        <v/>
      </c>
      <c r="AM67" s="132" t="str">
        <f t="shared" si="48"/>
        <v/>
      </c>
      <c r="AN67" s="133" t="str">
        <f t="shared" si="49"/>
        <v/>
      </c>
      <c r="AO67" s="133" t="str">
        <f t="shared" si="50"/>
        <v/>
      </c>
      <c r="AP67" s="133" t="str">
        <f t="shared" si="51"/>
        <v/>
      </c>
      <c r="AQ67" s="133" t="str">
        <f t="shared" si="52"/>
        <v/>
      </c>
      <c r="AR67" s="134" t="str">
        <f t="shared" si="53"/>
        <v/>
      </c>
    </row>
    <row r="68" spans="1:44">
      <c r="A68" s="220" t="str">
        <f t="shared" si="35"/>
        <v/>
      </c>
      <c r="B68" s="384"/>
      <c r="C68" s="382"/>
      <c r="D68" s="382"/>
      <c r="E68" s="383"/>
      <c r="F68" s="44"/>
      <c r="G68" s="469" t="str">
        <f t="shared" si="36"/>
        <v/>
      </c>
      <c r="H68" s="469"/>
      <c r="I68" s="373"/>
      <c r="J68" s="87"/>
      <c r="K68" s="54"/>
      <c r="L68" s="88"/>
      <c r="M68" s="89"/>
      <c r="N68" s="471">
        <f t="shared" si="37"/>
        <v>0</v>
      </c>
      <c r="O68" s="41"/>
      <c r="P68" s="52">
        <f t="shared" si="38"/>
        <v>0</v>
      </c>
      <c r="Q68" s="53" t="str">
        <f t="shared" si="39"/>
        <v/>
      </c>
      <c r="R68" s="54"/>
      <c r="S68" s="37"/>
      <c r="T68" s="23"/>
      <c r="U68" s="52">
        <f t="shared" si="40"/>
        <v>0</v>
      </c>
      <c r="V68" s="90"/>
      <c r="W68" s="91"/>
      <c r="X68" s="92"/>
      <c r="Y68" s="467">
        <f t="shared" si="41"/>
        <v>0</v>
      </c>
      <c r="Z68" s="90"/>
      <c r="AA68" s="91"/>
      <c r="AB68" s="92"/>
      <c r="AC68" s="93">
        <f t="shared" si="42"/>
        <v>0</v>
      </c>
      <c r="AD68" s="391" t="str">
        <f t="shared" si="15"/>
        <v/>
      </c>
      <c r="AE68" s="54"/>
      <c r="AF68" s="240" t="str">
        <f t="shared" si="43"/>
        <v/>
      </c>
      <c r="AG68" s="139" t="str">
        <f t="shared" si="44"/>
        <v/>
      </c>
      <c r="AH68" s="130" t="str">
        <f t="shared" si="17"/>
        <v/>
      </c>
      <c r="AI68" s="131" t="b">
        <f t="shared" si="18"/>
        <v>0</v>
      </c>
      <c r="AJ68" s="132" t="str">
        <f t="shared" si="45"/>
        <v/>
      </c>
      <c r="AK68" s="132" t="str">
        <f t="shared" si="46"/>
        <v/>
      </c>
      <c r="AL68" s="132" t="str">
        <f t="shared" si="47"/>
        <v/>
      </c>
      <c r="AM68" s="132" t="str">
        <f t="shared" si="48"/>
        <v/>
      </c>
      <c r="AN68" s="133" t="str">
        <f t="shared" si="49"/>
        <v/>
      </c>
      <c r="AO68" s="133" t="str">
        <f t="shared" si="50"/>
        <v/>
      </c>
      <c r="AP68" s="133" t="str">
        <f t="shared" si="51"/>
        <v/>
      </c>
      <c r="AQ68" s="133" t="str">
        <f t="shared" si="52"/>
        <v/>
      </c>
      <c r="AR68" s="134" t="str">
        <f t="shared" si="53"/>
        <v/>
      </c>
    </row>
    <row r="69" spans="1:44">
      <c r="A69" s="220" t="str">
        <f t="shared" si="35"/>
        <v/>
      </c>
      <c r="B69" s="384"/>
      <c r="C69" s="385"/>
      <c r="D69" s="385"/>
      <c r="E69" s="386"/>
      <c r="F69" s="44"/>
      <c r="G69" s="469" t="str">
        <f t="shared" si="36"/>
        <v/>
      </c>
      <c r="H69" s="469"/>
      <c r="I69" s="373"/>
      <c r="J69" s="87"/>
      <c r="K69" s="54"/>
      <c r="L69" s="88"/>
      <c r="M69" s="89"/>
      <c r="N69" s="471">
        <f t="shared" si="37"/>
        <v>0</v>
      </c>
      <c r="O69" s="41"/>
      <c r="P69" s="52">
        <f t="shared" si="38"/>
        <v>0</v>
      </c>
      <c r="Q69" s="53" t="str">
        <f t="shared" si="39"/>
        <v/>
      </c>
      <c r="R69" s="54"/>
      <c r="S69" s="37"/>
      <c r="T69" s="23"/>
      <c r="U69" s="52">
        <f t="shared" si="40"/>
        <v>0</v>
      </c>
      <c r="V69" s="90"/>
      <c r="W69" s="91"/>
      <c r="X69" s="92"/>
      <c r="Y69" s="467">
        <f t="shared" si="41"/>
        <v>0</v>
      </c>
      <c r="Z69" s="90"/>
      <c r="AA69" s="91"/>
      <c r="AB69" s="92"/>
      <c r="AC69" s="93">
        <f t="shared" si="42"/>
        <v>0</v>
      </c>
      <c r="AD69" s="391" t="str">
        <f t="shared" si="15"/>
        <v/>
      </c>
      <c r="AE69" s="54"/>
      <c r="AF69" s="240" t="str">
        <f t="shared" si="43"/>
        <v/>
      </c>
      <c r="AG69" s="139" t="str">
        <f t="shared" si="44"/>
        <v/>
      </c>
      <c r="AH69" s="130" t="str">
        <f t="shared" si="17"/>
        <v/>
      </c>
      <c r="AI69" s="131" t="b">
        <f t="shared" si="18"/>
        <v>0</v>
      </c>
      <c r="AJ69" s="132" t="str">
        <f t="shared" si="45"/>
        <v/>
      </c>
      <c r="AK69" s="132" t="str">
        <f t="shared" si="46"/>
        <v/>
      </c>
      <c r="AL69" s="132" t="str">
        <f t="shared" si="47"/>
        <v/>
      </c>
      <c r="AM69" s="132" t="str">
        <f t="shared" si="48"/>
        <v/>
      </c>
      <c r="AN69" s="133" t="str">
        <f t="shared" si="49"/>
        <v/>
      </c>
      <c r="AO69" s="133" t="str">
        <f t="shared" si="50"/>
        <v/>
      </c>
      <c r="AP69" s="133" t="str">
        <f t="shared" si="51"/>
        <v/>
      </c>
      <c r="AQ69" s="133" t="str">
        <f t="shared" si="52"/>
        <v/>
      </c>
      <c r="AR69" s="134" t="str">
        <f t="shared" si="53"/>
        <v/>
      </c>
    </row>
    <row r="70" spans="1:44">
      <c r="A70" s="220" t="str">
        <f t="shared" si="35"/>
        <v/>
      </c>
      <c r="B70" s="384"/>
      <c r="C70" s="385"/>
      <c r="D70" s="385"/>
      <c r="E70" s="386"/>
      <c r="F70" s="44"/>
      <c r="G70" s="469" t="str">
        <f t="shared" si="36"/>
        <v/>
      </c>
      <c r="H70" s="469"/>
      <c r="I70" s="373"/>
      <c r="J70" s="87"/>
      <c r="K70" s="54"/>
      <c r="L70" s="88"/>
      <c r="M70" s="89"/>
      <c r="N70" s="471">
        <f t="shared" si="37"/>
        <v>0</v>
      </c>
      <c r="O70" s="41"/>
      <c r="P70" s="52">
        <f t="shared" si="38"/>
        <v>0</v>
      </c>
      <c r="Q70" s="53" t="str">
        <f t="shared" si="39"/>
        <v/>
      </c>
      <c r="R70" s="54"/>
      <c r="S70" s="37"/>
      <c r="T70" s="23"/>
      <c r="U70" s="52">
        <f t="shared" si="40"/>
        <v>0</v>
      </c>
      <c r="V70" s="90"/>
      <c r="W70" s="91"/>
      <c r="X70" s="92"/>
      <c r="Y70" s="467">
        <f t="shared" si="41"/>
        <v>0</v>
      </c>
      <c r="Z70" s="90"/>
      <c r="AA70" s="91"/>
      <c r="AB70" s="92"/>
      <c r="AC70" s="93">
        <f t="shared" si="42"/>
        <v>0</v>
      </c>
      <c r="AD70" s="391" t="str">
        <f t="shared" si="15"/>
        <v/>
      </c>
      <c r="AE70" s="54"/>
      <c r="AF70" s="240" t="str">
        <f t="shared" si="43"/>
        <v/>
      </c>
      <c r="AG70" s="139" t="str">
        <f t="shared" si="44"/>
        <v/>
      </c>
      <c r="AH70" s="130" t="str">
        <f t="shared" si="17"/>
        <v/>
      </c>
      <c r="AI70" s="131" t="b">
        <f t="shared" si="18"/>
        <v>0</v>
      </c>
      <c r="AJ70" s="132" t="str">
        <f t="shared" si="45"/>
        <v/>
      </c>
      <c r="AK70" s="132" t="str">
        <f t="shared" si="46"/>
        <v/>
      </c>
      <c r="AL70" s="132" t="str">
        <f t="shared" si="47"/>
        <v/>
      </c>
      <c r="AM70" s="132" t="str">
        <f t="shared" si="48"/>
        <v/>
      </c>
      <c r="AN70" s="133" t="str">
        <f t="shared" si="49"/>
        <v/>
      </c>
      <c r="AO70" s="133" t="str">
        <f t="shared" si="50"/>
        <v/>
      </c>
      <c r="AP70" s="133" t="str">
        <f t="shared" si="51"/>
        <v/>
      </c>
      <c r="AQ70" s="133" t="str">
        <f t="shared" si="52"/>
        <v/>
      </c>
      <c r="AR70" s="134" t="str">
        <f t="shared" si="53"/>
        <v/>
      </c>
    </row>
    <row r="71" spans="1:44">
      <c r="A71" s="220" t="str">
        <f t="shared" si="35"/>
        <v/>
      </c>
      <c r="B71" s="384"/>
      <c r="C71" s="385"/>
      <c r="D71" s="385"/>
      <c r="E71" s="386"/>
      <c r="F71" s="44"/>
      <c r="G71" s="469" t="str">
        <f t="shared" si="36"/>
        <v/>
      </c>
      <c r="H71" s="469"/>
      <c r="I71" s="373"/>
      <c r="J71" s="87"/>
      <c r="K71" s="54"/>
      <c r="L71" s="88"/>
      <c r="M71" s="89"/>
      <c r="N71" s="471">
        <f t="shared" si="37"/>
        <v>0</v>
      </c>
      <c r="O71" s="41"/>
      <c r="P71" s="52">
        <f t="shared" si="38"/>
        <v>0</v>
      </c>
      <c r="Q71" s="53" t="str">
        <f t="shared" si="39"/>
        <v/>
      </c>
      <c r="R71" s="54"/>
      <c r="S71" s="37"/>
      <c r="T71" s="23"/>
      <c r="U71" s="52">
        <f t="shared" si="40"/>
        <v>0</v>
      </c>
      <c r="V71" s="90"/>
      <c r="W71" s="91"/>
      <c r="X71" s="92"/>
      <c r="Y71" s="467">
        <f t="shared" si="41"/>
        <v>0</v>
      </c>
      <c r="Z71" s="90"/>
      <c r="AA71" s="91"/>
      <c r="AB71" s="92"/>
      <c r="AC71" s="93">
        <f t="shared" si="42"/>
        <v>0</v>
      </c>
      <c r="AD71" s="391" t="str">
        <f t="shared" si="15"/>
        <v/>
      </c>
      <c r="AE71" s="54"/>
      <c r="AF71" s="240" t="str">
        <f t="shared" si="43"/>
        <v/>
      </c>
      <c r="AG71" s="139" t="str">
        <f t="shared" si="44"/>
        <v/>
      </c>
      <c r="AH71" s="130" t="str">
        <f t="shared" si="17"/>
        <v/>
      </c>
      <c r="AI71" s="131" t="b">
        <f t="shared" si="18"/>
        <v>0</v>
      </c>
      <c r="AJ71" s="132" t="str">
        <f t="shared" si="45"/>
        <v/>
      </c>
      <c r="AK71" s="132" t="str">
        <f t="shared" si="46"/>
        <v/>
      </c>
      <c r="AL71" s="132" t="str">
        <f t="shared" si="47"/>
        <v/>
      </c>
      <c r="AM71" s="132" t="str">
        <f t="shared" si="48"/>
        <v/>
      </c>
      <c r="AN71" s="133" t="str">
        <f t="shared" si="49"/>
        <v/>
      </c>
      <c r="AO71" s="133" t="str">
        <f t="shared" si="50"/>
        <v/>
      </c>
      <c r="AP71" s="133" t="str">
        <f t="shared" si="51"/>
        <v/>
      </c>
      <c r="AQ71" s="133" t="str">
        <f t="shared" si="52"/>
        <v/>
      </c>
      <c r="AR71" s="134" t="str">
        <f t="shared" si="53"/>
        <v/>
      </c>
    </row>
    <row r="72" spans="1:44">
      <c r="A72" s="220" t="str">
        <f t="shared" si="35"/>
        <v/>
      </c>
      <c r="B72" s="384"/>
      <c r="C72" s="385"/>
      <c r="D72" s="385"/>
      <c r="E72" s="386"/>
      <c r="F72" s="44"/>
      <c r="G72" s="469" t="str">
        <f t="shared" si="36"/>
        <v/>
      </c>
      <c r="H72" s="469"/>
      <c r="I72" s="373"/>
      <c r="J72" s="87"/>
      <c r="K72" s="54"/>
      <c r="L72" s="88"/>
      <c r="M72" s="89"/>
      <c r="N72" s="471">
        <f t="shared" si="37"/>
        <v>0</v>
      </c>
      <c r="O72" s="41"/>
      <c r="P72" s="52">
        <f t="shared" si="38"/>
        <v>0</v>
      </c>
      <c r="Q72" s="53" t="str">
        <f t="shared" si="39"/>
        <v/>
      </c>
      <c r="R72" s="54"/>
      <c r="S72" s="37"/>
      <c r="T72" s="23"/>
      <c r="U72" s="52">
        <f t="shared" si="40"/>
        <v>0</v>
      </c>
      <c r="V72" s="90"/>
      <c r="W72" s="91"/>
      <c r="X72" s="92"/>
      <c r="Y72" s="467">
        <f t="shared" si="41"/>
        <v>0</v>
      </c>
      <c r="Z72" s="90"/>
      <c r="AA72" s="91"/>
      <c r="AB72" s="92"/>
      <c r="AC72" s="93">
        <f t="shared" si="42"/>
        <v>0</v>
      </c>
      <c r="AD72" s="391" t="str">
        <f t="shared" si="15"/>
        <v/>
      </c>
      <c r="AE72" s="54"/>
      <c r="AF72" s="240" t="str">
        <f t="shared" si="43"/>
        <v/>
      </c>
      <c r="AG72" s="139" t="str">
        <f t="shared" si="44"/>
        <v/>
      </c>
      <c r="AH72" s="130" t="str">
        <f t="shared" si="17"/>
        <v/>
      </c>
      <c r="AI72" s="131" t="b">
        <f t="shared" si="18"/>
        <v>0</v>
      </c>
      <c r="AJ72" s="132" t="str">
        <f t="shared" si="45"/>
        <v/>
      </c>
      <c r="AK72" s="132" t="str">
        <f t="shared" si="46"/>
        <v/>
      </c>
      <c r="AL72" s="132" t="str">
        <f t="shared" si="47"/>
        <v/>
      </c>
      <c r="AM72" s="132" t="str">
        <f t="shared" si="48"/>
        <v/>
      </c>
      <c r="AN72" s="133" t="str">
        <f t="shared" si="49"/>
        <v/>
      </c>
      <c r="AO72" s="133" t="str">
        <f t="shared" si="50"/>
        <v/>
      </c>
      <c r="AP72" s="133" t="str">
        <f t="shared" si="51"/>
        <v/>
      </c>
      <c r="AQ72" s="133" t="str">
        <f t="shared" si="52"/>
        <v/>
      </c>
      <c r="AR72" s="134" t="str">
        <f t="shared" si="53"/>
        <v/>
      </c>
    </row>
    <row r="73" spans="1:44">
      <c r="A73" s="220" t="str">
        <f t="shared" si="35"/>
        <v/>
      </c>
      <c r="B73" s="384"/>
      <c r="C73" s="385"/>
      <c r="D73" s="385"/>
      <c r="E73" s="386"/>
      <c r="F73" s="44"/>
      <c r="G73" s="469" t="str">
        <f t="shared" si="36"/>
        <v/>
      </c>
      <c r="H73" s="469"/>
      <c r="I73" s="373"/>
      <c r="J73" s="87"/>
      <c r="K73" s="54"/>
      <c r="L73" s="88"/>
      <c r="M73" s="89"/>
      <c r="N73" s="471">
        <f t="shared" si="37"/>
        <v>0</v>
      </c>
      <c r="O73" s="41"/>
      <c r="P73" s="52">
        <f t="shared" si="38"/>
        <v>0</v>
      </c>
      <c r="Q73" s="53" t="str">
        <f t="shared" si="39"/>
        <v/>
      </c>
      <c r="R73" s="54"/>
      <c r="S73" s="37"/>
      <c r="T73" s="23"/>
      <c r="U73" s="52">
        <f t="shared" si="40"/>
        <v>0</v>
      </c>
      <c r="V73" s="90"/>
      <c r="W73" s="91"/>
      <c r="X73" s="92"/>
      <c r="Y73" s="467">
        <f t="shared" si="41"/>
        <v>0</v>
      </c>
      <c r="Z73" s="90"/>
      <c r="AA73" s="91"/>
      <c r="AB73" s="92"/>
      <c r="AC73" s="93">
        <f t="shared" si="42"/>
        <v>0</v>
      </c>
      <c r="AD73" s="391" t="str">
        <f t="shared" si="15"/>
        <v/>
      </c>
      <c r="AE73" s="54"/>
      <c r="AF73" s="240" t="str">
        <f t="shared" si="43"/>
        <v/>
      </c>
      <c r="AG73" s="139" t="str">
        <f t="shared" si="44"/>
        <v/>
      </c>
      <c r="AH73" s="130" t="str">
        <f t="shared" si="17"/>
        <v/>
      </c>
      <c r="AI73" s="131" t="b">
        <f t="shared" si="18"/>
        <v>0</v>
      </c>
      <c r="AJ73" s="132" t="str">
        <f t="shared" si="45"/>
        <v/>
      </c>
      <c r="AK73" s="132" t="str">
        <f t="shared" si="46"/>
        <v/>
      </c>
      <c r="AL73" s="132" t="str">
        <f t="shared" si="47"/>
        <v/>
      </c>
      <c r="AM73" s="132" t="str">
        <f t="shared" si="48"/>
        <v/>
      </c>
      <c r="AN73" s="133" t="str">
        <f t="shared" si="49"/>
        <v/>
      </c>
      <c r="AO73" s="133" t="str">
        <f t="shared" si="50"/>
        <v/>
      </c>
      <c r="AP73" s="133" t="str">
        <f t="shared" si="51"/>
        <v/>
      </c>
      <c r="AQ73" s="133" t="str">
        <f t="shared" si="52"/>
        <v/>
      </c>
      <c r="AR73" s="134" t="str">
        <f t="shared" si="53"/>
        <v/>
      </c>
    </row>
    <row r="74" spans="1:44">
      <c r="A74" s="220" t="str">
        <f t="shared" si="35"/>
        <v/>
      </c>
      <c r="B74" s="384"/>
      <c r="C74" s="385"/>
      <c r="D74" s="385"/>
      <c r="E74" s="386"/>
      <c r="F74" s="44"/>
      <c r="G74" s="469" t="str">
        <f t="shared" si="36"/>
        <v/>
      </c>
      <c r="H74" s="469"/>
      <c r="I74" s="373"/>
      <c r="J74" s="87"/>
      <c r="K74" s="54"/>
      <c r="L74" s="88"/>
      <c r="M74" s="89"/>
      <c r="N74" s="471">
        <f t="shared" si="37"/>
        <v>0</v>
      </c>
      <c r="O74" s="41"/>
      <c r="P74" s="52">
        <f t="shared" si="38"/>
        <v>0</v>
      </c>
      <c r="Q74" s="53" t="str">
        <f t="shared" si="39"/>
        <v/>
      </c>
      <c r="R74" s="54"/>
      <c r="S74" s="37"/>
      <c r="T74" s="23"/>
      <c r="U74" s="52">
        <f t="shared" si="40"/>
        <v>0</v>
      </c>
      <c r="V74" s="90"/>
      <c r="W74" s="91"/>
      <c r="X74" s="92"/>
      <c r="Y74" s="467">
        <f t="shared" si="41"/>
        <v>0</v>
      </c>
      <c r="Z74" s="90"/>
      <c r="AA74" s="91"/>
      <c r="AB74" s="92"/>
      <c r="AC74" s="93">
        <f t="shared" si="42"/>
        <v>0</v>
      </c>
      <c r="AD74" s="391" t="str">
        <f t="shared" si="15"/>
        <v/>
      </c>
      <c r="AE74" s="54"/>
      <c r="AF74" s="240" t="str">
        <f t="shared" si="43"/>
        <v/>
      </c>
      <c r="AG74" s="139" t="str">
        <f t="shared" si="44"/>
        <v/>
      </c>
      <c r="AH74" s="130" t="str">
        <f t="shared" si="17"/>
        <v/>
      </c>
      <c r="AI74" s="131" t="b">
        <f t="shared" si="18"/>
        <v>0</v>
      </c>
      <c r="AJ74" s="132" t="str">
        <f t="shared" si="45"/>
        <v/>
      </c>
      <c r="AK74" s="132" t="str">
        <f t="shared" si="46"/>
        <v/>
      </c>
      <c r="AL74" s="132" t="str">
        <f t="shared" si="47"/>
        <v/>
      </c>
      <c r="AM74" s="132" t="str">
        <f t="shared" si="48"/>
        <v/>
      </c>
      <c r="AN74" s="133" t="str">
        <f t="shared" si="49"/>
        <v/>
      </c>
      <c r="AO74" s="133" t="str">
        <f t="shared" si="50"/>
        <v/>
      </c>
      <c r="AP74" s="133" t="str">
        <f t="shared" si="51"/>
        <v/>
      </c>
      <c r="AQ74" s="133" t="str">
        <f t="shared" si="52"/>
        <v/>
      </c>
      <c r="AR74" s="134" t="str">
        <f t="shared" si="53"/>
        <v/>
      </c>
    </row>
    <row r="75" spans="1:44">
      <c r="A75" s="220" t="str">
        <f t="shared" si="35"/>
        <v/>
      </c>
      <c r="B75" s="384"/>
      <c r="C75" s="385"/>
      <c r="D75" s="385"/>
      <c r="E75" s="386"/>
      <c r="F75" s="44"/>
      <c r="G75" s="469" t="str">
        <f t="shared" si="36"/>
        <v/>
      </c>
      <c r="H75" s="469"/>
      <c r="I75" s="373"/>
      <c r="J75" s="87"/>
      <c r="K75" s="54"/>
      <c r="L75" s="88"/>
      <c r="M75" s="89"/>
      <c r="N75" s="471">
        <f t="shared" si="37"/>
        <v>0</v>
      </c>
      <c r="O75" s="41"/>
      <c r="P75" s="52">
        <f t="shared" si="38"/>
        <v>0</v>
      </c>
      <c r="Q75" s="53" t="str">
        <f t="shared" si="39"/>
        <v/>
      </c>
      <c r="R75" s="54"/>
      <c r="S75" s="37"/>
      <c r="T75" s="23"/>
      <c r="U75" s="52">
        <f t="shared" si="40"/>
        <v>0</v>
      </c>
      <c r="V75" s="90"/>
      <c r="W75" s="91"/>
      <c r="X75" s="92"/>
      <c r="Y75" s="467">
        <f t="shared" si="41"/>
        <v>0</v>
      </c>
      <c r="Z75" s="90"/>
      <c r="AA75" s="91"/>
      <c r="AB75" s="92"/>
      <c r="AC75" s="93">
        <f t="shared" si="42"/>
        <v>0</v>
      </c>
      <c r="AD75" s="391" t="str">
        <f t="shared" si="15"/>
        <v/>
      </c>
      <c r="AE75" s="54"/>
      <c r="AF75" s="240" t="str">
        <f t="shared" si="43"/>
        <v/>
      </c>
      <c r="AG75" s="139" t="str">
        <f t="shared" si="44"/>
        <v/>
      </c>
      <c r="AH75" s="130" t="str">
        <f t="shared" si="17"/>
        <v/>
      </c>
      <c r="AI75" s="131" t="b">
        <f t="shared" si="18"/>
        <v>0</v>
      </c>
      <c r="AJ75" s="132" t="str">
        <f t="shared" si="45"/>
        <v/>
      </c>
      <c r="AK75" s="132" t="str">
        <f t="shared" si="46"/>
        <v/>
      </c>
      <c r="AL75" s="132" t="str">
        <f t="shared" si="47"/>
        <v/>
      </c>
      <c r="AM75" s="132" t="str">
        <f t="shared" si="48"/>
        <v/>
      </c>
      <c r="AN75" s="133" t="str">
        <f t="shared" si="49"/>
        <v/>
      </c>
      <c r="AO75" s="133" t="str">
        <f t="shared" si="50"/>
        <v/>
      </c>
      <c r="AP75" s="133" t="str">
        <f t="shared" si="51"/>
        <v/>
      </c>
      <c r="AQ75" s="133" t="str">
        <f t="shared" si="52"/>
        <v/>
      </c>
      <c r="AR75" s="134" t="str">
        <f t="shared" si="53"/>
        <v/>
      </c>
    </row>
    <row r="76" spans="1:44">
      <c r="A76" s="220" t="str">
        <f t="shared" si="35"/>
        <v/>
      </c>
      <c r="B76" s="384"/>
      <c r="C76" s="385"/>
      <c r="D76" s="385"/>
      <c r="E76" s="386"/>
      <c r="F76" s="44"/>
      <c r="G76" s="469" t="str">
        <f t="shared" si="36"/>
        <v/>
      </c>
      <c r="H76" s="469"/>
      <c r="I76" s="373"/>
      <c r="J76" s="87"/>
      <c r="K76" s="54"/>
      <c r="L76" s="88"/>
      <c r="M76" s="89"/>
      <c r="N76" s="471">
        <f t="shared" si="37"/>
        <v>0</v>
      </c>
      <c r="O76" s="41"/>
      <c r="P76" s="52">
        <f t="shared" si="38"/>
        <v>0</v>
      </c>
      <c r="Q76" s="53" t="str">
        <f t="shared" si="39"/>
        <v/>
      </c>
      <c r="R76" s="54"/>
      <c r="S76" s="37"/>
      <c r="T76" s="23"/>
      <c r="U76" s="52">
        <f t="shared" si="40"/>
        <v>0</v>
      </c>
      <c r="V76" s="90"/>
      <c r="W76" s="91"/>
      <c r="X76" s="92"/>
      <c r="Y76" s="467">
        <f t="shared" si="41"/>
        <v>0</v>
      </c>
      <c r="Z76" s="90"/>
      <c r="AA76" s="91"/>
      <c r="AB76" s="92"/>
      <c r="AC76" s="93">
        <f t="shared" si="42"/>
        <v>0</v>
      </c>
      <c r="AD76" s="391" t="str">
        <f t="shared" si="15"/>
        <v/>
      </c>
      <c r="AE76" s="54"/>
      <c r="AF76" s="240" t="str">
        <f t="shared" si="43"/>
        <v/>
      </c>
      <c r="AG76" s="139" t="str">
        <f t="shared" si="44"/>
        <v/>
      </c>
      <c r="AH76" s="130" t="str">
        <f t="shared" si="17"/>
        <v/>
      </c>
      <c r="AI76" s="131" t="b">
        <f t="shared" si="18"/>
        <v>0</v>
      </c>
      <c r="AJ76" s="132" t="str">
        <f t="shared" si="45"/>
        <v/>
      </c>
      <c r="AK76" s="132" t="str">
        <f t="shared" si="46"/>
        <v/>
      </c>
      <c r="AL76" s="132" t="str">
        <f t="shared" si="47"/>
        <v/>
      </c>
      <c r="AM76" s="132" t="str">
        <f t="shared" si="48"/>
        <v/>
      </c>
      <c r="AN76" s="133" t="str">
        <f t="shared" si="49"/>
        <v/>
      </c>
      <c r="AO76" s="133" t="str">
        <f t="shared" si="50"/>
        <v/>
      </c>
      <c r="AP76" s="133" t="str">
        <f t="shared" si="51"/>
        <v/>
      </c>
      <c r="AQ76" s="133" t="str">
        <f t="shared" si="52"/>
        <v/>
      </c>
      <c r="AR76" s="134" t="str">
        <f t="shared" si="53"/>
        <v/>
      </c>
    </row>
    <row r="77" spans="1:44">
      <c r="A77" s="220" t="str">
        <f t="shared" si="35"/>
        <v/>
      </c>
      <c r="B77" s="384"/>
      <c r="C77" s="385"/>
      <c r="D77" s="385"/>
      <c r="E77" s="386"/>
      <c r="F77" s="44"/>
      <c r="G77" s="469" t="str">
        <f t="shared" si="36"/>
        <v/>
      </c>
      <c r="H77" s="469"/>
      <c r="I77" s="373"/>
      <c r="J77" s="87"/>
      <c r="K77" s="54"/>
      <c r="L77" s="88"/>
      <c r="M77" s="89"/>
      <c r="N77" s="471">
        <f t="shared" si="37"/>
        <v>0</v>
      </c>
      <c r="O77" s="41"/>
      <c r="P77" s="52">
        <f t="shared" si="38"/>
        <v>0</v>
      </c>
      <c r="Q77" s="53" t="str">
        <f t="shared" si="39"/>
        <v/>
      </c>
      <c r="R77" s="54"/>
      <c r="S77" s="37"/>
      <c r="T77" s="23"/>
      <c r="U77" s="52">
        <f t="shared" si="40"/>
        <v>0</v>
      </c>
      <c r="V77" s="90"/>
      <c r="W77" s="91"/>
      <c r="X77" s="92"/>
      <c r="Y77" s="467">
        <f t="shared" si="41"/>
        <v>0</v>
      </c>
      <c r="Z77" s="90"/>
      <c r="AA77" s="91"/>
      <c r="AB77" s="92"/>
      <c r="AC77" s="93">
        <f t="shared" si="42"/>
        <v>0</v>
      </c>
      <c r="AD77" s="391" t="str">
        <f t="shared" si="15"/>
        <v/>
      </c>
      <c r="AE77" s="54"/>
      <c r="AF77" s="240" t="str">
        <f t="shared" si="43"/>
        <v/>
      </c>
      <c r="AG77" s="139" t="str">
        <f t="shared" si="44"/>
        <v/>
      </c>
      <c r="AH77" s="130" t="str">
        <f t="shared" si="17"/>
        <v/>
      </c>
      <c r="AI77" s="131" t="b">
        <f t="shared" si="18"/>
        <v>0</v>
      </c>
      <c r="AJ77" s="132" t="str">
        <f t="shared" si="45"/>
        <v/>
      </c>
      <c r="AK77" s="132" t="str">
        <f t="shared" si="46"/>
        <v/>
      </c>
      <c r="AL77" s="132" t="str">
        <f t="shared" si="47"/>
        <v/>
      </c>
      <c r="AM77" s="132" t="str">
        <f t="shared" si="48"/>
        <v/>
      </c>
      <c r="AN77" s="133" t="str">
        <f t="shared" si="49"/>
        <v/>
      </c>
      <c r="AO77" s="133" t="str">
        <f t="shared" si="50"/>
        <v/>
      </c>
      <c r="AP77" s="133" t="str">
        <f t="shared" si="51"/>
        <v/>
      </c>
      <c r="AQ77" s="133" t="str">
        <f t="shared" si="52"/>
        <v/>
      </c>
      <c r="AR77" s="134" t="str">
        <f t="shared" si="53"/>
        <v/>
      </c>
    </row>
    <row r="78" spans="1:44">
      <c r="A78" s="220" t="str">
        <f t="shared" si="35"/>
        <v/>
      </c>
      <c r="B78" s="384"/>
      <c r="C78" s="385"/>
      <c r="D78" s="385"/>
      <c r="E78" s="386"/>
      <c r="F78" s="44"/>
      <c r="G78" s="469" t="str">
        <f t="shared" si="36"/>
        <v/>
      </c>
      <c r="H78" s="469"/>
      <c r="I78" s="373"/>
      <c r="J78" s="87"/>
      <c r="K78" s="54"/>
      <c r="L78" s="88"/>
      <c r="M78" s="89"/>
      <c r="N78" s="471">
        <f t="shared" si="37"/>
        <v>0</v>
      </c>
      <c r="O78" s="41"/>
      <c r="P78" s="52">
        <f t="shared" si="38"/>
        <v>0</v>
      </c>
      <c r="Q78" s="53" t="str">
        <f t="shared" si="39"/>
        <v/>
      </c>
      <c r="R78" s="54"/>
      <c r="S78" s="37"/>
      <c r="T78" s="23"/>
      <c r="U78" s="52">
        <f t="shared" si="40"/>
        <v>0</v>
      </c>
      <c r="V78" s="90"/>
      <c r="W78" s="91"/>
      <c r="X78" s="92"/>
      <c r="Y78" s="467">
        <f t="shared" si="41"/>
        <v>0</v>
      </c>
      <c r="Z78" s="90"/>
      <c r="AA78" s="91"/>
      <c r="AB78" s="92"/>
      <c r="AC78" s="93">
        <f t="shared" si="42"/>
        <v>0</v>
      </c>
      <c r="AD78" s="391" t="str">
        <f t="shared" si="15"/>
        <v/>
      </c>
      <c r="AE78" s="54"/>
      <c r="AF78" s="240" t="str">
        <f t="shared" si="43"/>
        <v/>
      </c>
      <c r="AG78" s="139" t="str">
        <f t="shared" si="44"/>
        <v/>
      </c>
      <c r="AH78" s="130" t="str">
        <f t="shared" si="17"/>
        <v/>
      </c>
      <c r="AI78" s="131" t="b">
        <f t="shared" si="18"/>
        <v>0</v>
      </c>
      <c r="AJ78" s="132" t="str">
        <f t="shared" si="45"/>
        <v/>
      </c>
      <c r="AK78" s="132" t="str">
        <f t="shared" si="46"/>
        <v/>
      </c>
      <c r="AL78" s="132" t="str">
        <f t="shared" si="47"/>
        <v/>
      </c>
      <c r="AM78" s="132" t="str">
        <f t="shared" si="48"/>
        <v/>
      </c>
      <c r="AN78" s="133" t="str">
        <f t="shared" si="49"/>
        <v/>
      </c>
      <c r="AO78" s="133" t="str">
        <f t="shared" si="50"/>
        <v/>
      </c>
      <c r="AP78" s="133" t="str">
        <f t="shared" si="51"/>
        <v/>
      </c>
      <c r="AQ78" s="133" t="str">
        <f t="shared" si="52"/>
        <v/>
      </c>
      <c r="AR78" s="134" t="str">
        <f t="shared" si="53"/>
        <v/>
      </c>
    </row>
    <row r="79" spans="1:44">
      <c r="A79" s="220" t="str">
        <f t="shared" si="35"/>
        <v/>
      </c>
      <c r="B79" s="384"/>
      <c r="C79" s="385"/>
      <c r="D79" s="385"/>
      <c r="E79" s="386"/>
      <c r="F79" s="44"/>
      <c r="G79" s="469" t="str">
        <f t="shared" si="36"/>
        <v/>
      </c>
      <c r="H79" s="469"/>
      <c r="I79" s="373"/>
      <c r="J79" s="87"/>
      <c r="K79" s="54"/>
      <c r="L79" s="88"/>
      <c r="M79" s="89"/>
      <c r="N79" s="471">
        <f t="shared" si="37"/>
        <v>0</v>
      </c>
      <c r="O79" s="41"/>
      <c r="P79" s="52">
        <f t="shared" si="38"/>
        <v>0</v>
      </c>
      <c r="Q79" s="53" t="str">
        <f t="shared" si="39"/>
        <v/>
      </c>
      <c r="R79" s="54"/>
      <c r="S79" s="37"/>
      <c r="T79" s="23"/>
      <c r="U79" s="52">
        <f t="shared" si="40"/>
        <v>0</v>
      </c>
      <c r="V79" s="90"/>
      <c r="W79" s="91"/>
      <c r="X79" s="92"/>
      <c r="Y79" s="467">
        <f t="shared" si="41"/>
        <v>0</v>
      </c>
      <c r="Z79" s="90"/>
      <c r="AA79" s="91"/>
      <c r="AB79" s="92"/>
      <c r="AC79" s="93">
        <f t="shared" si="42"/>
        <v>0</v>
      </c>
      <c r="AD79" s="391" t="str">
        <f t="shared" si="15"/>
        <v/>
      </c>
      <c r="AE79" s="54"/>
      <c r="AF79" s="240" t="str">
        <f t="shared" si="43"/>
        <v/>
      </c>
      <c r="AG79" s="139" t="str">
        <f t="shared" si="44"/>
        <v/>
      </c>
      <c r="AH79" s="130" t="str">
        <f t="shared" si="17"/>
        <v/>
      </c>
      <c r="AI79" s="131" t="b">
        <f t="shared" si="18"/>
        <v>0</v>
      </c>
      <c r="AJ79" s="132" t="str">
        <f t="shared" si="45"/>
        <v/>
      </c>
      <c r="AK79" s="132" t="str">
        <f t="shared" si="46"/>
        <v/>
      </c>
      <c r="AL79" s="132" t="str">
        <f t="shared" si="47"/>
        <v/>
      </c>
      <c r="AM79" s="132" t="str">
        <f t="shared" si="48"/>
        <v/>
      </c>
      <c r="AN79" s="133" t="str">
        <f t="shared" si="49"/>
        <v/>
      </c>
      <c r="AO79" s="133" t="str">
        <f t="shared" si="50"/>
        <v/>
      </c>
      <c r="AP79" s="133" t="str">
        <f t="shared" si="51"/>
        <v/>
      </c>
      <c r="AQ79" s="133" t="str">
        <f t="shared" si="52"/>
        <v/>
      </c>
      <c r="AR79" s="134" t="str">
        <f t="shared" si="53"/>
        <v/>
      </c>
    </row>
    <row r="80" spans="1:44">
      <c r="A80" s="220" t="str">
        <f t="shared" si="35"/>
        <v/>
      </c>
      <c r="B80" s="384"/>
      <c r="C80" s="385"/>
      <c r="D80" s="385"/>
      <c r="E80" s="386"/>
      <c r="F80" s="44"/>
      <c r="G80" s="469" t="str">
        <f t="shared" si="36"/>
        <v/>
      </c>
      <c r="H80" s="469"/>
      <c r="I80" s="373"/>
      <c r="J80" s="87"/>
      <c r="K80" s="54"/>
      <c r="L80" s="88"/>
      <c r="M80" s="89"/>
      <c r="N80" s="471">
        <f t="shared" si="37"/>
        <v>0</v>
      </c>
      <c r="O80" s="41"/>
      <c r="P80" s="52">
        <f t="shared" si="38"/>
        <v>0</v>
      </c>
      <c r="Q80" s="53" t="str">
        <f t="shared" si="39"/>
        <v/>
      </c>
      <c r="R80" s="54"/>
      <c r="S80" s="37"/>
      <c r="T80" s="23"/>
      <c r="U80" s="52">
        <f t="shared" si="40"/>
        <v>0</v>
      </c>
      <c r="V80" s="90"/>
      <c r="W80" s="91"/>
      <c r="X80" s="92"/>
      <c r="Y80" s="467">
        <f t="shared" si="41"/>
        <v>0</v>
      </c>
      <c r="Z80" s="90"/>
      <c r="AA80" s="91"/>
      <c r="AB80" s="92"/>
      <c r="AC80" s="93">
        <f t="shared" si="42"/>
        <v>0</v>
      </c>
      <c r="AD80" s="391" t="str">
        <f t="shared" ref="AD80:AD143" si="54">IF(T80="","",Y80+AC80)</f>
        <v/>
      </c>
      <c r="AE80" s="54"/>
      <c r="AF80" s="240" t="str">
        <f t="shared" si="43"/>
        <v/>
      </c>
      <c r="AG80" s="139" t="str">
        <f t="shared" si="44"/>
        <v/>
      </c>
      <c r="AH80" s="130" t="str">
        <f t="shared" ref="AH80:AH143" si="55">IF(AG80="Eligibilité ultérieure",48-AD80,"")</f>
        <v/>
      </c>
      <c r="AI80" s="131" t="b">
        <f t="shared" ref="AI80:AI143" si="56">IF(AC80&gt;=24,IF(AD80&lt;48,TRUE,FALSE))</f>
        <v>0</v>
      </c>
      <c r="AJ80" s="132" t="str">
        <f t="shared" si="45"/>
        <v/>
      </c>
      <c r="AK80" s="132" t="str">
        <f t="shared" si="46"/>
        <v/>
      </c>
      <c r="AL80" s="132" t="str">
        <f t="shared" si="47"/>
        <v/>
      </c>
      <c r="AM80" s="132" t="str">
        <f t="shared" si="48"/>
        <v/>
      </c>
      <c r="AN80" s="133" t="str">
        <f t="shared" si="49"/>
        <v/>
      </c>
      <c r="AO80" s="133" t="str">
        <f t="shared" si="50"/>
        <v/>
      </c>
      <c r="AP80" s="133" t="str">
        <f t="shared" si="51"/>
        <v/>
      </c>
      <c r="AQ80" s="133" t="str">
        <f t="shared" si="52"/>
        <v/>
      </c>
      <c r="AR80" s="134" t="str">
        <f t="shared" si="53"/>
        <v/>
      </c>
    </row>
    <row r="81" spans="1:44">
      <c r="A81" s="220" t="str">
        <f t="shared" si="35"/>
        <v/>
      </c>
      <c r="B81" s="384"/>
      <c r="C81" s="385"/>
      <c r="D81" s="385"/>
      <c r="E81" s="386"/>
      <c r="F81" s="44"/>
      <c r="G81" s="469" t="str">
        <f t="shared" si="36"/>
        <v/>
      </c>
      <c r="H81" s="469"/>
      <c r="I81" s="373"/>
      <c r="J81" s="87"/>
      <c r="K81" s="54"/>
      <c r="L81" s="88"/>
      <c r="M81" s="89"/>
      <c r="N81" s="471">
        <f t="shared" si="37"/>
        <v>0</v>
      </c>
      <c r="O81" s="41"/>
      <c r="P81" s="52">
        <f t="shared" si="38"/>
        <v>0</v>
      </c>
      <c r="Q81" s="53" t="str">
        <f t="shared" si="39"/>
        <v/>
      </c>
      <c r="R81" s="54"/>
      <c r="S81" s="37"/>
      <c r="T81" s="23"/>
      <c r="U81" s="52">
        <f t="shared" si="40"/>
        <v>0</v>
      </c>
      <c r="V81" s="90"/>
      <c r="W81" s="91"/>
      <c r="X81" s="92"/>
      <c r="Y81" s="467">
        <f t="shared" si="41"/>
        <v>0</v>
      </c>
      <c r="Z81" s="90"/>
      <c r="AA81" s="91"/>
      <c r="AB81" s="92"/>
      <c r="AC81" s="93">
        <f t="shared" si="42"/>
        <v>0</v>
      </c>
      <c r="AD81" s="391" t="str">
        <f t="shared" si="54"/>
        <v/>
      </c>
      <c r="AE81" s="54"/>
      <c r="AF81" s="240" t="str">
        <f t="shared" si="43"/>
        <v/>
      </c>
      <c r="AG81" s="139" t="str">
        <f t="shared" si="44"/>
        <v/>
      </c>
      <c r="AH81" s="130" t="str">
        <f t="shared" si="55"/>
        <v/>
      </c>
      <c r="AI81" s="131" t="b">
        <f t="shared" si="56"/>
        <v>0</v>
      </c>
      <c r="AJ81" s="132" t="str">
        <f t="shared" si="45"/>
        <v/>
      </c>
      <c r="AK81" s="132" t="str">
        <f t="shared" si="46"/>
        <v/>
      </c>
      <c r="AL81" s="132" t="str">
        <f t="shared" si="47"/>
        <v/>
      </c>
      <c r="AM81" s="132" t="str">
        <f t="shared" si="48"/>
        <v/>
      </c>
      <c r="AN81" s="133" t="str">
        <f t="shared" si="49"/>
        <v/>
      </c>
      <c r="AO81" s="133" t="str">
        <f t="shared" si="50"/>
        <v/>
      </c>
      <c r="AP81" s="133" t="str">
        <f t="shared" si="51"/>
        <v/>
      </c>
      <c r="AQ81" s="133" t="str">
        <f t="shared" si="52"/>
        <v/>
      </c>
      <c r="AR81" s="134" t="str">
        <f t="shared" si="53"/>
        <v/>
      </c>
    </row>
    <row r="82" spans="1:44">
      <c r="A82" s="220" t="str">
        <f t="shared" si="35"/>
        <v/>
      </c>
      <c r="B82" s="384"/>
      <c r="C82" s="385"/>
      <c r="D82" s="385"/>
      <c r="E82" s="386"/>
      <c r="F82" s="44"/>
      <c r="G82" s="469" t="str">
        <f t="shared" si="36"/>
        <v/>
      </c>
      <c r="H82" s="469"/>
      <c r="I82" s="373"/>
      <c r="J82" s="87"/>
      <c r="K82" s="54"/>
      <c r="L82" s="88"/>
      <c r="M82" s="89"/>
      <c r="N82" s="471">
        <f t="shared" si="37"/>
        <v>0</v>
      </c>
      <c r="O82" s="41"/>
      <c r="P82" s="52">
        <f t="shared" si="38"/>
        <v>0</v>
      </c>
      <c r="Q82" s="53" t="str">
        <f t="shared" si="39"/>
        <v/>
      </c>
      <c r="R82" s="54"/>
      <c r="S82" s="37"/>
      <c r="T82" s="23"/>
      <c r="U82" s="52">
        <f t="shared" si="40"/>
        <v>0</v>
      </c>
      <c r="V82" s="90"/>
      <c r="W82" s="91"/>
      <c r="X82" s="92"/>
      <c r="Y82" s="467">
        <f t="shared" si="41"/>
        <v>0</v>
      </c>
      <c r="Z82" s="90"/>
      <c r="AA82" s="91"/>
      <c r="AB82" s="92"/>
      <c r="AC82" s="93">
        <f t="shared" si="42"/>
        <v>0</v>
      </c>
      <c r="AD82" s="391" t="str">
        <f t="shared" si="54"/>
        <v/>
      </c>
      <c r="AE82" s="54"/>
      <c r="AF82" s="240" t="str">
        <f t="shared" si="43"/>
        <v/>
      </c>
      <c r="AG82" s="139" t="str">
        <f t="shared" si="44"/>
        <v/>
      </c>
      <c r="AH82" s="130" t="str">
        <f t="shared" si="55"/>
        <v/>
      </c>
      <c r="AI82" s="131" t="b">
        <f t="shared" si="56"/>
        <v>0</v>
      </c>
      <c r="AJ82" s="132" t="str">
        <f t="shared" si="45"/>
        <v/>
      </c>
      <c r="AK82" s="132" t="str">
        <f t="shared" si="46"/>
        <v/>
      </c>
      <c r="AL82" s="132" t="str">
        <f t="shared" si="47"/>
        <v/>
      </c>
      <c r="AM82" s="132" t="str">
        <f t="shared" si="48"/>
        <v/>
      </c>
      <c r="AN82" s="133" t="str">
        <f t="shared" si="49"/>
        <v/>
      </c>
      <c r="AO82" s="133" t="str">
        <f t="shared" si="50"/>
        <v/>
      </c>
      <c r="AP82" s="133" t="str">
        <f t="shared" si="51"/>
        <v/>
      </c>
      <c r="AQ82" s="133" t="str">
        <f t="shared" si="52"/>
        <v/>
      </c>
      <c r="AR82" s="134" t="str">
        <f t="shared" si="53"/>
        <v/>
      </c>
    </row>
    <row r="83" spans="1:44">
      <c r="A83" s="220" t="str">
        <f t="shared" si="35"/>
        <v/>
      </c>
      <c r="B83" s="384"/>
      <c r="C83" s="385"/>
      <c r="D83" s="385"/>
      <c r="E83" s="386"/>
      <c r="F83" s="44"/>
      <c r="G83" s="469" t="str">
        <f t="shared" si="36"/>
        <v/>
      </c>
      <c r="H83" s="469"/>
      <c r="I83" s="373"/>
      <c r="J83" s="87"/>
      <c r="K83" s="54"/>
      <c r="L83" s="88"/>
      <c r="M83" s="89"/>
      <c r="N83" s="471">
        <f t="shared" si="37"/>
        <v>0</v>
      </c>
      <c r="O83" s="41"/>
      <c r="P83" s="52">
        <f t="shared" si="38"/>
        <v>0</v>
      </c>
      <c r="Q83" s="53" t="str">
        <f t="shared" si="39"/>
        <v/>
      </c>
      <c r="R83" s="54"/>
      <c r="S83" s="37"/>
      <c r="T83" s="23"/>
      <c r="U83" s="52">
        <f t="shared" si="40"/>
        <v>0</v>
      </c>
      <c r="V83" s="90"/>
      <c r="W83" s="91"/>
      <c r="X83" s="92"/>
      <c r="Y83" s="467">
        <f t="shared" si="41"/>
        <v>0</v>
      </c>
      <c r="Z83" s="90"/>
      <c r="AA83" s="91"/>
      <c r="AB83" s="92"/>
      <c r="AC83" s="93">
        <f t="shared" si="42"/>
        <v>0</v>
      </c>
      <c r="AD83" s="391" t="str">
        <f t="shared" si="54"/>
        <v/>
      </c>
      <c r="AE83" s="54"/>
      <c r="AF83" s="240" t="str">
        <f t="shared" si="43"/>
        <v/>
      </c>
      <c r="AG83" s="139" t="str">
        <f t="shared" si="44"/>
        <v/>
      </c>
      <c r="AH83" s="130" t="str">
        <f t="shared" si="55"/>
        <v/>
      </c>
      <c r="AI83" s="131" t="b">
        <f t="shared" si="56"/>
        <v>0</v>
      </c>
      <c r="AJ83" s="132" t="str">
        <f t="shared" si="45"/>
        <v/>
      </c>
      <c r="AK83" s="132" t="str">
        <f t="shared" si="46"/>
        <v/>
      </c>
      <c r="AL83" s="132" t="str">
        <f t="shared" si="47"/>
        <v/>
      </c>
      <c r="AM83" s="132" t="str">
        <f t="shared" si="48"/>
        <v/>
      </c>
      <c r="AN83" s="133" t="str">
        <f t="shared" si="49"/>
        <v/>
      </c>
      <c r="AO83" s="133" t="str">
        <f t="shared" si="50"/>
        <v/>
      </c>
      <c r="AP83" s="133" t="str">
        <f t="shared" si="51"/>
        <v/>
      </c>
      <c r="AQ83" s="133" t="str">
        <f t="shared" si="52"/>
        <v/>
      </c>
      <c r="AR83" s="134" t="str">
        <f t="shared" si="53"/>
        <v/>
      </c>
    </row>
    <row r="84" spans="1:44">
      <c r="A84" s="220" t="str">
        <f t="shared" si="35"/>
        <v/>
      </c>
      <c r="B84" s="384"/>
      <c r="C84" s="385"/>
      <c r="D84" s="385"/>
      <c r="E84" s="386"/>
      <c r="F84" s="44"/>
      <c r="G84" s="469" t="str">
        <f t="shared" si="36"/>
        <v/>
      </c>
      <c r="H84" s="469"/>
      <c r="I84" s="373"/>
      <c r="J84" s="87"/>
      <c r="K84" s="54"/>
      <c r="L84" s="88"/>
      <c r="M84" s="89"/>
      <c r="N84" s="471">
        <f t="shared" si="37"/>
        <v>0</v>
      </c>
      <c r="O84" s="41"/>
      <c r="P84" s="52">
        <f t="shared" si="38"/>
        <v>0</v>
      </c>
      <c r="Q84" s="53" t="str">
        <f t="shared" si="39"/>
        <v/>
      </c>
      <c r="R84" s="54"/>
      <c r="S84" s="37"/>
      <c r="T84" s="23"/>
      <c r="U84" s="52">
        <f t="shared" si="40"/>
        <v>0</v>
      </c>
      <c r="V84" s="90"/>
      <c r="W84" s="91"/>
      <c r="X84" s="92"/>
      <c r="Y84" s="467">
        <f t="shared" si="41"/>
        <v>0</v>
      </c>
      <c r="Z84" s="90"/>
      <c r="AA84" s="91"/>
      <c r="AB84" s="92"/>
      <c r="AC84" s="93">
        <f t="shared" si="42"/>
        <v>0</v>
      </c>
      <c r="AD84" s="391" t="str">
        <f t="shared" si="54"/>
        <v/>
      </c>
      <c r="AE84" s="54"/>
      <c r="AF84" s="240" t="str">
        <f t="shared" si="43"/>
        <v/>
      </c>
      <c r="AG84" s="139" t="str">
        <f t="shared" si="44"/>
        <v/>
      </c>
      <c r="AH84" s="130" t="str">
        <f t="shared" si="55"/>
        <v/>
      </c>
      <c r="AI84" s="131" t="b">
        <f t="shared" si="56"/>
        <v>0</v>
      </c>
      <c r="AJ84" s="132" t="str">
        <f t="shared" si="45"/>
        <v/>
      </c>
      <c r="AK84" s="132" t="str">
        <f t="shared" si="46"/>
        <v/>
      </c>
      <c r="AL84" s="132" t="str">
        <f t="shared" si="47"/>
        <v/>
      </c>
      <c r="AM84" s="132" t="str">
        <f t="shared" si="48"/>
        <v/>
      </c>
      <c r="AN84" s="133" t="str">
        <f t="shared" si="49"/>
        <v/>
      </c>
      <c r="AO84" s="133" t="str">
        <f t="shared" si="50"/>
        <v/>
      </c>
      <c r="AP84" s="133" t="str">
        <f t="shared" si="51"/>
        <v/>
      </c>
      <c r="AQ84" s="133" t="str">
        <f t="shared" si="52"/>
        <v/>
      </c>
      <c r="AR84" s="134" t="str">
        <f t="shared" si="53"/>
        <v/>
      </c>
    </row>
    <row r="85" spans="1:44">
      <c r="A85" s="220" t="str">
        <f t="shared" si="35"/>
        <v/>
      </c>
      <c r="B85" s="384"/>
      <c r="C85" s="385"/>
      <c r="D85" s="385"/>
      <c r="E85" s="386"/>
      <c r="F85" s="44"/>
      <c r="G85" s="469" t="str">
        <f t="shared" si="36"/>
        <v/>
      </c>
      <c r="H85" s="469"/>
      <c r="I85" s="373"/>
      <c r="J85" s="87"/>
      <c r="K85" s="54"/>
      <c r="L85" s="88"/>
      <c r="M85" s="89"/>
      <c r="N85" s="471">
        <f t="shared" si="37"/>
        <v>0</v>
      </c>
      <c r="O85" s="41"/>
      <c r="P85" s="52">
        <f t="shared" si="38"/>
        <v>0</v>
      </c>
      <c r="Q85" s="53" t="str">
        <f t="shared" si="39"/>
        <v/>
      </c>
      <c r="R85" s="54"/>
      <c r="S85" s="37"/>
      <c r="T85" s="23"/>
      <c r="U85" s="52">
        <f t="shared" si="40"/>
        <v>0</v>
      </c>
      <c r="V85" s="90"/>
      <c r="W85" s="91"/>
      <c r="X85" s="92"/>
      <c r="Y85" s="467">
        <f t="shared" si="41"/>
        <v>0</v>
      </c>
      <c r="Z85" s="90"/>
      <c r="AA85" s="91"/>
      <c r="AB85" s="92"/>
      <c r="AC85" s="93">
        <f t="shared" si="42"/>
        <v>0</v>
      </c>
      <c r="AD85" s="391" t="str">
        <f t="shared" si="54"/>
        <v/>
      </c>
      <c r="AE85" s="54"/>
      <c r="AF85" s="240" t="str">
        <f t="shared" si="43"/>
        <v/>
      </c>
      <c r="AG85" s="139" t="str">
        <f t="shared" si="44"/>
        <v/>
      </c>
      <c r="AH85" s="130" t="str">
        <f t="shared" si="55"/>
        <v/>
      </c>
      <c r="AI85" s="131" t="b">
        <f t="shared" si="56"/>
        <v>0</v>
      </c>
      <c r="AJ85" s="132" t="str">
        <f t="shared" si="45"/>
        <v/>
      </c>
      <c r="AK85" s="132" t="str">
        <f t="shared" si="46"/>
        <v/>
      </c>
      <c r="AL85" s="132" t="str">
        <f t="shared" si="47"/>
        <v/>
      </c>
      <c r="AM85" s="132" t="str">
        <f t="shared" si="48"/>
        <v/>
      </c>
      <c r="AN85" s="133" t="str">
        <f t="shared" si="49"/>
        <v/>
      </c>
      <c r="AO85" s="133" t="str">
        <f t="shared" si="50"/>
        <v/>
      </c>
      <c r="AP85" s="133" t="str">
        <f t="shared" si="51"/>
        <v/>
      </c>
      <c r="AQ85" s="133" t="str">
        <f t="shared" si="52"/>
        <v/>
      </c>
      <c r="AR85" s="134" t="str">
        <f t="shared" si="53"/>
        <v/>
      </c>
    </row>
    <row r="86" spans="1:44">
      <c r="A86" s="220" t="str">
        <f t="shared" si="35"/>
        <v/>
      </c>
      <c r="B86" s="384"/>
      <c r="C86" s="385"/>
      <c r="D86" s="385"/>
      <c r="E86" s="386"/>
      <c r="F86" s="44"/>
      <c r="G86" s="469" t="str">
        <f t="shared" si="36"/>
        <v/>
      </c>
      <c r="H86" s="469"/>
      <c r="I86" s="373"/>
      <c r="J86" s="87"/>
      <c r="K86" s="54"/>
      <c r="L86" s="88"/>
      <c r="M86" s="89"/>
      <c r="N86" s="471">
        <f t="shared" si="37"/>
        <v>0</v>
      </c>
      <c r="O86" s="41"/>
      <c r="P86" s="52">
        <f t="shared" si="38"/>
        <v>0</v>
      </c>
      <c r="Q86" s="53" t="str">
        <f t="shared" si="39"/>
        <v/>
      </c>
      <c r="R86" s="54"/>
      <c r="S86" s="37"/>
      <c r="T86" s="23"/>
      <c r="U86" s="52">
        <f t="shared" si="40"/>
        <v>0</v>
      </c>
      <c r="V86" s="90"/>
      <c r="W86" s="91"/>
      <c r="X86" s="92"/>
      <c r="Y86" s="467">
        <f t="shared" si="41"/>
        <v>0</v>
      </c>
      <c r="Z86" s="90"/>
      <c r="AA86" s="91"/>
      <c r="AB86" s="92"/>
      <c r="AC86" s="93">
        <f t="shared" si="42"/>
        <v>0</v>
      </c>
      <c r="AD86" s="391" t="str">
        <f t="shared" si="54"/>
        <v/>
      </c>
      <c r="AE86" s="54"/>
      <c r="AF86" s="240" t="str">
        <f t="shared" si="43"/>
        <v/>
      </c>
      <c r="AG86" s="139" t="str">
        <f t="shared" si="44"/>
        <v/>
      </c>
      <c r="AH86" s="130" t="str">
        <f t="shared" si="55"/>
        <v/>
      </c>
      <c r="AI86" s="131" t="b">
        <f t="shared" si="56"/>
        <v>0</v>
      </c>
      <c r="AJ86" s="132" t="str">
        <f t="shared" si="45"/>
        <v/>
      </c>
      <c r="AK86" s="132" t="str">
        <f t="shared" si="46"/>
        <v/>
      </c>
      <c r="AL86" s="132" t="str">
        <f t="shared" si="47"/>
        <v/>
      </c>
      <c r="AM86" s="132" t="str">
        <f t="shared" si="48"/>
        <v/>
      </c>
      <c r="AN86" s="133" t="str">
        <f t="shared" si="49"/>
        <v/>
      </c>
      <c r="AO86" s="133" t="str">
        <f t="shared" si="50"/>
        <v/>
      </c>
      <c r="AP86" s="133" t="str">
        <f t="shared" si="51"/>
        <v/>
      </c>
      <c r="AQ86" s="133" t="str">
        <f t="shared" si="52"/>
        <v/>
      </c>
      <c r="AR86" s="134" t="str">
        <f t="shared" si="53"/>
        <v/>
      </c>
    </row>
    <row r="87" spans="1:44">
      <c r="A87" s="220" t="str">
        <f t="shared" si="35"/>
        <v/>
      </c>
      <c r="B87" s="384"/>
      <c r="C87" s="385"/>
      <c r="D87" s="385"/>
      <c r="E87" s="386"/>
      <c r="F87" s="44"/>
      <c r="G87" s="469" t="str">
        <f t="shared" si="36"/>
        <v/>
      </c>
      <c r="H87" s="469"/>
      <c r="I87" s="373"/>
      <c r="J87" s="87"/>
      <c r="K87" s="54"/>
      <c r="L87" s="88"/>
      <c r="M87" s="89"/>
      <c r="N87" s="471">
        <f t="shared" si="37"/>
        <v>0</v>
      </c>
      <c r="O87" s="41"/>
      <c r="P87" s="52">
        <f t="shared" si="38"/>
        <v>0</v>
      </c>
      <c r="Q87" s="53" t="str">
        <f t="shared" si="39"/>
        <v/>
      </c>
      <c r="R87" s="54"/>
      <c r="S87" s="37"/>
      <c r="T87" s="23"/>
      <c r="U87" s="52">
        <f t="shared" si="40"/>
        <v>0</v>
      </c>
      <c r="V87" s="90"/>
      <c r="W87" s="91"/>
      <c r="X87" s="92"/>
      <c r="Y87" s="467">
        <f t="shared" si="41"/>
        <v>0</v>
      </c>
      <c r="Z87" s="90"/>
      <c r="AA87" s="91"/>
      <c r="AB87" s="92"/>
      <c r="AC87" s="93">
        <f t="shared" si="42"/>
        <v>0</v>
      </c>
      <c r="AD87" s="391" t="str">
        <f t="shared" si="54"/>
        <v/>
      </c>
      <c r="AE87" s="54"/>
      <c r="AF87" s="240" t="str">
        <f t="shared" si="43"/>
        <v/>
      </c>
      <c r="AG87" s="139" t="str">
        <f t="shared" si="44"/>
        <v/>
      </c>
      <c r="AH87" s="130" t="str">
        <f t="shared" si="55"/>
        <v/>
      </c>
      <c r="AI87" s="131" t="b">
        <f t="shared" si="56"/>
        <v>0</v>
      </c>
      <c r="AJ87" s="132" t="str">
        <f t="shared" si="45"/>
        <v/>
      </c>
      <c r="AK87" s="132" t="str">
        <f t="shared" si="46"/>
        <v/>
      </c>
      <c r="AL87" s="132" t="str">
        <f t="shared" si="47"/>
        <v/>
      </c>
      <c r="AM87" s="132" t="str">
        <f t="shared" si="48"/>
        <v/>
      </c>
      <c r="AN87" s="133" t="str">
        <f t="shared" si="49"/>
        <v/>
      </c>
      <c r="AO87" s="133" t="str">
        <f t="shared" si="50"/>
        <v/>
      </c>
      <c r="AP87" s="133" t="str">
        <f t="shared" si="51"/>
        <v/>
      </c>
      <c r="AQ87" s="133" t="str">
        <f t="shared" si="52"/>
        <v/>
      </c>
      <c r="AR87" s="134" t="str">
        <f t="shared" si="53"/>
        <v/>
      </c>
    </row>
    <row r="88" spans="1:44">
      <c r="A88" s="220" t="str">
        <f t="shared" si="35"/>
        <v/>
      </c>
      <c r="B88" s="384"/>
      <c r="C88" s="385"/>
      <c r="D88" s="385"/>
      <c r="E88" s="386"/>
      <c r="F88" s="44"/>
      <c r="G88" s="469" t="str">
        <f t="shared" si="36"/>
        <v/>
      </c>
      <c r="H88" s="469"/>
      <c r="I88" s="373"/>
      <c r="J88" s="87"/>
      <c r="K88" s="54"/>
      <c r="L88" s="88"/>
      <c r="M88" s="89"/>
      <c r="N88" s="471">
        <f t="shared" si="37"/>
        <v>0</v>
      </c>
      <c r="O88" s="41"/>
      <c r="P88" s="52">
        <f t="shared" si="38"/>
        <v>0</v>
      </c>
      <c r="Q88" s="53" t="str">
        <f t="shared" si="39"/>
        <v/>
      </c>
      <c r="R88" s="54"/>
      <c r="S88" s="37"/>
      <c r="T88" s="23"/>
      <c r="U88" s="52">
        <f t="shared" si="40"/>
        <v>0</v>
      </c>
      <c r="V88" s="90"/>
      <c r="W88" s="91"/>
      <c r="X88" s="92"/>
      <c r="Y88" s="467">
        <f t="shared" si="41"/>
        <v>0</v>
      </c>
      <c r="Z88" s="90"/>
      <c r="AA88" s="91"/>
      <c r="AB88" s="92"/>
      <c r="AC88" s="93">
        <f t="shared" si="42"/>
        <v>0</v>
      </c>
      <c r="AD88" s="391" t="str">
        <f t="shared" si="54"/>
        <v/>
      </c>
      <c r="AE88" s="54"/>
      <c r="AF88" s="240" t="str">
        <f t="shared" si="43"/>
        <v/>
      </c>
      <c r="AG88" s="139" t="str">
        <f t="shared" si="44"/>
        <v/>
      </c>
      <c r="AH88" s="130" t="str">
        <f t="shared" si="55"/>
        <v/>
      </c>
      <c r="AI88" s="131" t="b">
        <f t="shared" si="56"/>
        <v>0</v>
      </c>
      <c r="AJ88" s="132" t="str">
        <f t="shared" si="45"/>
        <v/>
      </c>
      <c r="AK88" s="132" t="str">
        <f t="shared" si="46"/>
        <v/>
      </c>
      <c r="AL88" s="132" t="str">
        <f t="shared" si="47"/>
        <v/>
      </c>
      <c r="AM88" s="132" t="str">
        <f t="shared" si="48"/>
        <v/>
      </c>
      <c r="AN88" s="133" t="str">
        <f t="shared" si="49"/>
        <v/>
      </c>
      <c r="AO88" s="133" t="str">
        <f t="shared" si="50"/>
        <v/>
      </c>
      <c r="AP88" s="133" t="str">
        <f t="shared" si="51"/>
        <v/>
      </c>
      <c r="AQ88" s="133" t="str">
        <f t="shared" si="52"/>
        <v/>
      </c>
      <c r="AR88" s="134" t="str">
        <f t="shared" si="53"/>
        <v/>
      </c>
    </row>
    <row r="89" spans="1:44">
      <c r="A89" s="220" t="str">
        <f t="shared" si="35"/>
        <v/>
      </c>
      <c r="B89" s="384"/>
      <c r="C89" s="385"/>
      <c r="D89" s="385"/>
      <c r="E89" s="386"/>
      <c r="F89" s="44"/>
      <c r="G89" s="469" t="str">
        <f t="shared" si="36"/>
        <v/>
      </c>
      <c r="H89" s="469"/>
      <c r="I89" s="373"/>
      <c r="J89" s="87"/>
      <c r="K89" s="54"/>
      <c r="L89" s="88"/>
      <c r="M89" s="89"/>
      <c r="N89" s="471">
        <f t="shared" si="37"/>
        <v>0</v>
      </c>
      <c r="O89" s="41"/>
      <c r="P89" s="52">
        <f t="shared" si="38"/>
        <v>0</v>
      </c>
      <c r="Q89" s="53" t="str">
        <f t="shared" si="39"/>
        <v/>
      </c>
      <c r="R89" s="54"/>
      <c r="S89" s="37"/>
      <c r="T89" s="23"/>
      <c r="U89" s="52">
        <f t="shared" si="40"/>
        <v>0</v>
      </c>
      <c r="V89" s="90"/>
      <c r="W89" s="91"/>
      <c r="X89" s="92"/>
      <c r="Y89" s="467">
        <f t="shared" si="41"/>
        <v>0</v>
      </c>
      <c r="Z89" s="90"/>
      <c r="AA89" s="91"/>
      <c r="AB89" s="92"/>
      <c r="AC89" s="93">
        <f t="shared" si="42"/>
        <v>0</v>
      </c>
      <c r="AD89" s="391" t="str">
        <f t="shared" si="54"/>
        <v/>
      </c>
      <c r="AE89" s="54"/>
      <c r="AF89" s="240" t="str">
        <f t="shared" si="43"/>
        <v/>
      </c>
      <c r="AG89" s="139" t="str">
        <f t="shared" si="44"/>
        <v/>
      </c>
      <c r="AH89" s="130" t="str">
        <f t="shared" si="55"/>
        <v/>
      </c>
      <c r="AI89" s="131" t="b">
        <f t="shared" si="56"/>
        <v>0</v>
      </c>
      <c r="AJ89" s="132" t="str">
        <f t="shared" si="45"/>
        <v/>
      </c>
      <c r="AK89" s="132" t="str">
        <f t="shared" si="46"/>
        <v/>
      </c>
      <c r="AL89" s="132" t="str">
        <f t="shared" si="47"/>
        <v/>
      </c>
      <c r="AM89" s="132" t="str">
        <f t="shared" si="48"/>
        <v/>
      </c>
      <c r="AN89" s="133" t="str">
        <f t="shared" si="49"/>
        <v/>
      </c>
      <c r="AO89" s="133" t="str">
        <f t="shared" si="50"/>
        <v/>
      </c>
      <c r="AP89" s="133" t="str">
        <f t="shared" si="51"/>
        <v/>
      </c>
      <c r="AQ89" s="133" t="str">
        <f t="shared" si="52"/>
        <v/>
      </c>
      <c r="AR89" s="134" t="str">
        <f t="shared" si="53"/>
        <v/>
      </c>
    </row>
    <row r="90" spans="1:44">
      <c r="A90" s="220" t="str">
        <f t="shared" si="35"/>
        <v/>
      </c>
      <c r="B90" s="384"/>
      <c r="C90" s="385"/>
      <c r="D90" s="385"/>
      <c r="E90" s="386"/>
      <c r="F90" s="44"/>
      <c r="G90" s="469" t="str">
        <f t="shared" si="36"/>
        <v/>
      </c>
      <c r="H90" s="469"/>
      <c r="I90" s="373"/>
      <c r="J90" s="87"/>
      <c r="K90" s="54"/>
      <c r="L90" s="88"/>
      <c r="M90" s="89"/>
      <c r="N90" s="471">
        <f t="shared" si="37"/>
        <v>0</v>
      </c>
      <c r="O90" s="41"/>
      <c r="P90" s="52">
        <f t="shared" si="38"/>
        <v>0</v>
      </c>
      <c r="Q90" s="53" t="str">
        <f t="shared" si="39"/>
        <v/>
      </c>
      <c r="R90" s="54"/>
      <c r="S90" s="37"/>
      <c r="T90" s="23"/>
      <c r="U90" s="52">
        <f t="shared" si="40"/>
        <v>0</v>
      </c>
      <c r="V90" s="90"/>
      <c r="W90" s="91"/>
      <c r="X90" s="92"/>
      <c r="Y90" s="467">
        <f t="shared" si="41"/>
        <v>0</v>
      </c>
      <c r="Z90" s="90"/>
      <c r="AA90" s="91"/>
      <c r="AB90" s="92"/>
      <c r="AC90" s="93">
        <f t="shared" si="42"/>
        <v>0</v>
      </c>
      <c r="AD90" s="391" t="str">
        <f t="shared" si="54"/>
        <v/>
      </c>
      <c r="AE90" s="54"/>
      <c r="AF90" s="240" t="str">
        <f t="shared" si="43"/>
        <v/>
      </c>
      <c r="AG90" s="139" t="str">
        <f t="shared" si="44"/>
        <v/>
      </c>
      <c r="AH90" s="130" t="str">
        <f t="shared" si="55"/>
        <v/>
      </c>
      <c r="AI90" s="131" t="b">
        <f t="shared" si="56"/>
        <v>0</v>
      </c>
      <c r="AJ90" s="132" t="str">
        <f t="shared" si="45"/>
        <v/>
      </c>
      <c r="AK90" s="132" t="str">
        <f t="shared" si="46"/>
        <v/>
      </c>
      <c r="AL90" s="132" t="str">
        <f t="shared" si="47"/>
        <v/>
      </c>
      <c r="AM90" s="132" t="str">
        <f t="shared" si="48"/>
        <v/>
      </c>
      <c r="AN90" s="133" t="str">
        <f t="shared" si="49"/>
        <v/>
      </c>
      <c r="AO90" s="133" t="str">
        <f t="shared" si="50"/>
        <v/>
      </c>
      <c r="AP90" s="133" t="str">
        <f t="shared" si="51"/>
        <v/>
      </c>
      <c r="AQ90" s="133" t="str">
        <f t="shared" si="52"/>
        <v/>
      </c>
      <c r="AR90" s="134" t="str">
        <f t="shared" si="53"/>
        <v/>
      </c>
    </row>
    <row r="91" spans="1:44">
      <c r="A91" s="220" t="str">
        <f t="shared" si="35"/>
        <v/>
      </c>
      <c r="B91" s="384"/>
      <c r="C91" s="385"/>
      <c r="D91" s="385"/>
      <c r="E91" s="386"/>
      <c r="F91" s="44"/>
      <c r="G91" s="469" t="str">
        <f t="shared" si="36"/>
        <v/>
      </c>
      <c r="H91" s="469"/>
      <c r="I91" s="373"/>
      <c r="J91" s="87"/>
      <c r="K91" s="54"/>
      <c r="L91" s="88"/>
      <c r="M91" s="89"/>
      <c r="N91" s="471">
        <f t="shared" si="37"/>
        <v>0</v>
      </c>
      <c r="O91" s="41"/>
      <c r="P91" s="52">
        <f t="shared" si="38"/>
        <v>0</v>
      </c>
      <c r="Q91" s="53" t="str">
        <f t="shared" si="39"/>
        <v/>
      </c>
      <c r="R91" s="54"/>
      <c r="S91" s="37"/>
      <c r="T91" s="23"/>
      <c r="U91" s="52">
        <f t="shared" si="40"/>
        <v>0</v>
      </c>
      <c r="V91" s="90"/>
      <c r="W91" s="91"/>
      <c r="X91" s="92"/>
      <c r="Y91" s="467">
        <f t="shared" si="41"/>
        <v>0</v>
      </c>
      <c r="Z91" s="90"/>
      <c r="AA91" s="91"/>
      <c r="AB91" s="92"/>
      <c r="AC91" s="93">
        <f t="shared" si="42"/>
        <v>0</v>
      </c>
      <c r="AD91" s="391" t="str">
        <f t="shared" si="54"/>
        <v/>
      </c>
      <c r="AE91" s="54"/>
      <c r="AF91" s="240" t="str">
        <f t="shared" si="43"/>
        <v/>
      </c>
      <c r="AG91" s="139" t="str">
        <f t="shared" si="44"/>
        <v/>
      </c>
      <c r="AH91" s="130" t="str">
        <f t="shared" si="55"/>
        <v/>
      </c>
      <c r="AI91" s="131" t="b">
        <f t="shared" si="56"/>
        <v>0</v>
      </c>
      <c r="AJ91" s="132" t="str">
        <f t="shared" si="45"/>
        <v/>
      </c>
      <c r="AK91" s="132" t="str">
        <f t="shared" si="46"/>
        <v/>
      </c>
      <c r="AL91" s="132" t="str">
        <f t="shared" si="47"/>
        <v/>
      </c>
      <c r="AM91" s="132" t="str">
        <f t="shared" si="48"/>
        <v/>
      </c>
      <c r="AN91" s="133" t="str">
        <f t="shared" si="49"/>
        <v/>
      </c>
      <c r="AO91" s="133" t="str">
        <f t="shared" si="50"/>
        <v/>
      </c>
      <c r="AP91" s="133" t="str">
        <f t="shared" si="51"/>
        <v/>
      </c>
      <c r="AQ91" s="133" t="str">
        <f t="shared" si="52"/>
        <v/>
      </c>
      <c r="AR91" s="134" t="str">
        <f t="shared" si="53"/>
        <v/>
      </c>
    </row>
    <row r="92" spans="1:44">
      <c r="A92" s="220" t="str">
        <f t="shared" si="35"/>
        <v/>
      </c>
      <c r="B92" s="384"/>
      <c r="C92" s="385"/>
      <c r="D92" s="385"/>
      <c r="E92" s="386"/>
      <c r="F92" s="44"/>
      <c r="G92" s="469" t="str">
        <f t="shared" si="36"/>
        <v/>
      </c>
      <c r="H92" s="469"/>
      <c r="I92" s="373"/>
      <c r="J92" s="87"/>
      <c r="K92" s="54"/>
      <c r="L92" s="88"/>
      <c r="M92" s="89"/>
      <c r="N92" s="471">
        <f t="shared" si="37"/>
        <v>0</v>
      </c>
      <c r="O92" s="41"/>
      <c r="P92" s="52">
        <f t="shared" si="38"/>
        <v>0</v>
      </c>
      <c r="Q92" s="53" t="str">
        <f t="shared" si="39"/>
        <v/>
      </c>
      <c r="R92" s="54"/>
      <c r="S92" s="37"/>
      <c r="T92" s="23"/>
      <c r="U92" s="52">
        <f t="shared" si="40"/>
        <v>0</v>
      </c>
      <c r="V92" s="90"/>
      <c r="W92" s="91"/>
      <c r="X92" s="92"/>
      <c r="Y92" s="467">
        <f t="shared" si="41"/>
        <v>0</v>
      </c>
      <c r="Z92" s="90"/>
      <c r="AA92" s="91"/>
      <c r="AB92" s="92"/>
      <c r="AC92" s="93">
        <f t="shared" si="42"/>
        <v>0</v>
      </c>
      <c r="AD92" s="391" t="str">
        <f t="shared" si="54"/>
        <v/>
      </c>
      <c r="AE92" s="54"/>
      <c r="AF92" s="240" t="str">
        <f t="shared" si="43"/>
        <v/>
      </c>
      <c r="AG92" s="139" t="str">
        <f t="shared" si="44"/>
        <v/>
      </c>
      <c r="AH92" s="130" t="str">
        <f t="shared" si="55"/>
        <v/>
      </c>
      <c r="AI92" s="131" t="b">
        <f t="shared" si="56"/>
        <v>0</v>
      </c>
      <c r="AJ92" s="132" t="str">
        <f t="shared" si="45"/>
        <v/>
      </c>
      <c r="AK92" s="132" t="str">
        <f t="shared" si="46"/>
        <v/>
      </c>
      <c r="AL92" s="132" t="str">
        <f t="shared" si="47"/>
        <v/>
      </c>
      <c r="AM92" s="132" t="str">
        <f t="shared" si="48"/>
        <v/>
      </c>
      <c r="AN92" s="133" t="str">
        <f t="shared" si="49"/>
        <v/>
      </c>
      <c r="AO92" s="133" t="str">
        <f t="shared" si="50"/>
        <v/>
      </c>
      <c r="AP92" s="133" t="str">
        <f t="shared" si="51"/>
        <v/>
      </c>
      <c r="AQ92" s="133" t="str">
        <f t="shared" si="52"/>
        <v/>
      </c>
      <c r="AR92" s="134" t="str">
        <f t="shared" si="53"/>
        <v/>
      </c>
    </row>
    <row r="93" spans="1:44">
      <c r="A93" s="220" t="str">
        <f t="shared" si="35"/>
        <v/>
      </c>
      <c r="B93" s="384"/>
      <c r="C93" s="385"/>
      <c r="D93" s="385"/>
      <c r="E93" s="386"/>
      <c r="F93" s="44"/>
      <c r="G93" s="469" t="str">
        <f t="shared" si="36"/>
        <v/>
      </c>
      <c r="H93" s="469"/>
      <c r="I93" s="373"/>
      <c r="J93" s="87"/>
      <c r="K93" s="54"/>
      <c r="L93" s="88"/>
      <c r="M93" s="89"/>
      <c r="N93" s="471">
        <f t="shared" si="37"/>
        <v>0</v>
      </c>
      <c r="O93" s="41"/>
      <c r="P93" s="52">
        <f t="shared" si="38"/>
        <v>0</v>
      </c>
      <c r="Q93" s="53" t="str">
        <f t="shared" si="39"/>
        <v/>
      </c>
      <c r="R93" s="54"/>
      <c r="S93" s="37"/>
      <c r="T93" s="23"/>
      <c r="U93" s="52">
        <f t="shared" si="40"/>
        <v>0</v>
      </c>
      <c r="V93" s="90"/>
      <c r="W93" s="91"/>
      <c r="X93" s="92"/>
      <c r="Y93" s="467">
        <f t="shared" si="41"/>
        <v>0</v>
      </c>
      <c r="Z93" s="90"/>
      <c r="AA93" s="91"/>
      <c r="AB93" s="92"/>
      <c r="AC93" s="93">
        <f t="shared" si="42"/>
        <v>0</v>
      </c>
      <c r="AD93" s="391" t="str">
        <f t="shared" si="54"/>
        <v/>
      </c>
      <c r="AE93" s="54"/>
      <c r="AF93" s="240" t="str">
        <f t="shared" si="43"/>
        <v/>
      </c>
      <c r="AG93" s="139" t="str">
        <f t="shared" si="44"/>
        <v/>
      </c>
      <c r="AH93" s="130" t="str">
        <f t="shared" si="55"/>
        <v/>
      </c>
      <c r="AI93" s="131" t="b">
        <f t="shared" si="56"/>
        <v>0</v>
      </c>
      <c r="AJ93" s="132" t="str">
        <f t="shared" si="45"/>
        <v/>
      </c>
      <c r="AK93" s="132" t="str">
        <f t="shared" si="46"/>
        <v/>
      </c>
      <c r="AL93" s="132" t="str">
        <f t="shared" si="47"/>
        <v/>
      </c>
      <c r="AM93" s="132" t="str">
        <f t="shared" si="48"/>
        <v/>
      </c>
      <c r="AN93" s="133" t="str">
        <f t="shared" si="49"/>
        <v/>
      </c>
      <c r="AO93" s="133" t="str">
        <f t="shared" si="50"/>
        <v/>
      </c>
      <c r="AP93" s="133" t="str">
        <f t="shared" si="51"/>
        <v/>
      </c>
      <c r="AQ93" s="133" t="str">
        <f t="shared" si="52"/>
        <v/>
      </c>
      <c r="AR93" s="134" t="str">
        <f t="shared" si="53"/>
        <v/>
      </c>
    </row>
    <row r="94" spans="1:44">
      <c r="A94" s="220" t="str">
        <f t="shared" si="35"/>
        <v/>
      </c>
      <c r="B94" s="384"/>
      <c r="C94" s="385"/>
      <c r="D94" s="385"/>
      <c r="E94" s="386"/>
      <c r="F94" s="44"/>
      <c r="G94" s="469" t="str">
        <f t="shared" si="36"/>
        <v/>
      </c>
      <c r="H94" s="469"/>
      <c r="I94" s="373"/>
      <c r="J94" s="87"/>
      <c r="K94" s="54"/>
      <c r="L94" s="88"/>
      <c r="M94" s="89"/>
      <c r="N94" s="471">
        <f t="shared" si="37"/>
        <v>0</v>
      </c>
      <c r="O94" s="41"/>
      <c r="P94" s="52">
        <f t="shared" si="38"/>
        <v>0</v>
      </c>
      <c r="Q94" s="53" t="str">
        <f t="shared" si="39"/>
        <v/>
      </c>
      <c r="R94" s="54"/>
      <c r="S94" s="37"/>
      <c r="T94" s="23"/>
      <c r="U94" s="52">
        <f t="shared" si="40"/>
        <v>0</v>
      </c>
      <c r="V94" s="90"/>
      <c r="W94" s="91"/>
      <c r="X94" s="92"/>
      <c r="Y94" s="467">
        <f t="shared" si="41"/>
        <v>0</v>
      </c>
      <c r="Z94" s="90"/>
      <c r="AA94" s="91"/>
      <c r="AB94" s="92"/>
      <c r="AC94" s="93">
        <f t="shared" si="42"/>
        <v>0</v>
      </c>
      <c r="AD94" s="391" t="str">
        <f t="shared" si="54"/>
        <v/>
      </c>
      <c r="AE94" s="54"/>
      <c r="AF94" s="240" t="str">
        <f t="shared" si="43"/>
        <v/>
      </c>
      <c r="AG94" s="139" t="str">
        <f t="shared" si="44"/>
        <v/>
      </c>
      <c r="AH94" s="130" t="str">
        <f t="shared" si="55"/>
        <v/>
      </c>
      <c r="AI94" s="131" t="b">
        <f t="shared" si="56"/>
        <v>0</v>
      </c>
      <c r="AJ94" s="132" t="str">
        <f t="shared" si="45"/>
        <v/>
      </c>
      <c r="AK94" s="132" t="str">
        <f t="shared" si="46"/>
        <v/>
      </c>
      <c r="AL94" s="132" t="str">
        <f t="shared" si="47"/>
        <v/>
      </c>
      <c r="AM94" s="132" t="str">
        <f t="shared" si="48"/>
        <v/>
      </c>
      <c r="AN94" s="133" t="str">
        <f t="shared" si="49"/>
        <v/>
      </c>
      <c r="AO94" s="133" t="str">
        <f t="shared" si="50"/>
        <v/>
      </c>
      <c r="AP94" s="133" t="str">
        <f t="shared" si="51"/>
        <v/>
      </c>
      <c r="AQ94" s="133" t="str">
        <f t="shared" si="52"/>
        <v/>
      </c>
      <c r="AR94" s="134" t="str">
        <f t="shared" si="53"/>
        <v/>
      </c>
    </row>
    <row r="95" spans="1:44">
      <c r="A95" s="220" t="str">
        <f t="shared" si="35"/>
        <v/>
      </c>
      <c r="B95" s="384"/>
      <c r="C95" s="385"/>
      <c r="D95" s="385"/>
      <c r="E95" s="386"/>
      <c r="F95" s="44"/>
      <c r="G95" s="469" t="str">
        <f t="shared" si="36"/>
        <v/>
      </c>
      <c r="H95" s="469"/>
      <c r="I95" s="373"/>
      <c r="J95" s="87"/>
      <c r="K95" s="54"/>
      <c r="L95" s="88"/>
      <c r="M95" s="89"/>
      <c r="N95" s="471">
        <f t="shared" si="37"/>
        <v>0</v>
      </c>
      <c r="O95" s="41"/>
      <c r="P95" s="52">
        <f t="shared" si="38"/>
        <v>0</v>
      </c>
      <c r="Q95" s="53" t="str">
        <f t="shared" si="39"/>
        <v/>
      </c>
      <c r="R95" s="54"/>
      <c r="S95" s="37"/>
      <c r="T95" s="23"/>
      <c r="U95" s="52">
        <f t="shared" si="40"/>
        <v>0</v>
      </c>
      <c r="V95" s="90"/>
      <c r="W95" s="91"/>
      <c r="X95" s="92"/>
      <c r="Y95" s="467">
        <f t="shared" si="41"/>
        <v>0</v>
      </c>
      <c r="Z95" s="90"/>
      <c r="AA95" s="91"/>
      <c r="AB95" s="92"/>
      <c r="AC95" s="93">
        <f t="shared" si="42"/>
        <v>0</v>
      </c>
      <c r="AD95" s="391" t="str">
        <f t="shared" si="54"/>
        <v/>
      </c>
      <c r="AE95" s="54"/>
      <c r="AF95" s="240" t="str">
        <f t="shared" si="43"/>
        <v/>
      </c>
      <c r="AG95" s="139" t="str">
        <f t="shared" si="44"/>
        <v/>
      </c>
      <c r="AH95" s="130" t="str">
        <f t="shared" si="55"/>
        <v/>
      </c>
      <c r="AI95" s="131" t="b">
        <f t="shared" si="56"/>
        <v>0</v>
      </c>
      <c r="AJ95" s="132" t="str">
        <f t="shared" si="45"/>
        <v/>
      </c>
      <c r="AK95" s="132" t="str">
        <f t="shared" si="46"/>
        <v/>
      </c>
      <c r="AL95" s="132" t="str">
        <f t="shared" si="47"/>
        <v/>
      </c>
      <c r="AM95" s="132" t="str">
        <f t="shared" si="48"/>
        <v/>
      </c>
      <c r="AN95" s="133" t="str">
        <f t="shared" si="49"/>
        <v/>
      </c>
      <c r="AO95" s="133" t="str">
        <f t="shared" si="50"/>
        <v/>
      </c>
      <c r="AP95" s="133" t="str">
        <f t="shared" si="51"/>
        <v/>
      </c>
      <c r="AQ95" s="133" t="str">
        <f t="shared" si="52"/>
        <v/>
      </c>
      <c r="AR95" s="134" t="str">
        <f t="shared" si="53"/>
        <v/>
      </c>
    </row>
    <row r="96" spans="1:44">
      <c r="A96" s="220" t="str">
        <f t="shared" si="35"/>
        <v/>
      </c>
      <c r="B96" s="384"/>
      <c r="C96" s="385"/>
      <c r="D96" s="385"/>
      <c r="E96" s="386"/>
      <c r="F96" s="44"/>
      <c r="G96" s="469" t="str">
        <f t="shared" si="36"/>
        <v/>
      </c>
      <c r="H96" s="469"/>
      <c r="I96" s="373"/>
      <c r="J96" s="87"/>
      <c r="K96" s="54"/>
      <c r="L96" s="88"/>
      <c r="M96" s="89"/>
      <c r="N96" s="471">
        <f t="shared" si="37"/>
        <v>0</v>
      </c>
      <c r="O96" s="41"/>
      <c r="P96" s="52">
        <f t="shared" si="38"/>
        <v>0</v>
      </c>
      <c r="Q96" s="53" t="str">
        <f t="shared" si="39"/>
        <v/>
      </c>
      <c r="R96" s="54"/>
      <c r="S96" s="37"/>
      <c r="T96" s="23"/>
      <c r="U96" s="52">
        <f t="shared" si="40"/>
        <v>0</v>
      </c>
      <c r="V96" s="90"/>
      <c r="W96" s="91"/>
      <c r="X96" s="92"/>
      <c r="Y96" s="467">
        <f t="shared" si="41"/>
        <v>0</v>
      </c>
      <c r="Z96" s="90"/>
      <c r="AA96" s="91"/>
      <c r="AB96" s="92"/>
      <c r="AC96" s="93">
        <f t="shared" si="42"/>
        <v>0</v>
      </c>
      <c r="AD96" s="391" t="str">
        <f t="shared" si="54"/>
        <v/>
      </c>
      <c r="AE96" s="54"/>
      <c r="AF96" s="240" t="str">
        <f t="shared" si="43"/>
        <v/>
      </c>
      <c r="AG96" s="139" t="str">
        <f t="shared" si="44"/>
        <v/>
      </c>
      <c r="AH96" s="130" t="str">
        <f t="shared" si="55"/>
        <v/>
      </c>
      <c r="AI96" s="131" t="b">
        <f t="shared" si="56"/>
        <v>0</v>
      </c>
      <c r="AJ96" s="132" t="str">
        <f t="shared" si="45"/>
        <v/>
      </c>
      <c r="AK96" s="132" t="str">
        <f t="shared" si="46"/>
        <v/>
      </c>
      <c r="AL96" s="132" t="str">
        <f t="shared" si="47"/>
        <v/>
      </c>
      <c r="AM96" s="132" t="str">
        <f t="shared" si="48"/>
        <v/>
      </c>
      <c r="AN96" s="133" t="str">
        <f t="shared" si="49"/>
        <v/>
      </c>
      <c r="AO96" s="133" t="str">
        <f t="shared" si="50"/>
        <v/>
      </c>
      <c r="AP96" s="133" t="str">
        <f t="shared" si="51"/>
        <v/>
      </c>
      <c r="AQ96" s="133" t="str">
        <f t="shared" si="52"/>
        <v/>
      </c>
      <c r="AR96" s="134" t="str">
        <f t="shared" si="53"/>
        <v/>
      </c>
    </row>
    <row r="97" spans="1:44">
      <c r="A97" s="220" t="str">
        <f t="shared" si="35"/>
        <v/>
      </c>
      <c r="B97" s="384"/>
      <c r="C97" s="385"/>
      <c r="D97" s="385"/>
      <c r="E97" s="386"/>
      <c r="F97" s="44"/>
      <c r="G97" s="469" t="str">
        <f t="shared" si="36"/>
        <v/>
      </c>
      <c r="H97" s="469"/>
      <c r="I97" s="373"/>
      <c r="J97" s="87"/>
      <c r="K97" s="54"/>
      <c r="L97" s="88"/>
      <c r="M97" s="89"/>
      <c r="N97" s="471">
        <f t="shared" si="37"/>
        <v>0</v>
      </c>
      <c r="O97" s="41"/>
      <c r="P97" s="52">
        <f t="shared" si="38"/>
        <v>0</v>
      </c>
      <c r="Q97" s="53" t="str">
        <f t="shared" si="39"/>
        <v/>
      </c>
      <c r="R97" s="54"/>
      <c r="S97" s="37"/>
      <c r="T97" s="23"/>
      <c r="U97" s="52">
        <f t="shared" si="40"/>
        <v>0</v>
      </c>
      <c r="V97" s="90"/>
      <c r="W97" s="91"/>
      <c r="X97" s="92"/>
      <c r="Y97" s="467">
        <f t="shared" si="41"/>
        <v>0</v>
      </c>
      <c r="Z97" s="90"/>
      <c r="AA97" s="91"/>
      <c r="AB97" s="92"/>
      <c r="AC97" s="93">
        <f t="shared" si="42"/>
        <v>0</v>
      </c>
      <c r="AD97" s="391" t="str">
        <f t="shared" si="54"/>
        <v/>
      </c>
      <c r="AE97" s="54"/>
      <c r="AF97" s="240" t="str">
        <f t="shared" si="43"/>
        <v/>
      </c>
      <c r="AG97" s="139" t="str">
        <f t="shared" si="44"/>
        <v/>
      </c>
      <c r="AH97" s="130" t="str">
        <f t="shared" si="55"/>
        <v/>
      </c>
      <c r="AI97" s="131" t="b">
        <f t="shared" si="56"/>
        <v>0</v>
      </c>
      <c r="AJ97" s="132" t="str">
        <f t="shared" si="45"/>
        <v/>
      </c>
      <c r="AK97" s="132" t="str">
        <f t="shared" si="46"/>
        <v/>
      </c>
      <c r="AL97" s="132" t="str">
        <f t="shared" si="47"/>
        <v/>
      </c>
      <c r="AM97" s="132" t="str">
        <f t="shared" si="48"/>
        <v/>
      </c>
      <c r="AN97" s="133" t="str">
        <f t="shared" si="49"/>
        <v/>
      </c>
      <c r="AO97" s="133" t="str">
        <f t="shared" si="50"/>
        <v/>
      </c>
      <c r="AP97" s="133" t="str">
        <f t="shared" si="51"/>
        <v/>
      </c>
      <c r="AQ97" s="133" t="str">
        <f t="shared" si="52"/>
        <v/>
      </c>
      <c r="AR97" s="134" t="str">
        <f t="shared" si="53"/>
        <v/>
      </c>
    </row>
    <row r="98" spans="1:44">
      <c r="A98" s="220" t="str">
        <f t="shared" si="35"/>
        <v/>
      </c>
      <c r="B98" s="384"/>
      <c r="C98" s="385"/>
      <c r="D98" s="385"/>
      <c r="E98" s="386"/>
      <c r="F98" s="44"/>
      <c r="G98" s="469" t="str">
        <f t="shared" si="36"/>
        <v/>
      </c>
      <c r="H98" s="469"/>
      <c r="I98" s="373"/>
      <c r="J98" s="87"/>
      <c r="K98" s="54"/>
      <c r="L98" s="88"/>
      <c r="M98" s="89"/>
      <c r="N98" s="471">
        <f t="shared" si="37"/>
        <v>0</v>
      </c>
      <c r="O98" s="41"/>
      <c r="P98" s="52">
        <f t="shared" si="38"/>
        <v>0</v>
      </c>
      <c r="Q98" s="53" t="str">
        <f t="shared" si="39"/>
        <v/>
      </c>
      <c r="R98" s="54"/>
      <c r="S98" s="37"/>
      <c r="T98" s="23"/>
      <c r="U98" s="52">
        <f t="shared" si="40"/>
        <v>0</v>
      </c>
      <c r="V98" s="90"/>
      <c r="W98" s="91"/>
      <c r="X98" s="92"/>
      <c r="Y98" s="467">
        <f t="shared" si="41"/>
        <v>0</v>
      </c>
      <c r="Z98" s="90"/>
      <c r="AA98" s="91"/>
      <c r="AB98" s="92"/>
      <c r="AC98" s="93">
        <f t="shared" si="42"/>
        <v>0</v>
      </c>
      <c r="AD98" s="391" t="str">
        <f t="shared" si="54"/>
        <v/>
      </c>
      <c r="AE98" s="54"/>
      <c r="AF98" s="240" t="str">
        <f t="shared" si="43"/>
        <v/>
      </c>
      <c r="AG98" s="139" t="str">
        <f t="shared" si="44"/>
        <v/>
      </c>
      <c r="AH98" s="130" t="str">
        <f t="shared" si="55"/>
        <v/>
      </c>
      <c r="AI98" s="131" t="b">
        <f t="shared" si="56"/>
        <v>0</v>
      </c>
      <c r="AJ98" s="132" t="str">
        <f t="shared" si="45"/>
        <v/>
      </c>
      <c r="AK98" s="132" t="str">
        <f t="shared" si="46"/>
        <v/>
      </c>
      <c r="AL98" s="132" t="str">
        <f t="shared" si="47"/>
        <v/>
      </c>
      <c r="AM98" s="132" t="str">
        <f t="shared" si="48"/>
        <v/>
      </c>
      <c r="AN98" s="133" t="str">
        <f t="shared" si="49"/>
        <v/>
      </c>
      <c r="AO98" s="133" t="str">
        <f t="shared" si="50"/>
        <v/>
      </c>
      <c r="AP98" s="133" t="str">
        <f t="shared" si="51"/>
        <v/>
      </c>
      <c r="AQ98" s="133" t="str">
        <f t="shared" si="52"/>
        <v/>
      </c>
      <c r="AR98" s="134" t="str">
        <f t="shared" si="53"/>
        <v/>
      </c>
    </row>
    <row r="99" spans="1:44">
      <c r="A99" s="220" t="str">
        <f t="shared" si="35"/>
        <v/>
      </c>
      <c r="B99" s="384"/>
      <c r="C99" s="385"/>
      <c r="D99" s="385"/>
      <c r="E99" s="386"/>
      <c r="F99" s="44"/>
      <c r="G99" s="469" t="str">
        <f t="shared" si="36"/>
        <v/>
      </c>
      <c r="H99" s="469"/>
      <c r="I99" s="373"/>
      <c r="J99" s="87"/>
      <c r="K99" s="54"/>
      <c r="L99" s="88"/>
      <c r="M99" s="89"/>
      <c r="N99" s="471">
        <f t="shared" si="37"/>
        <v>0</v>
      </c>
      <c r="O99" s="41"/>
      <c r="P99" s="52">
        <f t="shared" si="38"/>
        <v>0</v>
      </c>
      <c r="Q99" s="53" t="str">
        <f t="shared" si="39"/>
        <v/>
      </c>
      <c r="R99" s="54"/>
      <c r="S99" s="37"/>
      <c r="T99" s="23"/>
      <c r="U99" s="52">
        <f t="shared" si="40"/>
        <v>0</v>
      </c>
      <c r="V99" s="90"/>
      <c r="W99" s="91"/>
      <c r="X99" s="92"/>
      <c r="Y99" s="467">
        <f t="shared" si="41"/>
        <v>0</v>
      </c>
      <c r="Z99" s="90"/>
      <c r="AA99" s="91"/>
      <c r="AB99" s="92"/>
      <c r="AC99" s="93">
        <f t="shared" si="42"/>
        <v>0</v>
      </c>
      <c r="AD99" s="391" t="str">
        <f t="shared" si="54"/>
        <v/>
      </c>
      <c r="AE99" s="54"/>
      <c r="AF99" s="240" t="str">
        <f t="shared" si="43"/>
        <v/>
      </c>
      <c r="AG99" s="139" t="str">
        <f t="shared" si="44"/>
        <v/>
      </c>
      <c r="AH99" s="130" t="str">
        <f t="shared" si="55"/>
        <v/>
      </c>
      <c r="AI99" s="131" t="b">
        <f t="shared" si="56"/>
        <v>0</v>
      </c>
      <c r="AJ99" s="132" t="str">
        <f t="shared" si="45"/>
        <v/>
      </c>
      <c r="AK99" s="132" t="str">
        <f t="shared" si="46"/>
        <v/>
      </c>
      <c r="AL99" s="132" t="str">
        <f t="shared" si="47"/>
        <v/>
      </c>
      <c r="AM99" s="132" t="str">
        <f t="shared" si="48"/>
        <v/>
      </c>
      <c r="AN99" s="133" t="str">
        <f t="shared" si="49"/>
        <v/>
      </c>
      <c r="AO99" s="133" t="str">
        <f t="shared" si="50"/>
        <v/>
      </c>
      <c r="AP99" s="133" t="str">
        <f t="shared" si="51"/>
        <v/>
      </c>
      <c r="AQ99" s="133" t="str">
        <f t="shared" si="52"/>
        <v/>
      </c>
      <c r="AR99" s="134" t="str">
        <f t="shared" si="53"/>
        <v/>
      </c>
    </row>
    <row r="100" spans="1:44">
      <c r="A100" s="220" t="str">
        <f t="shared" si="35"/>
        <v/>
      </c>
      <c r="B100" s="384"/>
      <c r="C100" s="385"/>
      <c r="D100" s="385"/>
      <c r="E100" s="386"/>
      <c r="F100" s="44"/>
      <c r="G100" s="469" t="str">
        <f t="shared" si="36"/>
        <v/>
      </c>
      <c r="H100" s="469"/>
      <c r="I100" s="373"/>
      <c r="J100" s="87"/>
      <c r="K100" s="54"/>
      <c r="L100" s="88"/>
      <c r="M100" s="89"/>
      <c r="N100" s="471">
        <f t="shared" si="37"/>
        <v>0</v>
      </c>
      <c r="O100" s="41"/>
      <c r="P100" s="52">
        <f t="shared" si="38"/>
        <v>0</v>
      </c>
      <c r="Q100" s="53" t="str">
        <f t="shared" si="39"/>
        <v/>
      </c>
      <c r="R100" s="54"/>
      <c r="S100" s="37"/>
      <c r="T100" s="23"/>
      <c r="U100" s="52">
        <f t="shared" si="40"/>
        <v>0</v>
      </c>
      <c r="V100" s="90"/>
      <c r="W100" s="91"/>
      <c r="X100" s="92"/>
      <c r="Y100" s="467">
        <f t="shared" si="41"/>
        <v>0</v>
      </c>
      <c r="Z100" s="90"/>
      <c r="AA100" s="91"/>
      <c r="AB100" s="92"/>
      <c r="AC100" s="93">
        <f t="shared" si="42"/>
        <v>0</v>
      </c>
      <c r="AD100" s="391" t="str">
        <f t="shared" si="54"/>
        <v/>
      </c>
      <c r="AE100" s="54"/>
      <c r="AF100" s="240" t="str">
        <f t="shared" si="43"/>
        <v/>
      </c>
      <c r="AG100" s="139" t="str">
        <f t="shared" si="44"/>
        <v/>
      </c>
      <c r="AH100" s="130" t="str">
        <f t="shared" si="55"/>
        <v/>
      </c>
      <c r="AI100" s="131" t="b">
        <f t="shared" si="56"/>
        <v>0</v>
      </c>
      <c r="AJ100" s="132" t="str">
        <f t="shared" si="45"/>
        <v/>
      </c>
      <c r="AK100" s="132" t="str">
        <f t="shared" si="46"/>
        <v/>
      </c>
      <c r="AL100" s="132" t="str">
        <f t="shared" si="47"/>
        <v/>
      </c>
      <c r="AM100" s="132" t="str">
        <f t="shared" si="48"/>
        <v/>
      </c>
      <c r="AN100" s="133" t="str">
        <f t="shared" si="49"/>
        <v/>
      </c>
      <c r="AO100" s="133" t="str">
        <f t="shared" si="50"/>
        <v/>
      </c>
      <c r="AP100" s="133" t="str">
        <f t="shared" si="51"/>
        <v/>
      </c>
      <c r="AQ100" s="133" t="str">
        <f t="shared" si="52"/>
        <v/>
      </c>
      <c r="AR100" s="134" t="str">
        <f t="shared" si="53"/>
        <v/>
      </c>
    </row>
    <row r="101" spans="1:44">
      <c r="A101" s="220" t="str">
        <f t="shared" si="35"/>
        <v/>
      </c>
      <c r="B101" s="384"/>
      <c r="C101" s="385"/>
      <c r="D101" s="385"/>
      <c r="E101" s="386"/>
      <c r="F101" s="44"/>
      <c r="G101" s="469" t="str">
        <f t="shared" si="36"/>
        <v/>
      </c>
      <c r="H101" s="469"/>
      <c r="I101" s="373"/>
      <c r="J101" s="87"/>
      <c r="K101" s="54"/>
      <c r="L101" s="88"/>
      <c r="M101" s="89"/>
      <c r="N101" s="471">
        <f t="shared" si="37"/>
        <v>0</v>
      </c>
      <c r="O101" s="41"/>
      <c r="P101" s="52">
        <f t="shared" si="38"/>
        <v>0</v>
      </c>
      <c r="Q101" s="53" t="str">
        <f t="shared" si="39"/>
        <v/>
      </c>
      <c r="R101" s="54"/>
      <c r="S101" s="37"/>
      <c r="T101" s="23"/>
      <c r="U101" s="52">
        <f t="shared" si="40"/>
        <v>0</v>
      </c>
      <c r="V101" s="90"/>
      <c r="W101" s="91"/>
      <c r="X101" s="92"/>
      <c r="Y101" s="467">
        <f t="shared" si="41"/>
        <v>0</v>
      </c>
      <c r="Z101" s="90"/>
      <c r="AA101" s="91"/>
      <c r="AB101" s="92"/>
      <c r="AC101" s="93">
        <f t="shared" si="42"/>
        <v>0</v>
      </c>
      <c r="AD101" s="391" t="str">
        <f t="shared" si="54"/>
        <v/>
      </c>
      <c r="AE101" s="54"/>
      <c r="AF101" s="240" t="str">
        <f t="shared" si="43"/>
        <v/>
      </c>
      <c r="AG101" s="139" t="str">
        <f t="shared" si="44"/>
        <v/>
      </c>
      <c r="AH101" s="130" t="str">
        <f t="shared" si="55"/>
        <v/>
      </c>
      <c r="AI101" s="131" t="b">
        <f t="shared" si="56"/>
        <v>0</v>
      </c>
      <c r="AJ101" s="132" t="str">
        <f t="shared" si="45"/>
        <v/>
      </c>
      <c r="AK101" s="132" t="str">
        <f t="shared" si="46"/>
        <v/>
      </c>
      <c r="AL101" s="132" t="str">
        <f t="shared" si="47"/>
        <v/>
      </c>
      <c r="AM101" s="132" t="str">
        <f t="shared" si="48"/>
        <v/>
      </c>
      <c r="AN101" s="133" t="str">
        <f t="shared" si="49"/>
        <v/>
      </c>
      <c r="AO101" s="133" t="str">
        <f t="shared" si="50"/>
        <v/>
      </c>
      <c r="AP101" s="133" t="str">
        <f t="shared" si="51"/>
        <v/>
      </c>
      <c r="AQ101" s="133" t="str">
        <f t="shared" si="52"/>
        <v/>
      </c>
      <c r="AR101" s="134" t="str">
        <f t="shared" si="53"/>
        <v/>
      </c>
    </row>
    <row r="102" spans="1:44">
      <c r="A102" s="220" t="str">
        <f t="shared" si="35"/>
        <v/>
      </c>
      <c r="B102" s="384"/>
      <c r="C102" s="385"/>
      <c r="D102" s="385"/>
      <c r="E102" s="386"/>
      <c r="F102" s="44"/>
      <c r="G102" s="469" t="str">
        <f t="shared" si="36"/>
        <v/>
      </c>
      <c r="H102" s="469"/>
      <c r="I102" s="373"/>
      <c r="J102" s="87"/>
      <c r="K102" s="54"/>
      <c r="L102" s="88"/>
      <c r="M102" s="89"/>
      <c r="N102" s="471">
        <f t="shared" si="37"/>
        <v>0</v>
      </c>
      <c r="O102" s="41"/>
      <c r="P102" s="52">
        <f t="shared" si="38"/>
        <v>0</v>
      </c>
      <c r="Q102" s="53" t="str">
        <f t="shared" si="39"/>
        <v/>
      </c>
      <c r="R102" s="54"/>
      <c r="S102" s="37"/>
      <c r="T102" s="23"/>
      <c r="U102" s="52">
        <f t="shared" si="40"/>
        <v>0</v>
      </c>
      <c r="V102" s="90"/>
      <c r="W102" s="91"/>
      <c r="X102" s="92"/>
      <c r="Y102" s="467">
        <f t="shared" si="41"/>
        <v>0</v>
      </c>
      <c r="Z102" s="90"/>
      <c r="AA102" s="91"/>
      <c r="AB102" s="92"/>
      <c r="AC102" s="93">
        <f t="shared" si="42"/>
        <v>0</v>
      </c>
      <c r="AD102" s="391" t="str">
        <f t="shared" si="54"/>
        <v/>
      </c>
      <c r="AE102" s="54"/>
      <c r="AF102" s="240" t="str">
        <f t="shared" si="43"/>
        <v/>
      </c>
      <c r="AG102" s="139" t="str">
        <f t="shared" si="44"/>
        <v/>
      </c>
      <c r="AH102" s="130" t="str">
        <f t="shared" si="55"/>
        <v/>
      </c>
      <c r="AI102" s="131" t="b">
        <f t="shared" si="56"/>
        <v>0</v>
      </c>
      <c r="AJ102" s="132" t="str">
        <f t="shared" si="45"/>
        <v/>
      </c>
      <c r="AK102" s="132" t="str">
        <f t="shared" si="46"/>
        <v/>
      </c>
      <c r="AL102" s="132" t="str">
        <f t="shared" si="47"/>
        <v/>
      </c>
      <c r="AM102" s="132" t="str">
        <f t="shared" si="48"/>
        <v/>
      </c>
      <c r="AN102" s="133" t="str">
        <f t="shared" si="49"/>
        <v/>
      </c>
      <c r="AO102" s="133" t="str">
        <f t="shared" si="50"/>
        <v/>
      </c>
      <c r="AP102" s="133" t="str">
        <f t="shared" si="51"/>
        <v/>
      </c>
      <c r="AQ102" s="133" t="str">
        <f t="shared" si="52"/>
        <v/>
      </c>
      <c r="AR102" s="134" t="str">
        <f t="shared" si="53"/>
        <v/>
      </c>
    </row>
    <row r="103" spans="1:44">
      <c r="A103" s="220" t="str">
        <f t="shared" si="35"/>
        <v/>
      </c>
      <c r="B103" s="384"/>
      <c r="C103" s="385"/>
      <c r="D103" s="385"/>
      <c r="E103" s="386"/>
      <c r="F103" s="44"/>
      <c r="G103" s="469" t="str">
        <f t="shared" si="36"/>
        <v/>
      </c>
      <c r="H103" s="469"/>
      <c r="I103" s="373"/>
      <c r="J103" s="87"/>
      <c r="K103" s="54"/>
      <c r="L103" s="88"/>
      <c r="M103" s="89"/>
      <c r="N103" s="471">
        <f t="shared" si="37"/>
        <v>0</v>
      </c>
      <c r="O103" s="41"/>
      <c r="P103" s="52">
        <f t="shared" si="38"/>
        <v>0</v>
      </c>
      <c r="Q103" s="53" t="str">
        <f t="shared" si="39"/>
        <v/>
      </c>
      <c r="R103" s="54"/>
      <c r="S103" s="37"/>
      <c r="T103" s="23"/>
      <c r="U103" s="52">
        <f t="shared" si="40"/>
        <v>0</v>
      </c>
      <c r="V103" s="90"/>
      <c r="W103" s="91"/>
      <c r="X103" s="92"/>
      <c r="Y103" s="467">
        <f t="shared" si="41"/>
        <v>0</v>
      </c>
      <c r="Z103" s="90"/>
      <c r="AA103" s="91"/>
      <c r="AB103" s="92"/>
      <c r="AC103" s="93">
        <f t="shared" si="42"/>
        <v>0</v>
      </c>
      <c r="AD103" s="391" t="str">
        <f t="shared" si="54"/>
        <v/>
      </c>
      <c r="AE103" s="54"/>
      <c r="AF103" s="240" t="str">
        <f t="shared" si="43"/>
        <v/>
      </c>
      <c r="AG103" s="139" t="str">
        <f t="shared" si="44"/>
        <v/>
      </c>
      <c r="AH103" s="130" t="str">
        <f t="shared" si="55"/>
        <v/>
      </c>
      <c r="AI103" s="131" t="b">
        <f t="shared" si="56"/>
        <v>0</v>
      </c>
      <c r="AJ103" s="132" t="str">
        <f t="shared" si="45"/>
        <v/>
      </c>
      <c r="AK103" s="132" t="str">
        <f t="shared" si="46"/>
        <v/>
      </c>
      <c r="AL103" s="132" t="str">
        <f t="shared" si="47"/>
        <v/>
      </c>
      <c r="AM103" s="132" t="str">
        <f t="shared" si="48"/>
        <v/>
      </c>
      <c r="AN103" s="133" t="str">
        <f t="shared" si="49"/>
        <v/>
      </c>
      <c r="AO103" s="133" t="str">
        <f t="shared" si="50"/>
        <v/>
      </c>
      <c r="AP103" s="133" t="str">
        <f t="shared" si="51"/>
        <v/>
      </c>
      <c r="AQ103" s="133" t="str">
        <f t="shared" si="52"/>
        <v/>
      </c>
      <c r="AR103" s="134" t="str">
        <f t="shared" si="53"/>
        <v/>
      </c>
    </row>
    <row r="104" spans="1:44">
      <c r="A104" s="220" t="str">
        <f t="shared" si="35"/>
        <v/>
      </c>
      <c r="B104" s="384"/>
      <c r="C104" s="385"/>
      <c r="D104" s="385"/>
      <c r="E104" s="386"/>
      <c r="F104" s="44"/>
      <c r="G104" s="469" t="str">
        <f t="shared" si="36"/>
        <v/>
      </c>
      <c r="H104" s="469"/>
      <c r="I104" s="373"/>
      <c r="J104" s="87"/>
      <c r="K104" s="54"/>
      <c r="L104" s="88"/>
      <c r="M104" s="89"/>
      <c r="N104" s="471">
        <f t="shared" si="37"/>
        <v>0</v>
      </c>
      <c r="O104" s="41"/>
      <c r="P104" s="52">
        <f t="shared" si="38"/>
        <v>0</v>
      </c>
      <c r="Q104" s="53" t="str">
        <f t="shared" si="39"/>
        <v/>
      </c>
      <c r="R104" s="54"/>
      <c r="S104" s="37"/>
      <c r="T104" s="23"/>
      <c r="U104" s="52">
        <f t="shared" si="40"/>
        <v>0</v>
      </c>
      <c r="V104" s="90"/>
      <c r="W104" s="91"/>
      <c r="X104" s="92"/>
      <c r="Y104" s="467">
        <f t="shared" si="41"/>
        <v>0</v>
      </c>
      <c r="Z104" s="90"/>
      <c r="AA104" s="91"/>
      <c r="AB104" s="92"/>
      <c r="AC104" s="93">
        <f t="shared" si="42"/>
        <v>0</v>
      </c>
      <c r="AD104" s="391" t="str">
        <f t="shared" si="54"/>
        <v/>
      </c>
      <c r="AE104" s="54"/>
      <c r="AF104" s="240" t="str">
        <f t="shared" si="43"/>
        <v/>
      </c>
      <c r="AG104" s="139" t="str">
        <f t="shared" si="44"/>
        <v/>
      </c>
      <c r="AH104" s="130" t="str">
        <f t="shared" si="55"/>
        <v/>
      </c>
      <c r="AI104" s="131" t="b">
        <f t="shared" si="56"/>
        <v>0</v>
      </c>
      <c r="AJ104" s="132" t="str">
        <f t="shared" si="45"/>
        <v/>
      </c>
      <c r="AK104" s="132" t="str">
        <f t="shared" si="46"/>
        <v/>
      </c>
      <c r="AL104" s="132" t="str">
        <f t="shared" si="47"/>
        <v/>
      </c>
      <c r="AM104" s="132" t="str">
        <f t="shared" si="48"/>
        <v/>
      </c>
      <c r="AN104" s="133" t="str">
        <f t="shared" si="49"/>
        <v/>
      </c>
      <c r="AO104" s="133" t="str">
        <f t="shared" si="50"/>
        <v/>
      </c>
      <c r="AP104" s="133" t="str">
        <f t="shared" si="51"/>
        <v/>
      </c>
      <c r="AQ104" s="133" t="str">
        <f t="shared" si="52"/>
        <v/>
      </c>
      <c r="AR104" s="134" t="str">
        <f t="shared" si="53"/>
        <v/>
      </c>
    </row>
    <row r="105" spans="1:44">
      <c r="A105" s="220" t="str">
        <f t="shared" si="35"/>
        <v/>
      </c>
      <c r="B105" s="384"/>
      <c r="C105" s="385"/>
      <c r="D105" s="385"/>
      <c r="E105" s="386"/>
      <c r="F105" s="44"/>
      <c r="G105" s="469" t="str">
        <f t="shared" si="36"/>
        <v/>
      </c>
      <c r="H105" s="469"/>
      <c r="I105" s="373"/>
      <c r="J105" s="87"/>
      <c r="K105" s="54"/>
      <c r="L105" s="88"/>
      <c r="M105" s="89"/>
      <c r="N105" s="471">
        <f t="shared" si="37"/>
        <v>0</v>
      </c>
      <c r="O105" s="41"/>
      <c r="P105" s="52">
        <f t="shared" si="38"/>
        <v>0</v>
      </c>
      <c r="Q105" s="53" t="str">
        <f t="shared" si="39"/>
        <v/>
      </c>
      <c r="R105" s="54"/>
      <c r="S105" s="37"/>
      <c r="T105" s="23"/>
      <c r="U105" s="52">
        <f t="shared" si="40"/>
        <v>0</v>
      </c>
      <c r="V105" s="90"/>
      <c r="W105" s="91"/>
      <c r="X105" s="92"/>
      <c r="Y105" s="467">
        <f t="shared" si="41"/>
        <v>0</v>
      </c>
      <c r="Z105" s="90"/>
      <c r="AA105" s="91"/>
      <c r="AB105" s="92"/>
      <c r="AC105" s="93">
        <f t="shared" si="42"/>
        <v>0</v>
      </c>
      <c r="AD105" s="391" t="str">
        <f t="shared" si="54"/>
        <v/>
      </c>
      <c r="AE105" s="54"/>
      <c r="AF105" s="240" t="str">
        <f t="shared" si="43"/>
        <v/>
      </c>
      <c r="AG105" s="139" t="str">
        <f t="shared" si="44"/>
        <v/>
      </c>
      <c r="AH105" s="130" t="str">
        <f t="shared" si="55"/>
        <v/>
      </c>
      <c r="AI105" s="131" t="b">
        <f t="shared" si="56"/>
        <v>0</v>
      </c>
      <c r="AJ105" s="132" t="str">
        <f t="shared" si="45"/>
        <v/>
      </c>
      <c r="AK105" s="132" t="str">
        <f t="shared" si="46"/>
        <v/>
      </c>
      <c r="AL105" s="132" t="str">
        <f t="shared" si="47"/>
        <v/>
      </c>
      <c r="AM105" s="132" t="str">
        <f t="shared" si="48"/>
        <v/>
      </c>
      <c r="AN105" s="133" t="str">
        <f t="shared" si="49"/>
        <v/>
      </c>
      <c r="AO105" s="133" t="str">
        <f t="shared" si="50"/>
        <v/>
      </c>
      <c r="AP105" s="133" t="str">
        <f t="shared" si="51"/>
        <v/>
      </c>
      <c r="AQ105" s="133" t="str">
        <f t="shared" si="52"/>
        <v/>
      </c>
      <c r="AR105" s="134" t="str">
        <f t="shared" si="53"/>
        <v/>
      </c>
    </row>
    <row r="106" spans="1:44">
      <c r="A106" s="220" t="str">
        <f t="shared" si="35"/>
        <v/>
      </c>
      <c r="B106" s="384"/>
      <c r="C106" s="385"/>
      <c r="D106" s="385"/>
      <c r="E106" s="386"/>
      <c r="F106" s="44"/>
      <c r="G106" s="469" t="str">
        <f t="shared" si="36"/>
        <v/>
      </c>
      <c r="H106" s="469"/>
      <c r="I106" s="373"/>
      <c r="J106" s="87"/>
      <c r="K106" s="54"/>
      <c r="L106" s="88"/>
      <c r="M106" s="89"/>
      <c r="N106" s="471">
        <f t="shared" si="37"/>
        <v>0</v>
      </c>
      <c r="O106" s="41"/>
      <c r="P106" s="52">
        <f t="shared" si="38"/>
        <v>0</v>
      </c>
      <c r="Q106" s="53" t="str">
        <f t="shared" si="39"/>
        <v/>
      </c>
      <c r="R106" s="54"/>
      <c r="S106" s="37"/>
      <c r="T106" s="23"/>
      <c r="U106" s="52">
        <f t="shared" si="40"/>
        <v>0</v>
      </c>
      <c r="V106" s="90"/>
      <c r="W106" s="91"/>
      <c r="X106" s="92"/>
      <c r="Y106" s="467">
        <f t="shared" si="41"/>
        <v>0</v>
      </c>
      <c r="Z106" s="90"/>
      <c r="AA106" s="91"/>
      <c r="AB106" s="92"/>
      <c r="AC106" s="93">
        <f t="shared" si="42"/>
        <v>0</v>
      </c>
      <c r="AD106" s="391" t="str">
        <f t="shared" si="54"/>
        <v/>
      </c>
      <c r="AE106" s="54"/>
      <c r="AF106" s="240" t="str">
        <f t="shared" si="43"/>
        <v/>
      </c>
      <c r="AG106" s="139" t="str">
        <f t="shared" si="44"/>
        <v/>
      </c>
      <c r="AH106" s="130" t="str">
        <f t="shared" si="55"/>
        <v/>
      </c>
      <c r="AI106" s="131" t="b">
        <f t="shared" si="56"/>
        <v>0</v>
      </c>
      <c r="AJ106" s="132" t="str">
        <f t="shared" si="45"/>
        <v/>
      </c>
      <c r="AK106" s="132" t="str">
        <f t="shared" si="46"/>
        <v/>
      </c>
      <c r="AL106" s="132" t="str">
        <f t="shared" si="47"/>
        <v/>
      </c>
      <c r="AM106" s="132" t="str">
        <f t="shared" si="48"/>
        <v/>
      </c>
      <c r="AN106" s="133" t="str">
        <f t="shared" si="49"/>
        <v/>
      </c>
      <c r="AO106" s="133" t="str">
        <f t="shared" si="50"/>
        <v/>
      </c>
      <c r="AP106" s="133" t="str">
        <f t="shared" si="51"/>
        <v/>
      </c>
      <c r="AQ106" s="133" t="str">
        <f t="shared" si="52"/>
        <v/>
      </c>
      <c r="AR106" s="134" t="str">
        <f t="shared" si="53"/>
        <v/>
      </c>
    </row>
    <row r="107" spans="1:44">
      <c r="A107" s="220" t="str">
        <f t="shared" si="35"/>
        <v/>
      </c>
      <c r="B107" s="384"/>
      <c r="C107" s="385"/>
      <c r="D107" s="385"/>
      <c r="E107" s="386"/>
      <c r="F107" s="44"/>
      <c r="G107" s="469" t="str">
        <f t="shared" si="36"/>
        <v/>
      </c>
      <c r="H107" s="469"/>
      <c r="I107" s="373"/>
      <c r="J107" s="87"/>
      <c r="K107" s="54"/>
      <c r="L107" s="88"/>
      <c r="M107" s="89"/>
      <c r="N107" s="471">
        <f t="shared" si="37"/>
        <v>0</v>
      </c>
      <c r="O107" s="41"/>
      <c r="P107" s="52">
        <f t="shared" si="38"/>
        <v>0</v>
      </c>
      <c r="Q107" s="53" t="str">
        <f t="shared" si="39"/>
        <v/>
      </c>
      <c r="R107" s="54"/>
      <c r="S107" s="37"/>
      <c r="T107" s="23"/>
      <c r="U107" s="52">
        <f t="shared" si="40"/>
        <v>0</v>
      </c>
      <c r="V107" s="90"/>
      <c r="W107" s="91"/>
      <c r="X107" s="92"/>
      <c r="Y107" s="467">
        <f t="shared" si="41"/>
        <v>0</v>
      </c>
      <c r="Z107" s="90"/>
      <c r="AA107" s="91"/>
      <c r="AB107" s="92"/>
      <c r="AC107" s="93">
        <f t="shared" si="42"/>
        <v>0</v>
      </c>
      <c r="AD107" s="391" t="str">
        <f t="shared" si="54"/>
        <v/>
      </c>
      <c r="AE107" s="54"/>
      <c r="AF107" s="240" t="str">
        <f t="shared" si="43"/>
        <v/>
      </c>
      <c r="AG107" s="139" t="str">
        <f t="shared" si="44"/>
        <v/>
      </c>
      <c r="AH107" s="130" t="str">
        <f t="shared" si="55"/>
        <v/>
      </c>
      <c r="AI107" s="131" t="b">
        <f t="shared" si="56"/>
        <v>0</v>
      </c>
      <c r="AJ107" s="132" t="str">
        <f t="shared" si="45"/>
        <v/>
      </c>
      <c r="AK107" s="132" t="str">
        <f t="shared" si="46"/>
        <v/>
      </c>
      <c r="AL107" s="132" t="str">
        <f t="shared" si="47"/>
        <v/>
      </c>
      <c r="AM107" s="132" t="str">
        <f t="shared" si="48"/>
        <v/>
      </c>
      <c r="AN107" s="133" t="str">
        <f t="shared" si="49"/>
        <v/>
      </c>
      <c r="AO107" s="133" t="str">
        <f t="shared" si="50"/>
        <v/>
      </c>
      <c r="AP107" s="133" t="str">
        <f t="shared" si="51"/>
        <v/>
      </c>
      <c r="AQ107" s="133" t="str">
        <f t="shared" si="52"/>
        <v/>
      </c>
      <c r="AR107" s="134" t="str">
        <f t="shared" si="53"/>
        <v/>
      </c>
    </row>
    <row r="108" spans="1:44">
      <c r="A108" s="220" t="str">
        <f t="shared" si="35"/>
        <v/>
      </c>
      <c r="B108" s="384"/>
      <c r="C108" s="385"/>
      <c r="D108" s="385"/>
      <c r="E108" s="386"/>
      <c r="F108" s="44"/>
      <c r="G108" s="469" t="str">
        <f t="shared" si="36"/>
        <v/>
      </c>
      <c r="H108" s="469"/>
      <c r="I108" s="373"/>
      <c r="J108" s="87"/>
      <c r="K108" s="54"/>
      <c r="L108" s="88"/>
      <c r="M108" s="89"/>
      <c r="N108" s="471">
        <f t="shared" si="37"/>
        <v>0</v>
      </c>
      <c r="O108" s="41"/>
      <c r="P108" s="52">
        <f t="shared" si="38"/>
        <v>0</v>
      </c>
      <c r="Q108" s="53" t="str">
        <f t="shared" si="39"/>
        <v/>
      </c>
      <c r="R108" s="54"/>
      <c r="S108" s="37"/>
      <c r="T108" s="23"/>
      <c r="U108" s="52">
        <f t="shared" si="40"/>
        <v>0</v>
      </c>
      <c r="V108" s="90"/>
      <c r="W108" s="91"/>
      <c r="X108" s="92"/>
      <c r="Y108" s="467">
        <f t="shared" si="41"/>
        <v>0</v>
      </c>
      <c r="Z108" s="90"/>
      <c r="AA108" s="91"/>
      <c r="AB108" s="92"/>
      <c r="AC108" s="93">
        <f t="shared" si="42"/>
        <v>0</v>
      </c>
      <c r="AD108" s="391" t="str">
        <f t="shared" si="54"/>
        <v/>
      </c>
      <c r="AE108" s="54"/>
      <c r="AF108" s="240" t="str">
        <f t="shared" si="43"/>
        <v/>
      </c>
      <c r="AG108" s="139" t="str">
        <f t="shared" si="44"/>
        <v/>
      </c>
      <c r="AH108" s="130" t="str">
        <f t="shared" si="55"/>
        <v/>
      </c>
      <c r="AI108" s="131" t="b">
        <f t="shared" si="56"/>
        <v>0</v>
      </c>
      <c r="AJ108" s="132" t="str">
        <f t="shared" si="45"/>
        <v/>
      </c>
      <c r="AK108" s="132" t="str">
        <f t="shared" si="46"/>
        <v/>
      </c>
      <c r="AL108" s="132" t="str">
        <f t="shared" si="47"/>
        <v/>
      </c>
      <c r="AM108" s="132" t="str">
        <f t="shared" si="48"/>
        <v/>
      </c>
      <c r="AN108" s="133" t="str">
        <f t="shared" si="49"/>
        <v/>
      </c>
      <c r="AO108" s="133" t="str">
        <f t="shared" si="50"/>
        <v/>
      </c>
      <c r="AP108" s="133" t="str">
        <f t="shared" si="51"/>
        <v/>
      </c>
      <c r="AQ108" s="133" t="str">
        <f t="shared" si="52"/>
        <v/>
      </c>
      <c r="AR108" s="134" t="str">
        <f t="shared" si="53"/>
        <v/>
      </c>
    </row>
    <row r="109" spans="1:44">
      <c r="A109" s="220" t="str">
        <f t="shared" si="35"/>
        <v/>
      </c>
      <c r="B109" s="384"/>
      <c r="C109" s="385"/>
      <c r="D109" s="385"/>
      <c r="E109" s="386"/>
      <c r="F109" s="44"/>
      <c r="G109" s="469" t="str">
        <f t="shared" si="36"/>
        <v/>
      </c>
      <c r="H109" s="469"/>
      <c r="I109" s="373"/>
      <c r="J109" s="87"/>
      <c r="K109" s="54"/>
      <c r="L109" s="88"/>
      <c r="M109" s="89"/>
      <c r="N109" s="471">
        <f t="shared" si="37"/>
        <v>0</v>
      </c>
      <c r="O109" s="41"/>
      <c r="P109" s="52">
        <f t="shared" si="38"/>
        <v>0</v>
      </c>
      <c r="Q109" s="53" t="str">
        <f t="shared" si="39"/>
        <v/>
      </c>
      <c r="R109" s="54"/>
      <c r="S109" s="37"/>
      <c r="T109" s="23"/>
      <c r="U109" s="52">
        <f t="shared" si="40"/>
        <v>0</v>
      </c>
      <c r="V109" s="90"/>
      <c r="W109" s="91"/>
      <c r="X109" s="92"/>
      <c r="Y109" s="467">
        <f t="shared" si="41"/>
        <v>0</v>
      </c>
      <c r="Z109" s="90"/>
      <c r="AA109" s="91"/>
      <c r="AB109" s="92"/>
      <c r="AC109" s="93">
        <f t="shared" si="42"/>
        <v>0</v>
      </c>
      <c r="AD109" s="391" t="str">
        <f t="shared" si="54"/>
        <v/>
      </c>
      <c r="AE109" s="54"/>
      <c r="AF109" s="240" t="str">
        <f t="shared" si="43"/>
        <v/>
      </c>
      <c r="AG109" s="139" t="str">
        <f t="shared" si="44"/>
        <v/>
      </c>
      <c r="AH109" s="130" t="str">
        <f t="shared" si="55"/>
        <v/>
      </c>
      <c r="AI109" s="131" t="b">
        <f t="shared" si="56"/>
        <v>0</v>
      </c>
      <c r="AJ109" s="132" t="str">
        <f t="shared" si="45"/>
        <v/>
      </c>
      <c r="AK109" s="132" t="str">
        <f t="shared" si="46"/>
        <v/>
      </c>
      <c r="AL109" s="132" t="str">
        <f t="shared" si="47"/>
        <v/>
      </c>
      <c r="AM109" s="132" t="str">
        <f t="shared" si="48"/>
        <v/>
      </c>
      <c r="AN109" s="133" t="str">
        <f t="shared" si="49"/>
        <v/>
      </c>
      <c r="AO109" s="133" t="str">
        <f t="shared" si="50"/>
        <v/>
      </c>
      <c r="AP109" s="133" t="str">
        <f t="shared" si="51"/>
        <v/>
      </c>
      <c r="AQ109" s="133" t="str">
        <f t="shared" si="52"/>
        <v/>
      </c>
      <c r="AR109" s="134" t="str">
        <f t="shared" si="53"/>
        <v/>
      </c>
    </row>
    <row r="110" spans="1:44">
      <c r="A110" s="220" t="str">
        <f t="shared" si="35"/>
        <v/>
      </c>
      <c r="B110" s="384"/>
      <c r="C110" s="385"/>
      <c r="D110" s="385"/>
      <c r="E110" s="386"/>
      <c r="F110" s="44"/>
      <c r="G110" s="469" t="str">
        <f t="shared" si="36"/>
        <v/>
      </c>
      <c r="H110" s="469"/>
      <c r="I110" s="373"/>
      <c r="J110" s="87"/>
      <c r="K110" s="54"/>
      <c r="L110" s="88"/>
      <c r="M110" s="89"/>
      <c r="N110" s="471">
        <f t="shared" si="37"/>
        <v>0</v>
      </c>
      <c r="O110" s="41"/>
      <c r="P110" s="52">
        <f t="shared" si="38"/>
        <v>0</v>
      </c>
      <c r="Q110" s="53" t="str">
        <f t="shared" si="39"/>
        <v/>
      </c>
      <c r="R110" s="54"/>
      <c r="S110" s="37"/>
      <c r="T110" s="23"/>
      <c r="U110" s="52">
        <f t="shared" si="40"/>
        <v>0</v>
      </c>
      <c r="V110" s="90"/>
      <c r="W110" s="91"/>
      <c r="X110" s="92"/>
      <c r="Y110" s="467">
        <f t="shared" si="41"/>
        <v>0</v>
      </c>
      <c r="Z110" s="90"/>
      <c r="AA110" s="91"/>
      <c r="AB110" s="92"/>
      <c r="AC110" s="93">
        <f t="shared" si="42"/>
        <v>0</v>
      </c>
      <c r="AD110" s="391" t="str">
        <f t="shared" si="54"/>
        <v/>
      </c>
      <c r="AE110" s="54"/>
      <c r="AF110" s="240" t="str">
        <f t="shared" si="43"/>
        <v/>
      </c>
      <c r="AG110" s="139" t="str">
        <f t="shared" si="44"/>
        <v/>
      </c>
      <c r="AH110" s="130" t="str">
        <f t="shared" si="55"/>
        <v/>
      </c>
      <c r="AI110" s="131" t="b">
        <f t="shared" si="56"/>
        <v>0</v>
      </c>
      <c r="AJ110" s="132" t="str">
        <f t="shared" si="45"/>
        <v/>
      </c>
      <c r="AK110" s="132" t="str">
        <f t="shared" si="46"/>
        <v/>
      </c>
      <c r="AL110" s="132" t="str">
        <f t="shared" si="47"/>
        <v/>
      </c>
      <c r="AM110" s="132" t="str">
        <f t="shared" si="48"/>
        <v/>
      </c>
      <c r="AN110" s="133" t="str">
        <f t="shared" si="49"/>
        <v/>
      </c>
      <c r="AO110" s="133" t="str">
        <f t="shared" si="50"/>
        <v/>
      </c>
      <c r="AP110" s="133" t="str">
        <f t="shared" si="51"/>
        <v/>
      </c>
      <c r="AQ110" s="133" t="str">
        <f t="shared" si="52"/>
        <v/>
      </c>
      <c r="AR110" s="134" t="str">
        <f t="shared" si="53"/>
        <v/>
      </c>
    </row>
    <row r="111" spans="1:44">
      <c r="A111" s="220" t="str">
        <f t="shared" ref="A111:A174" si="57">IF(B111="","",A110+1)</f>
        <v/>
      </c>
      <c r="B111" s="384"/>
      <c r="C111" s="385"/>
      <c r="D111" s="385"/>
      <c r="E111" s="386"/>
      <c r="F111" s="44"/>
      <c r="G111" s="469" t="str">
        <f t="shared" ref="G111:G174" si="58">IF(B111="","",IF(B111="Madame","F","H"))</f>
        <v/>
      </c>
      <c r="H111" s="469"/>
      <c r="I111" s="373"/>
      <c r="J111" s="87"/>
      <c r="K111" s="54"/>
      <c r="L111" s="88"/>
      <c r="M111" s="89"/>
      <c r="N111" s="471">
        <f t="shared" ref="N111:N174" si="59">IF(L111=1,1,IF(M111=1,1,0))</f>
        <v>0</v>
      </c>
      <c r="O111" s="41"/>
      <c r="P111" s="52">
        <f t="shared" ref="P111:P174" si="60">O111*24</f>
        <v>0</v>
      </c>
      <c r="Q111" s="53" t="str">
        <f t="shared" ref="Q111:Q174" si="61">IF(OR(L111=1,M111=1),1,"")</f>
        <v/>
      </c>
      <c r="R111" s="54"/>
      <c r="S111" s="37"/>
      <c r="T111" s="23"/>
      <c r="U111" s="52">
        <f t="shared" ref="U111:U174" si="62">T111*24</f>
        <v>0</v>
      </c>
      <c r="V111" s="90"/>
      <c r="W111" s="91"/>
      <c r="X111" s="92"/>
      <c r="Y111" s="467">
        <f t="shared" ref="Y111:Y174" si="63">V111+W111+3/4*X111</f>
        <v>0</v>
      </c>
      <c r="Z111" s="90"/>
      <c r="AA111" s="91"/>
      <c r="AB111" s="92"/>
      <c r="AC111" s="93">
        <f t="shared" ref="AC111:AC174" si="64">Z111+AA111+3/4*AB111</f>
        <v>0</v>
      </c>
      <c r="AD111" s="391" t="str">
        <f t="shared" si="54"/>
        <v/>
      </c>
      <c r="AE111" s="54"/>
      <c r="AF111" s="240" t="str">
        <f t="shared" ref="AF111:AF174" si="65">CONCATENATE(AJ111,AL111,AM111,AR111)</f>
        <v/>
      </c>
      <c r="AG111" s="139" t="str">
        <f t="shared" ref="AG111:AG174" si="66">IF(AI111=TRUE,"Eligibilité ultérieure","")</f>
        <v/>
      </c>
      <c r="AH111" s="130" t="str">
        <f t="shared" si="55"/>
        <v/>
      </c>
      <c r="AI111" s="131" t="b">
        <f t="shared" si="56"/>
        <v>0</v>
      </c>
      <c r="AJ111" s="132" t="str">
        <f t="shared" ref="AJ111:AJ174" si="67">IF(S111="","",IF(S111=0,"Non éligible",""))</f>
        <v/>
      </c>
      <c r="AK111" s="132" t="str">
        <f t="shared" ref="AK111:AK174" si="68">IF(S111="","",IF(S111=0,"",IF(T111="","",IF(U111&gt;=17.5,IF(S111=1,TRUE,"")))))</f>
        <v/>
      </c>
      <c r="AL111" s="132" t="str">
        <f t="shared" ref="AL111:AL174" si="69">IF(AK111=FALSE,"Non éligible","")</f>
        <v/>
      </c>
      <c r="AM111" s="132" t="str">
        <f t="shared" ref="AM111:AM174" si="70">IF(AD111="","",IF(AD111=0,"",IF(AK111=TRUE,IF(U111&gt;=17.5,IF(AD111&gt;=48,"Eligible","Non éligible")))))</f>
        <v/>
      </c>
      <c r="AN111" s="133" t="str">
        <f t="shared" ref="AN111:AN174" si="71">IF(L111="","",IF(L111=1,IF(O111="","",IF(P111&gt;=17.5,TRUE,FALSE))))</f>
        <v/>
      </c>
      <c r="AO111" s="133" t="str">
        <f t="shared" ref="AO111:AO174" si="72">IF(AN111="","",IF(AN111=FALSE,"Non éligible","Eligible"))</f>
        <v/>
      </c>
      <c r="AP111" s="133" t="str">
        <f t="shared" ref="AP111:AP174" si="73">IF(M111="","",IF(M111=1,IF(O111="","",IF(P111&gt;=17.5,TRUE,FALSE))))</f>
        <v/>
      </c>
      <c r="AQ111" s="133" t="str">
        <f t="shared" ref="AQ111:AQ174" si="74">IF(AP111="","",IF(AP111=FALSE,"Non éligible","Eligible"))</f>
        <v/>
      </c>
      <c r="AR111" s="134" t="str">
        <f t="shared" ref="AR111:AR174" si="75">CONCATENATE(AO111,AQ111)</f>
        <v/>
      </c>
    </row>
    <row r="112" spans="1:44">
      <c r="A112" s="220" t="str">
        <f t="shared" si="57"/>
        <v/>
      </c>
      <c r="B112" s="384"/>
      <c r="C112" s="385"/>
      <c r="D112" s="385"/>
      <c r="E112" s="386"/>
      <c r="F112" s="44"/>
      <c r="G112" s="469" t="str">
        <f t="shared" si="58"/>
        <v/>
      </c>
      <c r="H112" s="469"/>
      <c r="I112" s="373"/>
      <c r="J112" s="87"/>
      <c r="K112" s="54"/>
      <c r="L112" s="88"/>
      <c r="M112" s="89"/>
      <c r="N112" s="471">
        <f t="shared" si="59"/>
        <v>0</v>
      </c>
      <c r="O112" s="41"/>
      <c r="P112" s="52">
        <f t="shared" si="60"/>
        <v>0</v>
      </c>
      <c r="Q112" s="53" t="str">
        <f t="shared" si="61"/>
        <v/>
      </c>
      <c r="R112" s="54"/>
      <c r="S112" s="37"/>
      <c r="T112" s="23"/>
      <c r="U112" s="52">
        <f t="shared" si="62"/>
        <v>0</v>
      </c>
      <c r="V112" s="90"/>
      <c r="W112" s="91"/>
      <c r="X112" s="92"/>
      <c r="Y112" s="467">
        <f t="shared" si="63"/>
        <v>0</v>
      </c>
      <c r="Z112" s="90"/>
      <c r="AA112" s="91"/>
      <c r="AB112" s="92"/>
      <c r="AC112" s="93">
        <f t="shared" si="64"/>
        <v>0</v>
      </c>
      <c r="AD112" s="391" t="str">
        <f t="shared" si="54"/>
        <v/>
      </c>
      <c r="AE112" s="54"/>
      <c r="AF112" s="240" t="str">
        <f t="shared" si="65"/>
        <v/>
      </c>
      <c r="AG112" s="139" t="str">
        <f t="shared" si="66"/>
        <v/>
      </c>
      <c r="AH112" s="130" t="str">
        <f t="shared" si="55"/>
        <v/>
      </c>
      <c r="AI112" s="131" t="b">
        <f t="shared" si="56"/>
        <v>0</v>
      </c>
      <c r="AJ112" s="132" t="str">
        <f t="shared" si="67"/>
        <v/>
      </c>
      <c r="AK112" s="132" t="str">
        <f t="shared" si="68"/>
        <v/>
      </c>
      <c r="AL112" s="132" t="str">
        <f t="shared" si="69"/>
        <v/>
      </c>
      <c r="AM112" s="132" t="str">
        <f t="shared" si="70"/>
        <v/>
      </c>
      <c r="AN112" s="133" t="str">
        <f t="shared" si="71"/>
        <v/>
      </c>
      <c r="AO112" s="133" t="str">
        <f t="shared" si="72"/>
        <v/>
      </c>
      <c r="AP112" s="133" t="str">
        <f t="shared" si="73"/>
        <v/>
      </c>
      <c r="AQ112" s="133" t="str">
        <f t="shared" si="74"/>
        <v/>
      </c>
      <c r="AR112" s="134" t="str">
        <f t="shared" si="75"/>
        <v/>
      </c>
    </row>
    <row r="113" spans="1:44">
      <c r="A113" s="220" t="str">
        <f t="shared" si="57"/>
        <v/>
      </c>
      <c r="B113" s="384"/>
      <c r="C113" s="385"/>
      <c r="D113" s="385"/>
      <c r="E113" s="386"/>
      <c r="F113" s="44"/>
      <c r="G113" s="469" t="str">
        <f t="shared" si="58"/>
        <v/>
      </c>
      <c r="H113" s="469"/>
      <c r="I113" s="373"/>
      <c r="J113" s="87"/>
      <c r="K113" s="54"/>
      <c r="L113" s="88"/>
      <c r="M113" s="89"/>
      <c r="N113" s="471">
        <f t="shared" si="59"/>
        <v>0</v>
      </c>
      <c r="O113" s="41"/>
      <c r="P113" s="52">
        <f t="shared" si="60"/>
        <v>0</v>
      </c>
      <c r="Q113" s="53" t="str">
        <f t="shared" si="61"/>
        <v/>
      </c>
      <c r="R113" s="54"/>
      <c r="S113" s="37"/>
      <c r="T113" s="23"/>
      <c r="U113" s="52">
        <f t="shared" si="62"/>
        <v>0</v>
      </c>
      <c r="V113" s="90"/>
      <c r="W113" s="91"/>
      <c r="X113" s="92"/>
      <c r="Y113" s="467">
        <f t="shared" si="63"/>
        <v>0</v>
      </c>
      <c r="Z113" s="90"/>
      <c r="AA113" s="91"/>
      <c r="AB113" s="92"/>
      <c r="AC113" s="93">
        <f t="shared" si="64"/>
        <v>0</v>
      </c>
      <c r="AD113" s="391" t="str">
        <f t="shared" si="54"/>
        <v/>
      </c>
      <c r="AE113" s="54"/>
      <c r="AF113" s="240" t="str">
        <f t="shared" si="65"/>
        <v/>
      </c>
      <c r="AG113" s="139" t="str">
        <f t="shared" si="66"/>
        <v/>
      </c>
      <c r="AH113" s="130" t="str">
        <f t="shared" si="55"/>
        <v/>
      </c>
      <c r="AI113" s="131" t="b">
        <f t="shared" si="56"/>
        <v>0</v>
      </c>
      <c r="AJ113" s="132" t="str">
        <f t="shared" si="67"/>
        <v/>
      </c>
      <c r="AK113" s="132" t="str">
        <f t="shared" si="68"/>
        <v/>
      </c>
      <c r="AL113" s="132" t="str">
        <f t="shared" si="69"/>
        <v/>
      </c>
      <c r="AM113" s="132" t="str">
        <f t="shared" si="70"/>
        <v/>
      </c>
      <c r="AN113" s="133" t="str">
        <f t="shared" si="71"/>
        <v/>
      </c>
      <c r="AO113" s="133" t="str">
        <f t="shared" si="72"/>
        <v/>
      </c>
      <c r="AP113" s="133" t="str">
        <f t="shared" si="73"/>
        <v/>
      </c>
      <c r="AQ113" s="133" t="str">
        <f t="shared" si="74"/>
        <v/>
      </c>
      <c r="AR113" s="134" t="str">
        <f t="shared" si="75"/>
        <v/>
      </c>
    </row>
    <row r="114" spans="1:44">
      <c r="A114" s="220" t="str">
        <f t="shared" si="57"/>
        <v/>
      </c>
      <c r="B114" s="384"/>
      <c r="C114" s="385"/>
      <c r="D114" s="385"/>
      <c r="E114" s="386"/>
      <c r="F114" s="44"/>
      <c r="G114" s="469" t="str">
        <f t="shared" si="58"/>
        <v/>
      </c>
      <c r="H114" s="469"/>
      <c r="I114" s="373"/>
      <c r="J114" s="87"/>
      <c r="K114" s="54"/>
      <c r="L114" s="88"/>
      <c r="M114" s="89"/>
      <c r="N114" s="471">
        <f t="shared" si="59"/>
        <v>0</v>
      </c>
      <c r="O114" s="41"/>
      <c r="P114" s="52">
        <f t="shared" si="60"/>
        <v>0</v>
      </c>
      <c r="Q114" s="53" t="str">
        <f t="shared" si="61"/>
        <v/>
      </c>
      <c r="R114" s="54"/>
      <c r="S114" s="37"/>
      <c r="T114" s="23"/>
      <c r="U114" s="52">
        <f t="shared" si="62"/>
        <v>0</v>
      </c>
      <c r="V114" s="90"/>
      <c r="W114" s="91"/>
      <c r="X114" s="92"/>
      <c r="Y114" s="467">
        <f t="shared" si="63"/>
        <v>0</v>
      </c>
      <c r="Z114" s="90"/>
      <c r="AA114" s="91"/>
      <c r="AB114" s="92"/>
      <c r="AC114" s="93">
        <f t="shared" si="64"/>
        <v>0</v>
      </c>
      <c r="AD114" s="391" t="str">
        <f t="shared" si="54"/>
        <v/>
      </c>
      <c r="AE114" s="54"/>
      <c r="AF114" s="240" t="str">
        <f t="shared" si="65"/>
        <v/>
      </c>
      <c r="AG114" s="139" t="str">
        <f t="shared" si="66"/>
        <v/>
      </c>
      <c r="AH114" s="130" t="str">
        <f t="shared" si="55"/>
        <v/>
      </c>
      <c r="AI114" s="131" t="b">
        <f t="shared" si="56"/>
        <v>0</v>
      </c>
      <c r="AJ114" s="132" t="str">
        <f t="shared" si="67"/>
        <v/>
      </c>
      <c r="AK114" s="132" t="str">
        <f t="shared" si="68"/>
        <v/>
      </c>
      <c r="AL114" s="132" t="str">
        <f t="shared" si="69"/>
        <v/>
      </c>
      <c r="AM114" s="132" t="str">
        <f t="shared" si="70"/>
        <v/>
      </c>
      <c r="AN114" s="133" t="str">
        <f t="shared" si="71"/>
        <v/>
      </c>
      <c r="AO114" s="133" t="str">
        <f t="shared" si="72"/>
        <v/>
      </c>
      <c r="AP114" s="133" t="str">
        <f t="shared" si="73"/>
        <v/>
      </c>
      <c r="AQ114" s="133" t="str">
        <f t="shared" si="74"/>
        <v/>
      </c>
      <c r="AR114" s="134" t="str">
        <f t="shared" si="75"/>
        <v/>
      </c>
    </row>
    <row r="115" spans="1:44">
      <c r="A115" s="220" t="str">
        <f t="shared" si="57"/>
        <v/>
      </c>
      <c r="B115" s="384"/>
      <c r="C115" s="385"/>
      <c r="D115" s="385"/>
      <c r="E115" s="386"/>
      <c r="F115" s="44"/>
      <c r="G115" s="469" t="str">
        <f t="shared" si="58"/>
        <v/>
      </c>
      <c r="H115" s="469"/>
      <c r="I115" s="373"/>
      <c r="J115" s="87"/>
      <c r="K115" s="54"/>
      <c r="L115" s="88"/>
      <c r="M115" s="89"/>
      <c r="N115" s="471">
        <f t="shared" si="59"/>
        <v>0</v>
      </c>
      <c r="O115" s="41"/>
      <c r="P115" s="52">
        <f t="shared" si="60"/>
        <v>0</v>
      </c>
      <c r="Q115" s="53" t="str">
        <f t="shared" si="61"/>
        <v/>
      </c>
      <c r="R115" s="54"/>
      <c r="S115" s="37"/>
      <c r="T115" s="23"/>
      <c r="U115" s="52">
        <f t="shared" si="62"/>
        <v>0</v>
      </c>
      <c r="V115" s="90"/>
      <c r="W115" s="91"/>
      <c r="X115" s="92"/>
      <c r="Y115" s="467">
        <f t="shared" si="63"/>
        <v>0</v>
      </c>
      <c r="Z115" s="90"/>
      <c r="AA115" s="91"/>
      <c r="AB115" s="92"/>
      <c r="AC115" s="93">
        <f t="shared" si="64"/>
        <v>0</v>
      </c>
      <c r="AD115" s="391" t="str">
        <f t="shared" si="54"/>
        <v/>
      </c>
      <c r="AE115" s="54"/>
      <c r="AF115" s="240" t="str">
        <f t="shared" si="65"/>
        <v/>
      </c>
      <c r="AG115" s="139" t="str">
        <f t="shared" si="66"/>
        <v/>
      </c>
      <c r="AH115" s="130" t="str">
        <f t="shared" si="55"/>
        <v/>
      </c>
      <c r="AI115" s="131" t="b">
        <f t="shared" si="56"/>
        <v>0</v>
      </c>
      <c r="AJ115" s="132" t="str">
        <f t="shared" si="67"/>
        <v/>
      </c>
      <c r="AK115" s="132" t="str">
        <f t="shared" si="68"/>
        <v/>
      </c>
      <c r="AL115" s="132" t="str">
        <f t="shared" si="69"/>
        <v/>
      </c>
      <c r="AM115" s="132" t="str">
        <f t="shared" si="70"/>
        <v/>
      </c>
      <c r="AN115" s="133" t="str">
        <f t="shared" si="71"/>
        <v/>
      </c>
      <c r="AO115" s="133" t="str">
        <f t="shared" si="72"/>
        <v/>
      </c>
      <c r="AP115" s="133" t="str">
        <f t="shared" si="73"/>
        <v/>
      </c>
      <c r="AQ115" s="133" t="str">
        <f t="shared" si="74"/>
        <v/>
      </c>
      <c r="AR115" s="134" t="str">
        <f t="shared" si="75"/>
        <v/>
      </c>
    </row>
    <row r="116" spans="1:44">
      <c r="A116" s="220" t="str">
        <f t="shared" si="57"/>
        <v/>
      </c>
      <c r="B116" s="384"/>
      <c r="C116" s="385"/>
      <c r="D116" s="385"/>
      <c r="E116" s="386"/>
      <c r="F116" s="44"/>
      <c r="G116" s="469" t="str">
        <f t="shared" si="58"/>
        <v/>
      </c>
      <c r="H116" s="469"/>
      <c r="I116" s="373"/>
      <c r="J116" s="87"/>
      <c r="K116" s="54"/>
      <c r="L116" s="88"/>
      <c r="M116" s="89"/>
      <c r="N116" s="471">
        <f t="shared" si="59"/>
        <v>0</v>
      </c>
      <c r="O116" s="41"/>
      <c r="P116" s="52">
        <f t="shared" si="60"/>
        <v>0</v>
      </c>
      <c r="Q116" s="53" t="str">
        <f t="shared" si="61"/>
        <v/>
      </c>
      <c r="R116" s="54"/>
      <c r="S116" s="37"/>
      <c r="T116" s="23"/>
      <c r="U116" s="52">
        <f t="shared" si="62"/>
        <v>0</v>
      </c>
      <c r="V116" s="90"/>
      <c r="W116" s="91"/>
      <c r="X116" s="92"/>
      <c r="Y116" s="467">
        <f t="shared" si="63"/>
        <v>0</v>
      </c>
      <c r="Z116" s="90"/>
      <c r="AA116" s="91"/>
      <c r="AB116" s="92"/>
      <c r="AC116" s="93">
        <f t="shared" si="64"/>
        <v>0</v>
      </c>
      <c r="AD116" s="391" t="str">
        <f t="shared" si="54"/>
        <v/>
      </c>
      <c r="AE116" s="54"/>
      <c r="AF116" s="240" t="str">
        <f t="shared" si="65"/>
        <v/>
      </c>
      <c r="AG116" s="139" t="str">
        <f t="shared" si="66"/>
        <v/>
      </c>
      <c r="AH116" s="130" t="str">
        <f t="shared" si="55"/>
        <v/>
      </c>
      <c r="AI116" s="131" t="b">
        <f t="shared" si="56"/>
        <v>0</v>
      </c>
      <c r="AJ116" s="132" t="str">
        <f t="shared" si="67"/>
        <v/>
      </c>
      <c r="AK116" s="132" t="str">
        <f t="shared" si="68"/>
        <v/>
      </c>
      <c r="AL116" s="132" t="str">
        <f t="shared" si="69"/>
        <v/>
      </c>
      <c r="AM116" s="132" t="str">
        <f t="shared" si="70"/>
        <v/>
      </c>
      <c r="AN116" s="133" t="str">
        <f t="shared" si="71"/>
        <v/>
      </c>
      <c r="AO116" s="133" t="str">
        <f t="shared" si="72"/>
        <v/>
      </c>
      <c r="AP116" s="133" t="str">
        <f t="shared" si="73"/>
        <v/>
      </c>
      <c r="AQ116" s="133" t="str">
        <f t="shared" si="74"/>
        <v/>
      </c>
      <c r="AR116" s="134" t="str">
        <f t="shared" si="75"/>
        <v/>
      </c>
    </row>
    <row r="117" spans="1:44">
      <c r="A117" s="220" t="str">
        <f t="shared" si="57"/>
        <v/>
      </c>
      <c r="B117" s="384"/>
      <c r="C117" s="385"/>
      <c r="D117" s="385"/>
      <c r="E117" s="386"/>
      <c r="F117" s="44"/>
      <c r="G117" s="469" t="str">
        <f t="shared" si="58"/>
        <v/>
      </c>
      <c r="H117" s="469"/>
      <c r="I117" s="373"/>
      <c r="J117" s="87"/>
      <c r="K117" s="54"/>
      <c r="L117" s="88"/>
      <c r="M117" s="89"/>
      <c r="N117" s="471">
        <f t="shared" si="59"/>
        <v>0</v>
      </c>
      <c r="O117" s="41"/>
      <c r="P117" s="52">
        <f t="shared" si="60"/>
        <v>0</v>
      </c>
      <c r="Q117" s="53" t="str">
        <f t="shared" si="61"/>
        <v/>
      </c>
      <c r="R117" s="54"/>
      <c r="S117" s="37"/>
      <c r="T117" s="23"/>
      <c r="U117" s="52">
        <f t="shared" si="62"/>
        <v>0</v>
      </c>
      <c r="V117" s="90"/>
      <c r="W117" s="91"/>
      <c r="X117" s="92"/>
      <c r="Y117" s="467">
        <f t="shared" si="63"/>
        <v>0</v>
      </c>
      <c r="Z117" s="90"/>
      <c r="AA117" s="91"/>
      <c r="AB117" s="92"/>
      <c r="AC117" s="93">
        <f t="shared" si="64"/>
        <v>0</v>
      </c>
      <c r="AD117" s="391" t="str">
        <f t="shared" si="54"/>
        <v/>
      </c>
      <c r="AE117" s="54"/>
      <c r="AF117" s="240" t="str">
        <f t="shared" si="65"/>
        <v/>
      </c>
      <c r="AG117" s="139" t="str">
        <f t="shared" si="66"/>
        <v/>
      </c>
      <c r="AH117" s="130" t="str">
        <f t="shared" si="55"/>
        <v/>
      </c>
      <c r="AI117" s="131" t="b">
        <f t="shared" si="56"/>
        <v>0</v>
      </c>
      <c r="AJ117" s="132" t="str">
        <f t="shared" si="67"/>
        <v/>
      </c>
      <c r="AK117" s="132" t="str">
        <f t="shared" si="68"/>
        <v/>
      </c>
      <c r="AL117" s="132" t="str">
        <f t="shared" si="69"/>
        <v/>
      </c>
      <c r="AM117" s="132" t="str">
        <f t="shared" si="70"/>
        <v/>
      </c>
      <c r="AN117" s="133" t="str">
        <f t="shared" si="71"/>
        <v/>
      </c>
      <c r="AO117" s="133" t="str">
        <f t="shared" si="72"/>
        <v/>
      </c>
      <c r="AP117" s="133" t="str">
        <f t="shared" si="73"/>
        <v/>
      </c>
      <c r="AQ117" s="133" t="str">
        <f t="shared" si="74"/>
        <v/>
      </c>
      <c r="AR117" s="134" t="str">
        <f t="shared" si="75"/>
        <v/>
      </c>
    </row>
    <row r="118" spans="1:44">
      <c r="A118" s="220" t="str">
        <f t="shared" si="57"/>
        <v/>
      </c>
      <c r="B118" s="384"/>
      <c r="C118" s="385"/>
      <c r="D118" s="385"/>
      <c r="E118" s="386"/>
      <c r="F118" s="44"/>
      <c r="G118" s="469" t="str">
        <f t="shared" si="58"/>
        <v/>
      </c>
      <c r="H118" s="469"/>
      <c r="I118" s="373"/>
      <c r="J118" s="87"/>
      <c r="K118" s="54"/>
      <c r="L118" s="88"/>
      <c r="M118" s="89"/>
      <c r="N118" s="471">
        <f t="shared" si="59"/>
        <v>0</v>
      </c>
      <c r="O118" s="41"/>
      <c r="P118" s="52">
        <f t="shared" si="60"/>
        <v>0</v>
      </c>
      <c r="Q118" s="53" t="str">
        <f t="shared" si="61"/>
        <v/>
      </c>
      <c r="R118" s="54"/>
      <c r="S118" s="37"/>
      <c r="T118" s="23"/>
      <c r="U118" s="52">
        <f t="shared" si="62"/>
        <v>0</v>
      </c>
      <c r="V118" s="90"/>
      <c r="W118" s="91"/>
      <c r="X118" s="92"/>
      <c r="Y118" s="467">
        <f t="shared" si="63"/>
        <v>0</v>
      </c>
      <c r="Z118" s="90"/>
      <c r="AA118" s="91"/>
      <c r="AB118" s="92"/>
      <c r="AC118" s="93">
        <f t="shared" si="64"/>
        <v>0</v>
      </c>
      <c r="AD118" s="391" t="str">
        <f t="shared" si="54"/>
        <v/>
      </c>
      <c r="AE118" s="54"/>
      <c r="AF118" s="240" t="str">
        <f t="shared" si="65"/>
        <v/>
      </c>
      <c r="AG118" s="139" t="str">
        <f t="shared" si="66"/>
        <v/>
      </c>
      <c r="AH118" s="130" t="str">
        <f t="shared" si="55"/>
        <v/>
      </c>
      <c r="AI118" s="131" t="b">
        <f t="shared" si="56"/>
        <v>0</v>
      </c>
      <c r="AJ118" s="132" t="str">
        <f t="shared" si="67"/>
        <v/>
      </c>
      <c r="AK118" s="132" t="str">
        <f t="shared" si="68"/>
        <v/>
      </c>
      <c r="AL118" s="132" t="str">
        <f t="shared" si="69"/>
        <v/>
      </c>
      <c r="AM118" s="132" t="str">
        <f t="shared" si="70"/>
        <v/>
      </c>
      <c r="AN118" s="133" t="str">
        <f t="shared" si="71"/>
        <v/>
      </c>
      <c r="AO118" s="133" t="str">
        <f t="shared" si="72"/>
        <v/>
      </c>
      <c r="AP118" s="133" t="str">
        <f t="shared" si="73"/>
        <v/>
      </c>
      <c r="AQ118" s="133" t="str">
        <f t="shared" si="74"/>
        <v/>
      </c>
      <c r="AR118" s="134" t="str">
        <f t="shared" si="75"/>
        <v/>
      </c>
    </row>
    <row r="119" spans="1:44">
      <c r="A119" s="220" t="str">
        <f t="shared" si="57"/>
        <v/>
      </c>
      <c r="B119" s="384"/>
      <c r="C119" s="385"/>
      <c r="D119" s="385"/>
      <c r="E119" s="386"/>
      <c r="F119" s="44"/>
      <c r="G119" s="469" t="str">
        <f t="shared" si="58"/>
        <v/>
      </c>
      <c r="H119" s="469"/>
      <c r="I119" s="373"/>
      <c r="J119" s="87"/>
      <c r="K119" s="54"/>
      <c r="L119" s="88"/>
      <c r="M119" s="89"/>
      <c r="N119" s="471">
        <f t="shared" si="59"/>
        <v>0</v>
      </c>
      <c r="O119" s="41"/>
      <c r="P119" s="52">
        <f t="shared" si="60"/>
        <v>0</v>
      </c>
      <c r="Q119" s="53" t="str">
        <f t="shared" si="61"/>
        <v/>
      </c>
      <c r="R119" s="54"/>
      <c r="S119" s="37"/>
      <c r="T119" s="23"/>
      <c r="U119" s="52">
        <f t="shared" si="62"/>
        <v>0</v>
      </c>
      <c r="V119" s="90"/>
      <c r="W119" s="91"/>
      <c r="X119" s="92"/>
      <c r="Y119" s="467">
        <f t="shared" si="63"/>
        <v>0</v>
      </c>
      <c r="Z119" s="90"/>
      <c r="AA119" s="91"/>
      <c r="AB119" s="92"/>
      <c r="AC119" s="93">
        <f t="shared" si="64"/>
        <v>0</v>
      </c>
      <c r="AD119" s="391" t="str">
        <f t="shared" si="54"/>
        <v/>
      </c>
      <c r="AE119" s="54"/>
      <c r="AF119" s="240" t="str">
        <f t="shared" si="65"/>
        <v/>
      </c>
      <c r="AG119" s="139" t="str">
        <f t="shared" si="66"/>
        <v/>
      </c>
      <c r="AH119" s="130" t="str">
        <f t="shared" si="55"/>
        <v/>
      </c>
      <c r="AI119" s="131" t="b">
        <f t="shared" si="56"/>
        <v>0</v>
      </c>
      <c r="AJ119" s="132" t="str">
        <f t="shared" si="67"/>
        <v/>
      </c>
      <c r="AK119" s="132" t="str">
        <f t="shared" si="68"/>
        <v/>
      </c>
      <c r="AL119" s="132" t="str">
        <f t="shared" si="69"/>
        <v/>
      </c>
      <c r="AM119" s="132" t="str">
        <f t="shared" si="70"/>
        <v/>
      </c>
      <c r="AN119" s="133" t="str">
        <f t="shared" si="71"/>
        <v/>
      </c>
      <c r="AO119" s="133" t="str">
        <f t="shared" si="72"/>
        <v/>
      </c>
      <c r="AP119" s="133" t="str">
        <f t="shared" si="73"/>
        <v/>
      </c>
      <c r="AQ119" s="133" t="str">
        <f t="shared" si="74"/>
        <v/>
      </c>
      <c r="AR119" s="134" t="str">
        <f t="shared" si="75"/>
        <v/>
      </c>
    </row>
    <row r="120" spans="1:44">
      <c r="A120" s="220" t="str">
        <f t="shared" si="57"/>
        <v/>
      </c>
      <c r="B120" s="384"/>
      <c r="C120" s="385"/>
      <c r="D120" s="385"/>
      <c r="E120" s="386"/>
      <c r="F120" s="44"/>
      <c r="G120" s="469" t="str">
        <f t="shared" si="58"/>
        <v/>
      </c>
      <c r="H120" s="469"/>
      <c r="I120" s="373"/>
      <c r="J120" s="87"/>
      <c r="K120" s="54"/>
      <c r="L120" s="88"/>
      <c r="M120" s="89"/>
      <c r="N120" s="471">
        <f t="shared" si="59"/>
        <v>0</v>
      </c>
      <c r="O120" s="41"/>
      <c r="P120" s="52">
        <f t="shared" si="60"/>
        <v>0</v>
      </c>
      <c r="Q120" s="53" t="str">
        <f t="shared" si="61"/>
        <v/>
      </c>
      <c r="R120" s="54"/>
      <c r="S120" s="37"/>
      <c r="T120" s="23"/>
      <c r="U120" s="52">
        <f t="shared" si="62"/>
        <v>0</v>
      </c>
      <c r="V120" s="90"/>
      <c r="W120" s="91"/>
      <c r="X120" s="92"/>
      <c r="Y120" s="467">
        <f t="shared" si="63"/>
        <v>0</v>
      </c>
      <c r="Z120" s="90"/>
      <c r="AA120" s="91"/>
      <c r="AB120" s="92"/>
      <c r="AC120" s="93">
        <f t="shared" si="64"/>
        <v>0</v>
      </c>
      <c r="AD120" s="391" t="str">
        <f t="shared" si="54"/>
        <v/>
      </c>
      <c r="AE120" s="54"/>
      <c r="AF120" s="240" t="str">
        <f t="shared" si="65"/>
        <v/>
      </c>
      <c r="AG120" s="139" t="str">
        <f t="shared" si="66"/>
        <v/>
      </c>
      <c r="AH120" s="130" t="str">
        <f t="shared" si="55"/>
        <v/>
      </c>
      <c r="AI120" s="131" t="b">
        <f t="shared" si="56"/>
        <v>0</v>
      </c>
      <c r="AJ120" s="132" t="str">
        <f t="shared" si="67"/>
        <v/>
      </c>
      <c r="AK120" s="132" t="str">
        <f t="shared" si="68"/>
        <v/>
      </c>
      <c r="AL120" s="132" t="str">
        <f t="shared" si="69"/>
        <v/>
      </c>
      <c r="AM120" s="132" t="str">
        <f t="shared" si="70"/>
        <v/>
      </c>
      <c r="AN120" s="133" t="str">
        <f t="shared" si="71"/>
        <v/>
      </c>
      <c r="AO120" s="133" t="str">
        <f t="shared" si="72"/>
        <v/>
      </c>
      <c r="AP120" s="133" t="str">
        <f t="shared" si="73"/>
        <v/>
      </c>
      <c r="AQ120" s="133" t="str">
        <f t="shared" si="74"/>
        <v/>
      </c>
      <c r="AR120" s="134" t="str">
        <f t="shared" si="75"/>
        <v/>
      </c>
    </row>
    <row r="121" spans="1:44">
      <c r="A121" s="220" t="str">
        <f t="shared" si="57"/>
        <v/>
      </c>
      <c r="B121" s="384"/>
      <c r="C121" s="385"/>
      <c r="D121" s="385"/>
      <c r="E121" s="386"/>
      <c r="F121" s="44"/>
      <c r="G121" s="469" t="str">
        <f t="shared" si="58"/>
        <v/>
      </c>
      <c r="H121" s="469"/>
      <c r="I121" s="373"/>
      <c r="J121" s="87"/>
      <c r="K121" s="54"/>
      <c r="L121" s="88"/>
      <c r="M121" s="89"/>
      <c r="N121" s="471">
        <f t="shared" si="59"/>
        <v>0</v>
      </c>
      <c r="O121" s="41"/>
      <c r="P121" s="52">
        <f t="shared" si="60"/>
        <v>0</v>
      </c>
      <c r="Q121" s="53" t="str">
        <f t="shared" si="61"/>
        <v/>
      </c>
      <c r="R121" s="54"/>
      <c r="S121" s="37"/>
      <c r="T121" s="23"/>
      <c r="U121" s="52">
        <f t="shared" si="62"/>
        <v>0</v>
      </c>
      <c r="V121" s="90"/>
      <c r="W121" s="91"/>
      <c r="X121" s="92"/>
      <c r="Y121" s="467">
        <f t="shared" si="63"/>
        <v>0</v>
      </c>
      <c r="Z121" s="90"/>
      <c r="AA121" s="91"/>
      <c r="AB121" s="92"/>
      <c r="AC121" s="93">
        <f t="shared" si="64"/>
        <v>0</v>
      </c>
      <c r="AD121" s="391" t="str">
        <f t="shared" si="54"/>
        <v/>
      </c>
      <c r="AE121" s="54"/>
      <c r="AF121" s="240" t="str">
        <f t="shared" si="65"/>
        <v/>
      </c>
      <c r="AG121" s="139" t="str">
        <f t="shared" si="66"/>
        <v/>
      </c>
      <c r="AH121" s="130" t="str">
        <f t="shared" si="55"/>
        <v/>
      </c>
      <c r="AI121" s="131" t="b">
        <f t="shared" si="56"/>
        <v>0</v>
      </c>
      <c r="AJ121" s="132" t="str">
        <f t="shared" si="67"/>
        <v/>
      </c>
      <c r="AK121" s="132" t="str">
        <f t="shared" si="68"/>
        <v/>
      </c>
      <c r="AL121" s="132" t="str">
        <f t="shared" si="69"/>
        <v/>
      </c>
      <c r="AM121" s="132" t="str">
        <f t="shared" si="70"/>
        <v/>
      </c>
      <c r="AN121" s="133" t="str">
        <f t="shared" si="71"/>
        <v/>
      </c>
      <c r="AO121" s="133" t="str">
        <f t="shared" si="72"/>
        <v/>
      </c>
      <c r="AP121" s="133" t="str">
        <f t="shared" si="73"/>
        <v/>
      </c>
      <c r="AQ121" s="133" t="str">
        <f t="shared" si="74"/>
        <v/>
      </c>
      <c r="AR121" s="134" t="str">
        <f t="shared" si="75"/>
        <v/>
      </c>
    </row>
    <row r="122" spans="1:44">
      <c r="A122" s="220" t="str">
        <f t="shared" si="57"/>
        <v/>
      </c>
      <c r="B122" s="384"/>
      <c r="C122" s="385"/>
      <c r="D122" s="385"/>
      <c r="E122" s="386"/>
      <c r="F122" s="44"/>
      <c r="G122" s="469" t="str">
        <f t="shared" si="58"/>
        <v/>
      </c>
      <c r="H122" s="469"/>
      <c r="I122" s="373"/>
      <c r="J122" s="87"/>
      <c r="K122" s="54"/>
      <c r="L122" s="88"/>
      <c r="M122" s="89"/>
      <c r="N122" s="471">
        <f t="shared" si="59"/>
        <v>0</v>
      </c>
      <c r="O122" s="41"/>
      <c r="P122" s="52">
        <f t="shared" si="60"/>
        <v>0</v>
      </c>
      <c r="Q122" s="53" t="str">
        <f t="shared" si="61"/>
        <v/>
      </c>
      <c r="R122" s="54"/>
      <c r="S122" s="37"/>
      <c r="T122" s="23"/>
      <c r="U122" s="52">
        <f t="shared" si="62"/>
        <v>0</v>
      </c>
      <c r="V122" s="90"/>
      <c r="W122" s="91"/>
      <c r="X122" s="92"/>
      <c r="Y122" s="467">
        <f t="shared" si="63"/>
        <v>0</v>
      </c>
      <c r="Z122" s="90"/>
      <c r="AA122" s="91"/>
      <c r="AB122" s="92"/>
      <c r="AC122" s="93">
        <f t="shared" si="64"/>
        <v>0</v>
      </c>
      <c r="AD122" s="391" t="str">
        <f t="shared" si="54"/>
        <v/>
      </c>
      <c r="AE122" s="54"/>
      <c r="AF122" s="240" t="str">
        <f t="shared" si="65"/>
        <v/>
      </c>
      <c r="AG122" s="139" t="str">
        <f t="shared" si="66"/>
        <v/>
      </c>
      <c r="AH122" s="130" t="str">
        <f t="shared" si="55"/>
        <v/>
      </c>
      <c r="AI122" s="131" t="b">
        <f t="shared" si="56"/>
        <v>0</v>
      </c>
      <c r="AJ122" s="132" t="str">
        <f t="shared" si="67"/>
        <v/>
      </c>
      <c r="AK122" s="132" t="str">
        <f t="shared" si="68"/>
        <v/>
      </c>
      <c r="AL122" s="132" t="str">
        <f t="shared" si="69"/>
        <v/>
      </c>
      <c r="AM122" s="132" t="str">
        <f t="shared" si="70"/>
        <v/>
      </c>
      <c r="AN122" s="133" t="str">
        <f t="shared" si="71"/>
        <v/>
      </c>
      <c r="AO122" s="133" t="str">
        <f t="shared" si="72"/>
        <v/>
      </c>
      <c r="AP122" s="133" t="str">
        <f t="shared" si="73"/>
        <v/>
      </c>
      <c r="AQ122" s="133" t="str">
        <f t="shared" si="74"/>
        <v/>
      </c>
      <c r="AR122" s="134" t="str">
        <f t="shared" si="75"/>
        <v/>
      </c>
    </row>
    <row r="123" spans="1:44">
      <c r="A123" s="220" t="str">
        <f t="shared" si="57"/>
        <v/>
      </c>
      <c r="B123" s="384"/>
      <c r="C123" s="385"/>
      <c r="D123" s="385"/>
      <c r="E123" s="386"/>
      <c r="F123" s="44"/>
      <c r="G123" s="469" t="str">
        <f t="shared" si="58"/>
        <v/>
      </c>
      <c r="H123" s="469"/>
      <c r="I123" s="373"/>
      <c r="J123" s="87"/>
      <c r="K123" s="54"/>
      <c r="L123" s="88"/>
      <c r="M123" s="89"/>
      <c r="N123" s="471">
        <f t="shared" si="59"/>
        <v>0</v>
      </c>
      <c r="O123" s="41"/>
      <c r="P123" s="52">
        <f t="shared" si="60"/>
        <v>0</v>
      </c>
      <c r="Q123" s="53" t="str">
        <f t="shared" si="61"/>
        <v/>
      </c>
      <c r="R123" s="54"/>
      <c r="S123" s="37"/>
      <c r="T123" s="23"/>
      <c r="U123" s="52">
        <f t="shared" si="62"/>
        <v>0</v>
      </c>
      <c r="V123" s="90"/>
      <c r="W123" s="91"/>
      <c r="X123" s="92"/>
      <c r="Y123" s="467">
        <f t="shared" si="63"/>
        <v>0</v>
      </c>
      <c r="Z123" s="90"/>
      <c r="AA123" s="91"/>
      <c r="AB123" s="92"/>
      <c r="AC123" s="93">
        <f t="shared" si="64"/>
        <v>0</v>
      </c>
      <c r="AD123" s="391" t="str">
        <f t="shared" si="54"/>
        <v/>
      </c>
      <c r="AE123" s="54"/>
      <c r="AF123" s="240" t="str">
        <f t="shared" si="65"/>
        <v/>
      </c>
      <c r="AG123" s="139" t="str">
        <f t="shared" si="66"/>
        <v/>
      </c>
      <c r="AH123" s="130" t="str">
        <f t="shared" si="55"/>
        <v/>
      </c>
      <c r="AI123" s="131" t="b">
        <f t="shared" si="56"/>
        <v>0</v>
      </c>
      <c r="AJ123" s="132" t="str">
        <f t="shared" si="67"/>
        <v/>
      </c>
      <c r="AK123" s="132" t="str">
        <f t="shared" si="68"/>
        <v/>
      </c>
      <c r="AL123" s="132" t="str">
        <f t="shared" si="69"/>
        <v/>
      </c>
      <c r="AM123" s="132" t="str">
        <f t="shared" si="70"/>
        <v/>
      </c>
      <c r="AN123" s="133" t="str">
        <f t="shared" si="71"/>
        <v/>
      </c>
      <c r="AO123" s="133" t="str">
        <f t="shared" si="72"/>
        <v/>
      </c>
      <c r="AP123" s="133" t="str">
        <f t="shared" si="73"/>
        <v/>
      </c>
      <c r="AQ123" s="133" t="str">
        <f t="shared" si="74"/>
        <v/>
      </c>
      <c r="AR123" s="134" t="str">
        <f t="shared" si="75"/>
        <v/>
      </c>
    </row>
    <row r="124" spans="1:44">
      <c r="A124" s="220" t="str">
        <f t="shared" si="57"/>
        <v/>
      </c>
      <c r="B124" s="384"/>
      <c r="C124" s="385"/>
      <c r="D124" s="385"/>
      <c r="E124" s="386"/>
      <c r="F124" s="44"/>
      <c r="G124" s="469" t="str">
        <f t="shared" si="58"/>
        <v/>
      </c>
      <c r="H124" s="469"/>
      <c r="I124" s="373"/>
      <c r="J124" s="87"/>
      <c r="K124" s="54"/>
      <c r="L124" s="88"/>
      <c r="M124" s="89"/>
      <c r="N124" s="471">
        <f t="shared" si="59"/>
        <v>0</v>
      </c>
      <c r="O124" s="41"/>
      <c r="P124" s="52">
        <f t="shared" si="60"/>
        <v>0</v>
      </c>
      <c r="Q124" s="53" t="str">
        <f t="shared" si="61"/>
        <v/>
      </c>
      <c r="R124" s="54"/>
      <c r="S124" s="37"/>
      <c r="T124" s="23"/>
      <c r="U124" s="52">
        <f t="shared" si="62"/>
        <v>0</v>
      </c>
      <c r="V124" s="90"/>
      <c r="W124" s="91"/>
      <c r="X124" s="92"/>
      <c r="Y124" s="467">
        <f t="shared" si="63"/>
        <v>0</v>
      </c>
      <c r="Z124" s="90"/>
      <c r="AA124" s="91"/>
      <c r="AB124" s="92"/>
      <c r="AC124" s="93">
        <f t="shared" si="64"/>
        <v>0</v>
      </c>
      <c r="AD124" s="391" t="str">
        <f t="shared" si="54"/>
        <v/>
      </c>
      <c r="AE124" s="54"/>
      <c r="AF124" s="240" t="str">
        <f t="shared" si="65"/>
        <v/>
      </c>
      <c r="AG124" s="139" t="str">
        <f t="shared" si="66"/>
        <v/>
      </c>
      <c r="AH124" s="130" t="str">
        <f t="shared" si="55"/>
        <v/>
      </c>
      <c r="AI124" s="131" t="b">
        <f t="shared" si="56"/>
        <v>0</v>
      </c>
      <c r="AJ124" s="132" t="str">
        <f t="shared" si="67"/>
        <v/>
      </c>
      <c r="AK124" s="132" t="str">
        <f t="shared" si="68"/>
        <v/>
      </c>
      <c r="AL124" s="132" t="str">
        <f t="shared" si="69"/>
        <v/>
      </c>
      <c r="AM124" s="132" t="str">
        <f t="shared" si="70"/>
        <v/>
      </c>
      <c r="AN124" s="133" t="str">
        <f t="shared" si="71"/>
        <v/>
      </c>
      <c r="AO124" s="133" t="str">
        <f t="shared" si="72"/>
        <v/>
      </c>
      <c r="AP124" s="133" t="str">
        <f t="shared" si="73"/>
        <v/>
      </c>
      <c r="AQ124" s="133" t="str">
        <f t="shared" si="74"/>
        <v/>
      </c>
      <c r="AR124" s="134" t="str">
        <f t="shared" si="75"/>
        <v/>
      </c>
    </row>
    <row r="125" spans="1:44">
      <c r="A125" s="220" t="str">
        <f t="shared" si="57"/>
        <v/>
      </c>
      <c r="B125" s="384"/>
      <c r="C125" s="385"/>
      <c r="D125" s="385"/>
      <c r="E125" s="386"/>
      <c r="F125" s="44"/>
      <c r="G125" s="469" t="str">
        <f t="shared" si="58"/>
        <v/>
      </c>
      <c r="H125" s="469"/>
      <c r="I125" s="373"/>
      <c r="J125" s="87"/>
      <c r="K125" s="54"/>
      <c r="L125" s="88"/>
      <c r="M125" s="89"/>
      <c r="N125" s="471">
        <f t="shared" si="59"/>
        <v>0</v>
      </c>
      <c r="O125" s="41"/>
      <c r="P125" s="52">
        <f t="shared" si="60"/>
        <v>0</v>
      </c>
      <c r="Q125" s="53" t="str">
        <f t="shared" si="61"/>
        <v/>
      </c>
      <c r="R125" s="54"/>
      <c r="S125" s="37"/>
      <c r="T125" s="23"/>
      <c r="U125" s="52">
        <f t="shared" si="62"/>
        <v>0</v>
      </c>
      <c r="V125" s="90"/>
      <c r="W125" s="91"/>
      <c r="X125" s="92"/>
      <c r="Y125" s="467">
        <f t="shared" si="63"/>
        <v>0</v>
      </c>
      <c r="Z125" s="90"/>
      <c r="AA125" s="91"/>
      <c r="AB125" s="92"/>
      <c r="AC125" s="93">
        <f t="shared" si="64"/>
        <v>0</v>
      </c>
      <c r="AD125" s="391" t="str">
        <f t="shared" si="54"/>
        <v/>
      </c>
      <c r="AE125" s="54"/>
      <c r="AF125" s="240" t="str">
        <f t="shared" si="65"/>
        <v/>
      </c>
      <c r="AG125" s="139" t="str">
        <f t="shared" si="66"/>
        <v/>
      </c>
      <c r="AH125" s="130" t="str">
        <f t="shared" si="55"/>
        <v/>
      </c>
      <c r="AI125" s="131" t="b">
        <f t="shared" si="56"/>
        <v>0</v>
      </c>
      <c r="AJ125" s="132" t="str">
        <f t="shared" si="67"/>
        <v/>
      </c>
      <c r="AK125" s="132" t="str">
        <f t="shared" si="68"/>
        <v/>
      </c>
      <c r="AL125" s="132" t="str">
        <f t="shared" si="69"/>
        <v/>
      </c>
      <c r="AM125" s="132" t="str">
        <f t="shared" si="70"/>
        <v/>
      </c>
      <c r="AN125" s="133" t="str">
        <f t="shared" si="71"/>
        <v/>
      </c>
      <c r="AO125" s="133" t="str">
        <f t="shared" si="72"/>
        <v/>
      </c>
      <c r="AP125" s="133" t="str">
        <f t="shared" si="73"/>
        <v/>
      </c>
      <c r="AQ125" s="133" t="str">
        <f t="shared" si="74"/>
        <v/>
      </c>
      <c r="AR125" s="134" t="str">
        <f t="shared" si="75"/>
        <v/>
      </c>
    </row>
    <row r="126" spans="1:44">
      <c r="A126" s="220" t="str">
        <f t="shared" si="57"/>
        <v/>
      </c>
      <c r="B126" s="384"/>
      <c r="C126" s="385"/>
      <c r="D126" s="385"/>
      <c r="E126" s="386"/>
      <c r="F126" s="44"/>
      <c r="G126" s="469" t="str">
        <f t="shared" si="58"/>
        <v/>
      </c>
      <c r="H126" s="469"/>
      <c r="I126" s="373"/>
      <c r="J126" s="87"/>
      <c r="K126" s="54"/>
      <c r="L126" s="88"/>
      <c r="M126" s="89"/>
      <c r="N126" s="471">
        <f t="shared" si="59"/>
        <v>0</v>
      </c>
      <c r="O126" s="41"/>
      <c r="P126" s="52">
        <f t="shared" si="60"/>
        <v>0</v>
      </c>
      <c r="Q126" s="53" t="str">
        <f t="shared" si="61"/>
        <v/>
      </c>
      <c r="R126" s="54"/>
      <c r="S126" s="37"/>
      <c r="T126" s="23"/>
      <c r="U126" s="52">
        <f t="shared" si="62"/>
        <v>0</v>
      </c>
      <c r="V126" s="90"/>
      <c r="W126" s="91"/>
      <c r="X126" s="92"/>
      <c r="Y126" s="467">
        <f t="shared" si="63"/>
        <v>0</v>
      </c>
      <c r="Z126" s="90"/>
      <c r="AA126" s="91"/>
      <c r="AB126" s="92"/>
      <c r="AC126" s="93">
        <f t="shared" si="64"/>
        <v>0</v>
      </c>
      <c r="AD126" s="391" t="str">
        <f t="shared" si="54"/>
        <v/>
      </c>
      <c r="AE126" s="54"/>
      <c r="AF126" s="240" t="str">
        <f t="shared" si="65"/>
        <v/>
      </c>
      <c r="AG126" s="139" t="str">
        <f t="shared" si="66"/>
        <v/>
      </c>
      <c r="AH126" s="130" t="str">
        <f t="shared" si="55"/>
        <v/>
      </c>
      <c r="AI126" s="131" t="b">
        <f t="shared" si="56"/>
        <v>0</v>
      </c>
      <c r="AJ126" s="132" t="str">
        <f t="shared" si="67"/>
        <v/>
      </c>
      <c r="AK126" s="132" t="str">
        <f t="shared" si="68"/>
        <v/>
      </c>
      <c r="AL126" s="132" t="str">
        <f t="shared" si="69"/>
        <v/>
      </c>
      <c r="AM126" s="132" t="str">
        <f t="shared" si="70"/>
        <v/>
      </c>
      <c r="AN126" s="133" t="str">
        <f t="shared" si="71"/>
        <v/>
      </c>
      <c r="AO126" s="133" t="str">
        <f t="shared" si="72"/>
        <v/>
      </c>
      <c r="AP126" s="133" t="str">
        <f t="shared" si="73"/>
        <v/>
      </c>
      <c r="AQ126" s="133" t="str">
        <f t="shared" si="74"/>
        <v/>
      </c>
      <c r="AR126" s="134" t="str">
        <f t="shared" si="75"/>
        <v/>
      </c>
    </row>
    <row r="127" spans="1:44">
      <c r="A127" s="220" t="str">
        <f t="shared" si="57"/>
        <v/>
      </c>
      <c r="B127" s="384"/>
      <c r="C127" s="385"/>
      <c r="D127" s="385"/>
      <c r="E127" s="386"/>
      <c r="F127" s="44"/>
      <c r="G127" s="469" t="str">
        <f t="shared" si="58"/>
        <v/>
      </c>
      <c r="H127" s="469"/>
      <c r="I127" s="373"/>
      <c r="J127" s="87"/>
      <c r="K127" s="54"/>
      <c r="L127" s="88"/>
      <c r="M127" s="89"/>
      <c r="N127" s="471">
        <f t="shared" si="59"/>
        <v>0</v>
      </c>
      <c r="O127" s="41"/>
      <c r="P127" s="52">
        <f t="shared" si="60"/>
        <v>0</v>
      </c>
      <c r="Q127" s="53" t="str">
        <f t="shared" si="61"/>
        <v/>
      </c>
      <c r="R127" s="54"/>
      <c r="S127" s="37"/>
      <c r="T127" s="23"/>
      <c r="U127" s="52">
        <f t="shared" si="62"/>
        <v>0</v>
      </c>
      <c r="V127" s="90"/>
      <c r="W127" s="91"/>
      <c r="X127" s="92"/>
      <c r="Y127" s="467">
        <f t="shared" si="63"/>
        <v>0</v>
      </c>
      <c r="Z127" s="90"/>
      <c r="AA127" s="91"/>
      <c r="AB127" s="92"/>
      <c r="AC127" s="93">
        <f t="shared" si="64"/>
        <v>0</v>
      </c>
      <c r="AD127" s="391" t="str">
        <f t="shared" si="54"/>
        <v/>
      </c>
      <c r="AE127" s="54"/>
      <c r="AF127" s="240" t="str">
        <f t="shared" si="65"/>
        <v/>
      </c>
      <c r="AG127" s="139" t="str">
        <f t="shared" si="66"/>
        <v/>
      </c>
      <c r="AH127" s="130" t="str">
        <f t="shared" si="55"/>
        <v/>
      </c>
      <c r="AI127" s="131" t="b">
        <f t="shared" si="56"/>
        <v>0</v>
      </c>
      <c r="AJ127" s="132" t="str">
        <f t="shared" si="67"/>
        <v/>
      </c>
      <c r="AK127" s="132" t="str">
        <f t="shared" si="68"/>
        <v/>
      </c>
      <c r="AL127" s="132" t="str">
        <f t="shared" si="69"/>
        <v/>
      </c>
      <c r="AM127" s="132" t="str">
        <f t="shared" si="70"/>
        <v/>
      </c>
      <c r="AN127" s="133" t="str">
        <f t="shared" si="71"/>
        <v/>
      </c>
      <c r="AO127" s="133" t="str">
        <f t="shared" si="72"/>
        <v/>
      </c>
      <c r="AP127" s="133" t="str">
        <f t="shared" si="73"/>
        <v/>
      </c>
      <c r="AQ127" s="133" t="str">
        <f t="shared" si="74"/>
        <v/>
      </c>
      <c r="AR127" s="134" t="str">
        <f t="shared" si="75"/>
        <v/>
      </c>
    </row>
    <row r="128" spans="1:44">
      <c r="A128" s="220" t="str">
        <f t="shared" si="57"/>
        <v/>
      </c>
      <c r="B128" s="384"/>
      <c r="C128" s="385"/>
      <c r="D128" s="385"/>
      <c r="E128" s="386"/>
      <c r="F128" s="44"/>
      <c r="G128" s="469" t="str">
        <f t="shared" si="58"/>
        <v/>
      </c>
      <c r="H128" s="469"/>
      <c r="I128" s="373"/>
      <c r="J128" s="87"/>
      <c r="K128" s="54"/>
      <c r="L128" s="88"/>
      <c r="M128" s="89"/>
      <c r="N128" s="471">
        <f t="shared" si="59"/>
        <v>0</v>
      </c>
      <c r="O128" s="41"/>
      <c r="P128" s="52">
        <f t="shared" si="60"/>
        <v>0</v>
      </c>
      <c r="Q128" s="53" t="str">
        <f t="shared" si="61"/>
        <v/>
      </c>
      <c r="R128" s="54"/>
      <c r="S128" s="37"/>
      <c r="T128" s="23"/>
      <c r="U128" s="52">
        <f t="shared" si="62"/>
        <v>0</v>
      </c>
      <c r="V128" s="90"/>
      <c r="W128" s="91"/>
      <c r="X128" s="92"/>
      <c r="Y128" s="467">
        <f t="shared" si="63"/>
        <v>0</v>
      </c>
      <c r="Z128" s="90"/>
      <c r="AA128" s="91"/>
      <c r="AB128" s="92"/>
      <c r="AC128" s="93">
        <f t="shared" si="64"/>
        <v>0</v>
      </c>
      <c r="AD128" s="391" t="str">
        <f t="shared" si="54"/>
        <v/>
      </c>
      <c r="AE128" s="54"/>
      <c r="AF128" s="240" t="str">
        <f t="shared" si="65"/>
        <v/>
      </c>
      <c r="AG128" s="139" t="str">
        <f t="shared" si="66"/>
        <v/>
      </c>
      <c r="AH128" s="130" t="str">
        <f t="shared" si="55"/>
        <v/>
      </c>
      <c r="AI128" s="131" t="b">
        <f t="shared" si="56"/>
        <v>0</v>
      </c>
      <c r="AJ128" s="132" t="str">
        <f t="shared" si="67"/>
        <v/>
      </c>
      <c r="AK128" s="132" t="str">
        <f t="shared" si="68"/>
        <v/>
      </c>
      <c r="AL128" s="132" t="str">
        <f t="shared" si="69"/>
        <v/>
      </c>
      <c r="AM128" s="132" t="str">
        <f t="shared" si="70"/>
        <v/>
      </c>
      <c r="AN128" s="133" t="str">
        <f t="shared" si="71"/>
        <v/>
      </c>
      <c r="AO128" s="133" t="str">
        <f t="shared" si="72"/>
        <v/>
      </c>
      <c r="AP128" s="133" t="str">
        <f t="shared" si="73"/>
        <v/>
      </c>
      <c r="AQ128" s="133" t="str">
        <f t="shared" si="74"/>
        <v/>
      </c>
      <c r="AR128" s="134" t="str">
        <f t="shared" si="75"/>
        <v/>
      </c>
    </row>
    <row r="129" spans="1:44">
      <c r="A129" s="220" t="str">
        <f t="shared" si="57"/>
        <v/>
      </c>
      <c r="B129" s="384"/>
      <c r="C129" s="385"/>
      <c r="D129" s="385"/>
      <c r="E129" s="386"/>
      <c r="F129" s="44"/>
      <c r="G129" s="469" t="str">
        <f t="shared" si="58"/>
        <v/>
      </c>
      <c r="H129" s="469"/>
      <c r="I129" s="373"/>
      <c r="J129" s="87"/>
      <c r="K129" s="54"/>
      <c r="L129" s="88"/>
      <c r="M129" s="89"/>
      <c r="N129" s="471">
        <f t="shared" si="59"/>
        <v>0</v>
      </c>
      <c r="O129" s="41"/>
      <c r="P129" s="52">
        <f t="shared" si="60"/>
        <v>0</v>
      </c>
      <c r="Q129" s="53" t="str">
        <f t="shared" si="61"/>
        <v/>
      </c>
      <c r="R129" s="54"/>
      <c r="S129" s="37"/>
      <c r="T129" s="23"/>
      <c r="U129" s="52">
        <f t="shared" si="62"/>
        <v>0</v>
      </c>
      <c r="V129" s="90"/>
      <c r="W129" s="91"/>
      <c r="X129" s="92"/>
      <c r="Y129" s="467">
        <f t="shared" si="63"/>
        <v>0</v>
      </c>
      <c r="Z129" s="90"/>
      <c r="AA129" s="91"/>
      <c r="AB129" s="92"/>
      <c r="AC129" s="93">
        <f t="shared" si="64"/>
        <v>0</v>
      </c>
      <c r="AD129" s="391" t="str">
        <f t="shared" si="54"/>
        <v/>
      </c>
      <c r="AE129" s="54"/>
      <c r="AF129" s="240" t="str">
        <f t="shared" si="65"/>
        <v/>
      </c>
      <c r="AG129" s="139" t="str">
        <f t="shared" si="66"/>
        <v/>
      </c>
      <c r="AH129" s="130" t="str">
        <f t="shared" si="55"/>
        <v/>
      </c>
      <c r="AI129" s="131" t="b">
        <f t="shared" si="56"/>
        <v>0</v>
      </c>
      <c r="AJ129" s="132" t="str">
        <f t="shared" si="67"/>
        <v/>
      </c>
      <c r="AK129" s="132" t="str">
        <f t="shared" si="68"/>
        <v/>
      </c>
      <c r="AL129" s="132" t="str">
        <f t="shared" si="69"/>
        <v/>
      </c>
      <c r="AM129" s="132" t="str">
        <f t="shared" si="70"/>
        <v/>
      </c>
      <c r="AN129" s="133" t="str">
        <f t="shared" si="71"/>
        <v/>
      </c>
      <c r="AO129" s="133" t="str">
        <f t="shared" si="72"/>
        <v/>
      </c>
      <c r="AP129" s="133" t="str">
        <f t="shared" si="73"/>
        <v/>
      </c>
      <c r="AQ129" s="133" t="str">
        <f t="shared" si="74"/>
        <v/>
      </c>
      <c r="AR129" s="134" t="str">
        <f t="shared" si="75"/>
        <v/>
      </c>
    </row>
    <row r="130" spans="1:44">
      <c r="A130" s="220" t="str">
        <f t="shared" si="57"/>
        <v/>
      </c>
      <c r="B130" s="384"/>
      <c r="C130" s="385"/>
      <c r="D130" s="385"/>
      <c r="E130" s="386"/>
      <c r="F130" s="44"/>
      <c r="G130" s="469" t="str">
        <f t="shared" si="58"/>
        <v/>
      </c>
      <c r="H130" s="469"/>
      <c r="I130" s="373"/>
      <c r="J130" s="87"/>
      <c r="K130" s="54"/>
      <c r="L130" s="88"/>
      <c r="M130" s="89"/>
      <c r="N130" s="471">
        <f t="shared" si="59"/>
        <v>0</v>
      </c>
      <c r="O130" s="41"/>
      <c r="P130" s="52">
        <f t="shared" si="60"/>
        <v>0</v>
      </c>
      <c r="Q130" s="53" t="str">
        <f t="shared" si="61"/>
        <v/>
      </c>
      <c r="R130" s="54"/>
      <c r="S130" s="37"/>
      <c r="T130" s="23"/>
      <c r="U130" s="52">
        <f t="shared" si="62"/>
        <v>0</v>
      </c>
      <c r="V130" s="90"/>
      <c r="W130" s="91"/>
      <c r="X130" s="92"/>
      <c r="Y130" s="467">
        <f t="shared" si="63"/>
        <v>0</v>
      </c>
      <c r="Z130" s="90"/>
      <c r="AA130" s="91"/>
      <c r="AB130" s="92"/>
      <c r="AC130" s="93">
        <f t="shared" si="64"/>
        <v>0</v>
      </c>
      <c r="AD130" s="391" t="str">
        <f t="shared" si="54"/>
        <v/>
      </c>
      <c r="AE130" s="54"/>
      <c r="AF130" s="240" t="str">
        <f t="shared" si="65"/>
        <v/>
      </c>
      <c r="AG130" s="139" t="str">
        <f t="shared" si="66"/>
        <v/>
      </c>
      <c r="AH130" s="130" t="str">
        <f t="shared" si="55"/>
        <v/>
      </c>
      <c r="AI130" s="131" t="b">
        <f t="shared" si="56"/>
        <v>0</v>
      </c>
      <c r="AJ130" s="132" t="str">
        <f t="shared" si="67"/>
        <v/>
      </c>
      <c r="AK130" s="132" t="str">
        <f t="shared" si="68"/>
        <v/>
      </c>
      <c r="AL130" s="132" t="str">
        <f t="shared" si="69"/>
        <v/>
      </c>
      <c r="AM130" s="132" t="str">
        <f t="shared" si="70"/>
        <v/>
      </c>
      <c r="AN130" s="133" t="str">
        <f t="shared" si="71"/>
        <v/>
      </c>
      <c r="AO130" s="133" t="str">
        <f t="shared" si="72"/>
        <v/>
      </c>
      <c r="AP130" s="133" t="str">
        <f t="shared" si="73"/>
        <v/>
      </c>
      <c r="AQ130" s="133" t="str">
        <f t="shared" si="74"/>
        <v/>
      </c>
      <c r="AR130" s="134" t="str">
        <f t="shared" si="75"/>
        <v/>
      </c>
    </row>
    <row r="131" spans="1:44">
      <c r="A131" s="220" t="str">
        <f t="shared" si="57"/>
        <v/>
      </c>
      <c r="B131" s="384"/>
      <c r="C131" s="385"/>
      <c r="D131" s="385"/>
      <c r="E131" s="386"/>
      <c r="F131" s="44"/>
      <c r="G131" s="469" t="str">
        <f t="shared" si="58"/>
        <v/>
      </c>
      <c r="H131" s="469"/>
      <c r="I131" s="373"/>
      <c r="J131" s="87"/>
      <c r="K131" s="54"/>
      <c r="L131" s="88"/>
      <c r="M131" s="89"/>
      <c r="N131" s="471">
        <f t="shared" si="59"/>
        <v>0</v>
      </c>
      <c r="O131" s="41"/>
      <c r="P131" s="52">
        <f t="shared" si="60"/>
        <v>0</v>
      </c>
      <c r="Q131" s="53" t="str">
        <f t="shared" si="61"/>
        <v/>
      </c>
      <c r="R131" s="54"/>
      <c r="S131" s="37"/>
      <c r="T131" s="23"/>
      <c r="U131" s="52">
        <f t="shared" si="62"/>
        <v>0</v>
      </c>
      <c r="V131" s="90"/>
      <c r="W131" s="91"/>
      <c r="X131" s="92"/>
      <c r="Y131" s="467">
        <f t="shared" si="63"/>
        <v>0</v>
      </c>
      <c r="Z131" s="90"/>
      <c r="AA131" s="91"/>
      <c r="AB131" s="92"/>
      <c r="AC131" s="93">
        <f t="shared" si="64"/>
        <v>0</v>
      </c>
      <c r="AD131" s="391" t="str">
        <f t="shared" si="54"/>
        <v/>
      </c>
      <c r="AE131" s="54"/>
      <c r="AF131" s="240" t="str">
        <f t="shared" si="65"/>
        <v/>
      </c>
      <c r="AG131" s="139" t="str">
        <f t="shared" si="66"/>
        <v/>
      </c>
      <c r="AH131" s="130" t="str">
        <f t="shared" si="55"/>
        <v/>
      </c>
      <c r="AI131" s="131" t="b">
        <f t="shared" si="56"/>
        <v>0</v>
      </c>
      <c r="AJ131" s="132" t="str">
        <f t="shared" si="67"/>
        <v/>
      </c>
      <c r="AK131" s="132" t="str">
        <f t="shared" si="68"/>
        <v/>
      </c>
      <c r="AL131" s="132" t="str">
        <f t="shared" si="69"/>
        <v/>
      </c>
      <c r="AM131" s="132" t="str">
        <f t="shared" si="70"/>
        <v/>
      </c>
      <c r="AN131" s="133" t="str">
        <f t="shared" si="71"/>
        <v/>
      </c>
      <c r="AO131" s="133" t="str">
        <f t="shared" si="72"/>
        <v/>
      </c>
      <c r="AP131" s="133" t="str">
        <f t="shared" si="73"/>
        <v/>
      </c>
      <c r="AQ131" s="133" t="str">
        <f t="shared" si="74"/>
        <v/>
      </c>
      <c r="AR131" s="134" t="str">
        <f t="shared" si="75"/>
        <v/>
      </c>
    </row>
    <row r="132" spans="1:44">
      <c r="A132" s="220" t="str">
        <f t="shared" si="57"/>
        <v/>
      </c>
      <c r="B132" s="384"/>
      <c r="C132" s="385"/>
      <c r="D132" s="385"/>
      <c r="E132" s="386"/>
      <c r="F132" s="44"/>
      <c r="G132" s="469" t="str">
        <f t="shared" si="58"/>
        <v/>
      </c>
      <c r="H132" s="469"/>
      <c r="I132" s="373"/>
      <c r="J132" s="87"/>
      <c r="K132" s="54"/>
      <c r="L132" s="88"/>
      <c r="M132" s="89"/>
      <c r="N132" s="471">
        <f t="shared" si="59"/>
        <v>0</v>
      </c>
      <c r="O132" s="41"/>
      <c r="P132" s="52">
        <f t="shared" si="60"/>
        <v>0</v>
      </c>
      <c r="Q132" s="53" t="str">
        <f t="shared" si="61"/>
        <v/>
      </c>
      <c r="R132" s="54"/>
      <c r="S132" s="37"/>
      <c r="T132" s="23"/>
      <c r="U132" s="52">
        <f t="shared" si="62"/>
        <v>0</v>
      </c>
      <c r="V132" s="90"/>
      <c r="W132" s="91"/>
      <c r="X132" s="92"/>
      <c r="Y132" s="467">
        <f t="shared" si="63"/>
        <v>0</v>
      </c>
      <c r="Z132" s="90"/>
      <c r="AA132" s="91"/>
      <c r="AB132" s="92"/>
      <c r="AC132" s="93">
        <f t="shared" si="64"/>
        <v>0</v>
      </c>
      <c r="AD132" s="391" t="str">
        <f t="shared" si="54"/>
        <v/>
      </c>
      <c r="AE132" s="54"/>
      <c r="AF132" s="240" t="str">
        <f t="shared" si="65"/>
        <v/>
      </c>
      <c r="AG132" s="139" t="str">
        <f t="shared" si="66"/>
        <v/>
      </c>
      <c r="AH132" s="130" t="str">
        <f t="shared" si="55"/>
        <v/>
      </c>
      <c r="AI132" s="131" t="b">
        <f t="shared" si="56"/>
        <v>0</v>
      </c>
      <c r="AJ132" s="132" t="str">
        <f t="shared" si="67"/>
        <v/>
      </c>
      <c r="AK132" s="132" t="str">
        <f t="shared" si="68"/>
        <v/>
      </c>
      <c r="AL132" s="132" t="str">
        <f t="shared" si="69"/>
        <v/>
      </c>
      <c r="AM132" s="132" t="str">
        <f t="shared" si="70"/>
        <v/>
      </c>
      <c r="AN132" s="133" t="str">
        <f t="shared" si="71"/>
        <v/>
      </c>
      <c r="AO132" s="133" t="str">
        <f t="shared" si="72"/>
        <v/>
      </c>
      <c r="AP132" s="133" t="str">
        <f t="shared" si="73"/>
        <v/>
      </c>
      <c r="AQ132" s="133" t="str">
        <f t="shared" si="74"/>
        <v/>
      </c>
      <c r="AR132" s="134" t="str">
        <f t="shared" si="75"/>
        <v/>
      </c>
    </row>
    <row r="133" spans="1:44">
      <c r="A133" s="220" t="str">
        <f t="shared" si="57"/>
        <v/>
      </c>
      <c r="B133" s="384"/>
      <c r="C133" s="385"/>
      <c r="D133" s="385"/>
      <c r="E133" s="386"/>
      <c r="F133" s="44"/>
      <c r="G133" s="469" t="str">
        <f t="shared" si="58"/>
        <v/>
      </c>
      <c r="H133" s="469"/>
      <c r="I133" s="373"/>
      <c r="J133" s="87"/>
      <c r="K133" s="54"/>
      <c r="L133" s="88"/>
      <c r="M133" s="89"/>
      <c r="N133" s="471">
        <f t="shared" si="59"/>
        <v>0</v>
      </c>
      <c r="O133" s="41"/>
      <c r="P133" s="52">
        <f t="shared" si="60"/>
        <v>0</v>
      </c>
      <c r="Q133" s="53" t="str">
        <f t="shared" si="61"/>
        <v/>
      </c>
      <c r="R133" s="54"/>
      <c r="S133" s="37"/>
      <c r="T133" s="23"/>
      <c r="U133" s="52">
        <f t="shared" si="62"/>
        <v>0</v>
      </c>
      <c r="V133" s="90"/>
      <c r="W133" s="91"/>
      <c r="X133" s="92"/>
      <c r="Y133" s="467">
        <f t="shared" si="63"/>
        <v>0</v>
      </c>
      <c r="Z133" s="90"/>
      <c r="AA133" s="91"/>
      <c r="AB133" s="92"/>
      <c r="AC133" s="93">
        <f t="shared" si="64"/>
        <v>0</v>
      </c>
      <c r="AD133" s="391" t="str">
        <f t="shared" si="54"/>
        <v/>
      </c>
      <c r="AE133" s="54"/>
      <c r="AF133" s="240" t="str">
        <f t="shared" si="65"/>
        <v/>
      </c>
      <c r="AG133" s="139" t="str">
        <f t="shared" si="66"/>
        <v/>
      </c>
      <c r="AH133" s="130" t="str">
        <f t="shared" si="55"/>
        <v/>
      </c>
      <c r="AI133" s="131" t="b">
        <f t="shared" si="56"/>
        <v>0</v>
      </c>
      <c r="AJ133" s="132" t="str">
        <f t="shared" si="67"/>
        <v/>
      </c>
      <c r="AK133" s="132" t="str">
        <f t="shared" si="68"/>
        <v/>
      </c>
      <c r="AL133" s="132" t="str">
        <f t="shared" si="69"/>
        <v/>
      </c>
      <c r="AM133" s="132" t="str">
        <f t="shared" si="70"/>
        <v/>
      </c>
      <c r="AN133" s="133" t="str">
        <f t="shared" si="71"/>
        <v/>
      </c>
      <c r="AO133" s="133" t="str">
        <f t="shared" si="72"/>
        <v/>
      </c>
      <c r="AP133" s="133" t="str">
        <f t="shared" si="73"/>
        <v/>
      </c>
      <c r="AQ133" s="133" t="str">
        <f t="shared" si="74"/>
        <v/>
      </c>
      <c r="AR133" s="134" t="str">
        <f t="shared" si="75"/>
        <v/>
      </c>
    </row>
    <row r="134" spans="1:44">
      <c r="A134" s="220" t="str">
        <f t="shared" si="57"/>
        <v/>
      </c>
      <c r="B134" s="384"/>
      <c r="C134" s="385"/>
      <c r="D134" s="385"/>
      <c r="E134" s="386"/>
      <c r="F134" s="44"/>
      <c r="G134" s="469" t="str">
        <f t="shared" si="58"/>
        <v/>
      </c>
      <c r="H134" s="469"/>
      <c r="I134" s="373"/>
      <c r="J134" s="87"/>
      <c r="K134" s="54"/>
      <c r="L134" s="88"/>
      <c r="M134" s="89"/>
      <c r="N134" s="471">
        <f t="shared" si="59"/>
        <v>0</v>
      </c>
      <c r="O134" s="41"/>
      <c r="P134" s="52">
        <f t="shared" si="60"/>
        <v>0</v>
      </c>
      <c r="Q134" s="53" t="str">
        <f t="shared" si="61"/>
        <v/>
      </c>
      <c r="R134" s="54"/>
      <c r="S134" s="37"/>
      <c r="T134" s="23"/>
      <c r="U134" s="52">
        <f t="shared" si="62"/>
        <v>0</v>
      </c>
      <c r="V134" s="90"/>
      <c r="W134" s="91"/>
      <c r="X134" s="92"/>
      <c r="Y134" s="467">
        <f t="shared" si="63"/>
        <v>0</v>
      </c>
      <c r="Z134" s="90"/>
      <c r="AA134" s="91"/>
      <c r="AB134" s="92"/>
      <c r="AC134" s="93">
        <f t="shared" si="64"/>
        <v>0</v>
      </c>
      <c r="AD134" s="391" t="str">
        <f t="shared" si="54"/>
        <v/>
      </c>
      <c r="AE134" s="54"/>
      <c r="AF134" s="240" t="str">
        <f t="shared" si="65"/>
        <v/>
      </c>
      <c r="AG134" s="139" t="str">
        <f t="shared" si="66"/>
        <v/>
      </c>
      <c r="AH134" s="130" t="str">
        <f t="shared" si="55"/>
        <v/>
      </c>
      <c r="AI134" s="131" t="b">
        <f t="shared" si="56"/>
        <v>0</v>
      </c>
      <c r="AJ134" s="132" t="str">
        <f t="shared" si="67"/>
        <v/>
      </c>
      <c r="AK134" s="132" t="str">
        <f t="shared" si="68"/>
        <v/>
      </c>
      <c r="AL134" s="132" t="str">
        <f t="shared" si="69"/>
        <v/>
      </c>
      <c r="AM134" s="132" t="str">
        <f t="shared" si="70"/>
        <v/>
      </c>
      <c r="AN134" s="133" t="str">
        <f t="shared" si="71"/>
        <v/>
      </c>
      <c r="AO134" s="133" t="str">
        <f t="shared" si="72"/>
        <v/>
      </c>
      <c r="AP134" s="133" t="str">
        <f t="shared" si="73"/>
        <v/>
      </c>
      <c r="AQ134" s="133" t="str">
        <f t="shared" si="74"/>
        <v/>
      </c>
      <c r="AR134" s="134" t="str">
        <f t="shared" si="75"/>
        <v/>
      </c>
    </row>
    <row r="135" spans="1:44">
      <c r="A135" s="220" t="str">
        <f t="shared" si="57"/>
        <v/>
      </c>
      <c r="B135" s="384"/>
      <c r="C135" s="385"/>
      <c r="D135" s="385"/>
      <c r="E135" s="386"/>
      <c r="F135" s="44"/>
      <c r="G135" s="469" t="str">
        <f t="shared" si="58"/>
        <v/>
      </c>
      <c r="H135" s="469"/>
      <c r="I135" s="373"/>
      <c r="J135" s="87"/>
      <c r="K135" s="54"/>
      <c r="L135" s="88"/>
      <c r="M135" s="89"/>
      <c r="N135" s="471">
        <f t="shared" si="59"/>
        <v>0</v>
      </c>
      <c r="O135" s="41"/>
      <c r="P135" s="52">
        <f t="shared" si="60"/>
        <v>0</v>
      </c>
      <c r="Q135" s="53" t="str">
        <f t="shared" si="61"/>
        <v/>
      </c>
      <c r="R135" s="54"/>
      <c r="S135" s="37"/>
      <c r="T135" s="23"/>
      <c r="U135" s="52">
        <f t="shared" si="62"/>
        <v>0</v>
      </c>
      <c r="V135" s="90"/>
      <c r="W135" s="91"/>
      <c r="X135" s="92"/>
      <c r="Y135" s="467">
        <f t="shared" si="63"/>
        <v>0</v>
      </c>
      <c r="Z135" s="90"/>
      <c r="AA135" s="91"/>
      <c r="AB135" s="92"/>
      <c r="AC135" s="93">
        <f t="shared" si="64"/>
        <v>0</v>
      </c>
      <c r="AD135" s="391" t="str">
        <f t="shared" si="54"/>
        <v/>
      </c>
      <c r="AE135" s="54"/>
      <c r="AF135" s="240" t="str">
        <f t="shared" si="65"/>
        <v/>
      </c>
      <c r="AG135" s="139" t="str">
        <f t="shared" si="66"/>
        <v/>
      </c>
      <c r="AH135" s="130" t="str">
        <f t="shared" si="55"/>
        <v/>
      </c>
      <c r="AI135" s="131" t="b">
        <f t="shared" si="56"/>
        <v>0</v>
      </c>
      <c r="AJ135" s="132" t="str">
        <f t="shared" si="67"/>
        <v/>
      </c>
      <c r="AK135" s="132" t="str">
        <f t="shared" si="68"/>
        <v/>
      </c>
      <c r="AL135" s="132" t="str">
        <f t="shared" si="69"/>
        <v/>
      </c>
      <c r="AM135" s="132" t="str">
        <f t="shared" si="70"/>
        <v/>
      </c>
      <c r="AN135" s="133" t="str">
        <f t="shared" si="71"/>
        <v/>
      </c>
      <c r="AO135" s="133" t="str">
        <f t="shared" si="72"/>
        <v/>
      </c>
      <c r="AP135" s="133" t="str">
        <f t="shared" si="73"/>
        <v/>
      </c>
      <c r="AQ135" s="133" t="str">
        <f t="shared" si="74"/>
        <v/>
      </c>
      <c r="AR135" s="134" t="str">
        <f t="shared" si="75"/>
        <v/>
      </c>
    </row>
    <row r="136" spans="1:44">
      <c r="A136" s="220" t="str">
        <f t="shared" si="57"/>
        <v/>
      </c>
      <c r="B136" s="384"/>
      <c r="C136" s="385"/>
      <c r="D136" s="385"/>
      <c r="E136" s="386"/>
      <c r="F136" s="44"/>
      <c r="G136" s="469" t="str">
        <f t="shared" si="58"/>
        <v/>
      </c>
      <c r="H136" s="469"/>
      <c r="I136" s="373"/>
      <c r="J136" s="87"/>
      <c r="K136" s="54"/>
      <c r="L136" s="88"/>
      <c r="M136" s="89"/>
      <c r="N136" s="471">
        <f t="shared" si="59"/>
        <v>0</v>
      </c>
      <c r="O136" s="41"/>
      <c r="P136" s="52">
        <f t="shared" si="60"/>
        <v>0</v>
      </c>
      <c r="Q136" s="53" t="str">
        <f t="shared" si="61"/>
        <v/>
      </c>
      <c r="R136" s="54"/>
      <c r="S136" s="37"/>
      <c r="T136" s="23"/>
      <c r="U136" s="52">
        <f t="shared" si="62"/>
        <v>0</v>
      </c>
      <c r="V136" s="90"/>
      <c r="W136" s="91"/>
      <c r="X136" s="92"/>
      <c r="Y136" s="467">
        <f t="shared" si="63"/>
        <v>0</v>
      </c>
      <c r="Z136" s="90"/>
      <c r="AA136" s="91"/>
      <c r="AB136" s="92"/>
      <c r="AC136" s="93">
        <f t="shared" si="64"/>
        <v>0</v>
      </c>
      <c r="AD136" s="391" t="str">
        <f t="shared" si="54"/>
        <v/>
      </c>
      <c r="AE136" s="54"/>
      <c r="AF136" s="240" t="str">
        <f t="shared" si="65"/>
        <v/>
      </c>
      <c r="AG136" s="139" t="str">
        <f t="shared" si="66"/>
        <v/>
      </c>
      <c r="AH136" s="130" t="str">
        <f t="shared" si="55"/>
        <v/>
      </c>
      <c r="AI136" s="131" t="b">
        <f t="shared" si="56"/>
        <v>0</v>
      </c>
      <c r="AJ136" s="132" t="str">
        <f t="shared" si="67"/>
        <v/>
      </c>
      <c r="AK136" s="132" t="str">
        <f t="shared" si="68"/>
        <v/>
      </c>
      <c r="AL136" s="132" t="str">
        <f t="shared" si="69"/>
        <v/>
      </c>
      <c r="AM136" s="132" t="str">
        <f t="shared" si="70"/>
        <v/>
      </c>
      <c r="AN136" s="133" t="str">
        <f t="shared" si="71"/>
        <v/>
      </c>
      <c r="AO136" s="133" t="str">
        <f t="shared" si="72"/>
        <v/>
      </c>
      <c r="AP136" s="133" t="str">
        <f t="shared" si="73"/>
        <v/>
      </c>
      <c r="AQ136" s="133" t="str">
        <f t="shared" si="74"/>
        <v/>
      </c>
      <c r="AR136" s="134" t="str">
        <f t="shared" si="75"/>
        <v/>
      </c>
    </row>
    <row r="137" spans="1:44">
      <c r="A137" s="220" t="str">
        <f t="shared" si="57"/>
        <v/>
      </c>
      <c r="B137" s="384"/>
      <c r="C137" s="385"/>
      <c r="D137" s="385"/>
      <c r="E137" s="386"/>
      <c r="F137" s="44"/>
      <c r="G137" s="469" t="str">
        <f t="shared" si="58"/>
        <v/>
      </c>
      <c r="H137" s="469"/>
      <c r="I137" s="373"/>
      <c r="J137" s="87"/>
      <c r="K137" s="54"/>
      <c r="L137" s="88"/>
      <c r="M137" s="89"/>
      <c r="N137" s="471">
        <f t="shared" si="59"/>
        <v>0</v>
      </c>
      <c r="O137" s="41"/>
      <c r="P137" s="52">
        <f t="shared" si="60"/>
        <v>0</v>
      </c>
      <c r="Q137" s="53" t="str">
        <f t="shared" si="61"/>
        <v/>
      </c>
      <c r="R137" s="54"/>
      <c r="S137" s="37"/>
      <c r="T137" s="23"/>
      <c r="U137" s="52">
        <f t="shared" si="62"/>
        <v>0</v>
      </c>
      <c r="V137" s="90"/>
      <c r="W137" s="91"/>
      <c r="X137" s="92"/>
      <c r="Y137" s="467">
        <f t="shared" si="63"/>
        <v>0</v>
      </c>
      <c r="Z137" s="90"/>
      <c r="AA137" s="91"/>
      <c r="AB137" s="92"/>
      <c r="AC137" s="93">
        <f t="shared" si="64"/>
        <v>0</v>
      </c>
      <c r="AD137" s="391" t="str">
        <f t="shared" si="54"/>
        <v/>
      </c>
      <c r="AE137" s="54"/>
      <c r="AF137" s="240" t="str">
        <f t="shared" si="65"/>
        <v/>
      </c>
      <c r="AG137" s="139" t="str">
        <f t="shared" si="66"/>
        <v/>
      </c>
      <c r="AH137" s="130" t="str">
        <f t="shared" si="55"/>
        <v/>
      </c>
      <c r="AI137" s="131" t="b">
        <f t="shared" si="56"/>
        <v>0</v>
      </c>
      <c r="AJ137" s="132" t="str">
        <f t="shared" si="67"/>
        <v/>
      </c>
      <c r="AK137" s="132" t="str">
        <f t="shared" si="68"/>
        <v/>
      </c>
      <c r="AL137" s="132" t="str">
        <f t="shared" si="69"/>
        <v/>
      </c>
      <c r="AM137" s="132" t="str">
        <f t="shared" si="70"/>
        <v/>
      </c>
      <c r="AN137" s="133" t="str">
        <f t="shared" si="71"/>
        <v/>
      </c>
      <c r="AO137" s="133" t="str">
        <f t="shared" si="72"/>
        <v/>
      </c>
      <c r="AP137" s="133" t="str">
        <f t="shared" si="73"/>
        <v/>
      </c>
      <c r="AQ137" s="133" t="str">
        <f t="shared" si="74"/>
        <v/>
      </c>
      <c r="AR137" s="134" t="str">
        <f t="shared" si="75"/>
        <v/>
      </c>
    </row>
    <row r="138" spans="1:44">
      <c r="A138" s="220" t="str">
        <f t="shared" si="57"/>
        <v/>
      </c>
      <c r="B138" s="384"/>
      <c r="C138" s="385"/>
      <c r="D138" s="385"/>
      <c r="E138" s="386"/>
      <c r="F138" s="44"/>
      <c r="G138" s="469" t="str">
        <f t="shared" si="58"/>
        <v/>
      </c>
      <c r="H138" s="469"/>
      <c r="I138" s="373"/>
      <c r="J138" s="87"/>
      <c r="K138" s="54"/>
      <c r="L138" s="88"/>
      <c r="M138" s="89"/>
      <c r="N138" s="471">
        <f t="shared" si="59"/>
        <v>0</v>
      </c>
      <c r="O138" s="41"/>
      <c r="P138" s="52">
        <f t="shared" si="60"/>
        <v>0</v>
      </c>
      <c r="Q138" s="53" t="str">
        <f t="shared" si="61"/>
        <v/>
      </c>
      <c r="R138" s="54"/>
      <c r="S138" s="37"/>
      <c r="T138" s="23"/>
      <c r="U138" s="52">
        <f t="shared" si="62"/>
        <v>0</v>
      </c>
      <c r="V138" s="90"/>
      <c r="W138" s="91"/>
      <c r="X138" s="92"/>
      <c r="Y138" s="467">
        <f t="shared" si="63"/>
        <v>0</v>
      </c>
      <c r="Z138" s="90"/>
      <c r="AA138" s="91"/>
      <c r="AB138" s="92"/>
      <c r="AC138" s="93">
        <f t="shared" si="64"/>
        <v>0</v>
      </c>
      <c r="AD138" s="391" t="str">
        <f t="shared" si="54"/>
        <v/>
      </c>
      <c r="AE138" s="54"/>
      <c r="AF138" s="240" t="str">
        <f t="shared" si="65"/>
        <v/>
      </c>
      <c r="AG138" s="139" t="str">
        <f t="shared" si="66"/>
        <v/>
      </c>
      <c r="AH138" s="130" t="str">
        <f t="shared" si="55"/>
        <v/>
      </c>
      <c r="AI138" s="131" t="b">
        <f t="shared" si="56"/>
        <v>0</v>
      </c>
      <c r="AJ138" s="132" t="str">
        <f t="shared" si="67"/>
        <v/>
      </c>
      <c r="AK138" s="132" t="str">
        <f t="shared" si="68"/>
        <v/>
      </c>
      <c r="AL138" s="132" t="str">
        <f t="shared" si="69"/>
        <v/>
      </c>
      <c r="AM138" s="132" t="str">
        <f t="shared" si="70"/>
        <v/>
      </c>
      <c r="AN138" s="133" t="str">
        <f t="shared" si="71"/>
        <v/>
      </c>
      <c r="AO138" s="133" t="str">
        <f t="shared" si="72"/>
        <v/>
      </c>
      <c r="AP138" s="133" t="str">
        <f t="shared" si="73"/>
        <v/>
      </c>
      <c r="AQ138" s="133" t="str">
        <f t="shared" si="74"/>
        <v/>
      </c>
      <c r="AR138" s="134" t="str">
        <f t="shared" si="75"/>
        <v/>
      </c>
    </row>
    <row r="139" spans="1:44">
      <c r="A139" s="220" t="str">
        <f t="shared" si="57"/>
        <v/>
      </c>
      <c r="B139" s="384"/>
      <c r="C139" s="385"/>
      <c r="D139" s="385"/>
      <c r="E139" s="386"/>
      <c r="F139" s="44"/>
      <c r="G139" s="469" t="str">
        <f t="shared" si="58"/>
        <v/>
      </c>
      <c r="H139" s="469"/>
      <c r="I139" s="373"/>
      <c r="J139" s="87"/>
      <c r="K139" s="54"/>
      <c r="L139" s="88"/>
      <c r="M139" s="89"/>
      <c r="N139" s="471">
        <f t="shared" si="59"/>
        <v>0</v>
      </c>
      <c r="O139" s="41"/>
      <c r="P139" s="52">
        <f t="shared" si="60"/>
        <v>0</v>
      </c>
      <c r="Q139" s="53" t="str">
        <f t="shared" si="61"/>
        <v/>
      </c>
      <c r="R139" s="54"/>
      <c r="S139" s="37"/>
      <c r="T139" s="23"/>
      <c r="U139" s="52">
        <f t="shared" si="62"/>
        <v>0</v>
      </c>
      <c r="V139" s="90"/>
      <c r="W139" s="91"/>
      <c r="X139" s="92"/>
      <c r="Y139" s="467">
        <f t="shared" si="63"/>
        <v>0</v>
      </c>
      <c r="Z139" s="90"/>
      <c r="AA139" s="91"/>
      <c r="AB139" s="92"/>
      <c r="AC139" s="93">
        <f t="shared" si="64"/>
        <v>0</v>
      </c>
      <c r="AD139" s="391" t="str">
        <f t="shared" si="54"/>
        <v/>
      </c>
      <c r="AE139" s="54"/>
      <c r="AF139" s="240" t="str">
        <f t="shared" si="65"/>
        <v/>
      </c>
      <c r="AG139" s="139" t="str">
        <f t="shared" si="66"/>
        <v/>
      </c>
      <c r="AH139" s="130" t="str">
        <f t="shared" si="55"/>
        <v/>
      </c>
      <c r="AI139" s="131" t="b">
        <f t="shared" si="56"/>
        <v>0</v>
      </c>
      <c r="AJ139" s="132" t="str">
        <f t="shared" si="67"/>
        <v/>
      </c>
      <c r="AK139" s="132" t="str">
        <f t="shared" si="68"/>
        <v/>
      </c>
      <c r="AL139" s="132" t="str">
        <f t="shared" si="69"/>
        <v/>
      </c>
      <c r="AM139" s="132" t="str">
        <f t="shared" si="70"/>
        <v/>
      </c>
      <c r="AN139" s="133" t="str">
        <f t="shared" si="71"/>
        <v/>
      </c>
      <c r="AO139" s="133" t="str">
        <f t="shared" si="72"/>
        <v/>
      </c>
      <c r="AP139" s="133" t="str">
        <f t="shared" si="73"/>
        <v/>
      </c>
      <c r="AQ139" s="133" t="str">
        <f t="shared" si="74"/>
        <v/>
      </c>
      <c r="AR139" s="134" t="str">
        <f t="shared" si="75"/>
        <v/>
      </c>
    </row>
    <row r="140" spans="1:44">
      <c r="A140" s="220" t="str">
        <f t="shared" si="57"/>
        <v/>
      </c>
      <c r="B140" s="384"/>
      <c r="C140" s="385"/>
      <c r="D140" s="385"/>
      <c r="E140" s="386"/>
      <c r="F140" s="44"/>
      <c r="G140" s="469" t="str">
        <f t="shared" si="58"/>
        <v/>
      </c>
      <c r="H140" s="469"/>
      <c r="I140" s="373"/>
      <c r="J140" s="87"/>
      <c r="K140" s="54"/>
      <c r="L140" s="88"/>
      <c r="M140" s="89"/>
      <c r="N140" s="471">
        <f t="shared" si="59"/>
        <v>0</v>
      </c>
      <c r="O140" s="41"/>
      <c r="P140" s="52">
        <f t="shared" si="60"/>
        <v>0</v>
      </c>
      <c r="Q140" s="53" t="str">
        <f t="shared" si="61"/>
        <v/>
      </c>
      <c r="R140" s="54"/>
      <c r="S140" s="37"/>
      <c r="T140" s="23"/>
      <c r="U140" s="52">
        <f t="shared" si="62"/>
        <v>0</v>
      </c>
      <c r="V140" s="90"/>
      <c r="W140" s="91"/>
      <c r="X140" s="92"/>
      <c r="Y140" s="467">
        <f t="shared" si="63"/>
        <v>0</v>
      </c>
      <c r="Z140" s="90"/>
      <c r="AA140" s="91"/>
      <c r="AB140" s="92"/>
      <c r="AC140" s="93">
        <f t="shared" si="64"/>
        <v>0</v>
      </c>
      <c r="AD140" s="391" t="str">
        <f t="shared" si="54"/>
        <v/>
      </c>
      <c r="AE140" s="54"/>
      <c r="AF140" s="240" t="str">
        <f t="shared" si="65"/>
        <v/>
      </c>
      <c r="AG140" s="139" t="str">
        <f t="shared" si="66"/>
        <v/>
      </c>
      <c r="AH140" s="130" t="str">
        <f t="shared" si="55"/>
        <v/>
      </c>
      <c r="AI140" s="131" t="b">
        <f t="shared" si="56"/>
        <v>0</v>
      </c>
      <c r="AJ140" s="132" t="str">
        <f t="shared" si="67"/>
        <v/>
      </c>
      <c r="AK140" s="132" t="str">
        <f t="shared" si="68"/>
        <v/>
      </c>
      <c r="AL140" s="132" t="str">
        <f t="shared" si="69"/>
        <v/>
      </c>
      <c r="AM140" s="132" t="str">
        <f t="shared" si="70"/>
        <v/>
      </c>
      <c r="AN140" s="133" t="str">
        <f t="shared" si="71"/>
        <v/>
      </c>
      <c r="AO140" s="133" t="str">
        <f t="shared" si="72"/>
        <v/>
      </c>
      <c r="AP140" s="133" t="str">
        <f t="shared" si="73"/>
        <v/>
      </c>
      <c r="AQ140" s="133" t="str">
        <f t="shared" si="74"/>
        <v/>
      </c>
      <c r="AR140" s="134" t="str">
        <f t="shared" si="75"/>
        <v/>
      </c>
    </row>
    <row r="141" spans="1:44">
      <c r="A141" s="220" t="str">
        <f t="shared" si="57"/>
        <v/>
      </c>
      <c r="B141" s="384"/>
      <c r="C141" s="385"/>
      <c r="D141" s="385"/>
      <c r="E141" s="386"/>
      <c r="F141" s="44"/>
      <c r="G141" s="469" t="str">
        <f t="shared" si="58"/>
        <v/>
      </c>
      <c r="H141" s="469"/>
      <c r="I141" s="373"/>
      <c r="J141" s="87"/>
      <c r="K141" s="54"/>
      <c r="L141" s="88"/>
      <c r="M141" s="89"/>
      <c r="N141" s="471">
        <f t="shared" si="59"/>
        <v>0</v>
      </c>
      <c r="O141" s="41"/>
      <c r="P141" s="52">
        <f t="shared" si="60"/>
        <v>0</v>
      </c>
      <c r="Q141" s="53" t="str">
        <f t="shared" si="61"/>
        <v/>
      </c>
      <c r="R141" s="54"/>
      <c r="S141" s="37"/>
      <c r="T141" s="23"/>
      <c r="U141" s="52">
        <f t="shared" si="62"/>
        <v>0</v>
      </c>
      <c r="V141" s="90"/>
      <c r="W141" s="91"/>
      <c r="X141" s="92"/>
      <c r="Y141" s="467">
        <f t="shared" si="63"/>
        <v>0</v>
      </c>
      <c r="Z141" s="90"/>
      <c r="AA141" s="91"/>
      <c r="AB141" s="92"/>
      <c r="AC141" s="93">
        <f t="shared" si="64"/>
        <v>0</v>
      </c>
      <c r="AD141" s="391" t="str">
        <f t="shared" si="54"/>
        <v/>
      </c>
      <c r="AE141" s="54"/>
      <c r="AF141" s="240" t="str">
        <f t="shared" si="65"/>
        <v/>
      </c>
      <c r="AG141" s="139" t="str">
        <f t="shared" si="66"/>
        <v/>
      </c>
      <c r="AH141" s="130" t="str">
        <f t="shared" si="55"/>
        <v/>
      </c>
      <c r="AI141" s="131" t="b">
        <f t="shared" si="56"/>
        <v>0</v>
      </c>
      <c r="AJ141" s="132" t="str">
        <f t="shared" si="67"/>
        <v/>
      </c>
      <c r="AK141" s="132" t="str">
        <f t="shared" si="68"/>
        <v/>
      </c>
      <c r="AL141" s="132" t="str">
        <f t="shared" si="69"/>
        <v/>
      </c>
      <c r="AM141" s="132" t="str">
        <f t="shared" si="70"/>
        <v/>
      </c>
      <c r="AN141" s="133" t="str">
        <f t="shared" si="71"/>
        <v/>
      </c>
      <c r="AO141" s="133" t="str">
        <f t="shared" si="72"/>
        <v/>
      </c>
      <c r="AP141" s="133" t="str">
        <f t="shared" si="73"/>
        <v/>
      </c>
      <c r="AQ141" s="133" t="str">
        <f t="shared" si="74"/>
        <v/>
      </c>
      <c r="AR141" s="134" t="str">
        <f t="shared" si="75"/>
        <v/>
      </c>
    </row>
    <row r="142" spans="1:44">
      <c r="A142" s="220" t="str">
        <f t="shared" si="57"/>
        <v/>
      </c>
      <c r="B142" s="384"/>
      <c r="C142" s="385"/>
      <c r="D142" s="385"/>
      <c r="E142" s="386"/>
      <c r="F142" s="44"/>
      <c r="G142" s="469" t="str">
        <f t="shared" si="58"/>
        <v/>
      </c>
      <c r="H142" s="469"/>
      <c r="I142" s="373"/>
      <c r="J142" s="87"/>
      <c r="K142" s="54"/>
      <c r="L142" s="88"/>
      <c r="M142" s="89"/>
      <c r="N142" s="471">
        <f t="shared" si="59"/>
        <v>0</v>
      </c>
      <c r="O142" s="41"/>
      <c r="P142" s="52">
        <f t="shared" si="60"/>
        <v>0</v>
      </c>
      <c r="Q142" s="53" t="str">
        <f t="shared" si="61"/>
        <v/>
      </c>
      <c r="R142" s="54"/>
      <c r="S142" s="37"/>
      <c r="T142" s="23"/>
      <c r="U142" s="52">
        <f t="shared" si="62"/>
        <v>0</v>
      </c>
      <c r="V142" s="90"/>
      <c r="W142" s="91"/>
      <c r="X142" s="92"/>
      <c r="Y142" s="467">
        <f t="shared" si="63"/>
        <v>0</v>
      </c>
      <c r="Z142" s="90"/>
      <c r="AA142" s="91"/>
      <c r="AB142" s="92"/>
      <c r="AC142" s="93">
        <f t="shared" si="64"/>
        <v>0</v>
      </c>
      <c r="AD142" s="391" t="str">
        <f t="shared" si="54"/>
        <v/>
      </c>
      <c r="AE142" s="54"/>
      <c r="AF142" s="240" t="str">
        <f t="shared" si="65"/>
        <v/>
      </c>
      <c r="AG142" s="139" t="str">
        <f t="shared" si="66"/>
        <v/>
      </c>
      <c r="AH142" s="130" t="str">
        <f t="shared" si="55"/>
        <v/>
      </c>
      <c r="AI142" s="131" t="b">
        <f t="shared" si="56"/>
        <v>0</v>
      </c>
      <c r="AJ142" s="132" t="str">
        <f t="shared" si="67"/>
        <v/>
      </c>
      <c r="AK142" s="132" t="str">
        <f t="shared" si="68"/>
        <v/>
      </c>
      <c r="AL142" s="132" t="str">
        <f t="shared" si="69"/>
        <v/>
      </c>
      <c r="AM142" s="132" t="str">
        <f t="shared" si="70"/>
        <v/>
      </c>
      <c r="AN142" s="133" t="str">
        <f t="shared" si="71"/>
        <v/>
      </c>
      <c r="AO142" s="133" t="str">
        <f t="shared" si="72"/>
        <v/>
      </c>
      <c r="AP142" s="133" t="str">
        <f t="shared" si="73"/>
        <v/>
      </c>
      <c r="AQ142" s="133" t="str">
        <f t="shared" si="74"/>
        <v/>
      </c>
      <c r="AR142" s="134" t="str">
        <f t="shared" si="75"/>
        <v/>
      </c>
    </row>
    <row r="143" spans="1:44">
      <c r="A143" s="220" t="str">
        <f t="shared" si="57"/>
        <v/>
      </c>
      <c r="B143" s="384"/>
      <c r="C143" s="385"/>
      <c r="D143" s="385"/>
      <c r="E143" s="386"/>
      <c r="F143" s="44"/>
      <c r="G143" s="469" t="str">
        <f t="shared" si="58"/>
        <v/>
      </c>
      <c r="H143" s="469"/>
      <c r="I143" s="373"/>
      <c r="J143" s="87"/>
      <c r="K143" s="54"/>
      <c r="L143" s="88"/>
      <c r="M143" s="89"/>
      <c r="N143" s="471">
        <f t="shared" si="59"/>
        <v>0</v>
      </c>
      <c r="O143" s="41"/>
      <c r="P143" s="52">
        <f t="shared" si="60"/>
        <v>0</v>
      </c>
      <c r="Q143" s="53" t="str">
        <f t="shared" si="61"/>
        <v/>
      </c>
      <c r="R143" s="54"/>
      <c r="S143" s="37"/>
      <c r="T143" s="23"/>
      <c r="U143" s="52">
        <f t="shared" si="62"/>
        <v>0</v>
      </c>
      <c r="V143" s="90"/>
      <c r="W143" s="91"/>
      <c r="X143" s="92"/>
      <c r="Y143" s="467">
        <f t="shared" si="63"/>
        <v>0</v>
      </c>
      <c r="Z143" s="90"/>
      <c r="AA143" s="91"/>
      <c r="AB143" s="92"/>
      <c r="AC143" s="93">
        <f t="shared" si="64"/>
        <v>0</v>
      </c>
      <c r="AD143" s="391" t="str">
        <f t="shared" si="54"/>
        <v/>
      </c>
      <c r="AE143" s="54"/>
      <c r="AF143" s="240" t="str">
        <f t="shared" si="65"/>
        <v/>
      </c>
      <c r="AG143" s="139" t="str">
        <f t="shared" si="66"/>
        <v/>
      </c>
      <c r="AH143" s="130" t="str">
        <f t="shared" si="55"/>
        <v/>
      </c>
      <c r="AI143" s="131" t="b">
        <f t="shared" si="56"/>
        <v>0</v>
      </c>
      <c r="AJ143" s="132" t="str">
        <f t="shared" si="67"/>
        <v/>
      </c>
      <c r="AK143" s="132" t="str">
        <f t="shared" si="68"/>
        <v/>
      </c>
      <c r="AL143" s="132" t="str">
        <f t="shared" si="69"/>
        <v/>
      </c>
      <c r="AM143" s="132" t="str">
        <f t="shared" si="70"/>
        <v/>
      </c>
      <c r="AN143" s="133" t="str">
        <f t="shared" si="71"/>
        <v/>
      </c>
      <c r="AO143" s="133" t="str">
        <f t="shared" si="72"/>
        <v/>
      </c>
      <c r="AP143" s="133" t="str">
        <f t="shared" si="73"/>
        <v/>
      </c>
      <c r="AQ143" s="133" t="str">
        <f t="shared" si="74"/>
        <v/>
      </c>
      <c r="AR143" s="134" t="str">
        <f t="shared" si="75"/>
        <v/>
      </c>
    </row>
    <row r="144" spans="1:44">
      <c r="A144" s="220" t="str">
        <f t="shared" si="57"/>
        <v/>
      </c>
      <c r="B144" s="384"/>
      <c r="C144" s="385"/>
      <c r="D144" s="385"/>
      <c r="E144" s="386"/>
      <c r="F144" s="44"/>
      <c r="G144" s="469" t="str">
        <f t="shared" si="58"/>
        <v/>
      </c>
      <c r="H144" s="469"/>
      <c r="I144" s="373"/>
      <c r="J144" s="87"/>
      <c r="K144" s="54"/>
      <c r="L144" s="88"/>
      <c r="M144" s="89"/>
      <c r="N144" s="471">
        <f t="shared" si="59"/>
        <v>0</v>
      </c>
      <c r="O144" s="41"/>
      <c r="P144" s="52">
        <f t="shared" si="60"/>
        <v>0</v>
      </c>
      <c r="Q144" s="53" t="str">
        <f t="shared" si="61"/>
        <v/>
      </c>
      <c r="R144" s="54"/>
      <c r="S144" s="37"/>
      <c r="T144" s="23"/>
      <c r="U144" s="52">
        <f t="shared" si="62"/>
        <v>0</v>
      </c>
      <c r="V144" s="90"/>
      <c r="W144" s="91"/>
      <c r="X144" s="92"/>
      <c r="Y144" s="467">
        <f t="shared" si="63"/>
        <v>0</v>
      </c>
      <c r="Z144" s="90"/>
      <c r="AA144" s="91"/>
      <c r="AB144" s="92"/>
      <c r="AC144" s="93">
        <f t="shared" si="64"/>
        <v>0</v>
      </c>
      <c r="AD144" s="391" t="str">
        <f t="shared" ref="AD144:AD207" si="76">IF(T144="","",Y144+AC144)</f>
        <v/>
      </c>
      <c r="AE144" s="54"/>
      <c r="AF144" s="240" t="str">
        <f t="shared" si="65"/>
        <v/>
      </c>
      <c r="AG144" s="139" t="str">
        <f t="shared" si="66"/>
        <v/>
      </c>
      <c r="AH144" s="130" t="str">
        <f t="shared" ref="AH144:AH207" si="77">IF(AG144="Eligibilité ultérieure",48-AD144,"")</f>
        <v/>
      </c>
      <c r="AI144" s="131" t="b">
        <f t="shared" ref="AI144:AI207" si="78">IF(AC144&gt;=24,IF(AD144&lt;48,TRUE,FALSE))</f>
        <v>0</v>
      </c>
      <c r="AJ144" s="132" t="str">
        <f t="shared" si="67"/>
        <v/>
      </c>
      <c r="AK144" s="132" t="str">
        <f t="shared" si="68"/>
        <v/>
      </c>
      <c r="AL144" s="132" t="str">
        <f t="shared" si="69"/>
        <v/>
      </c>
      <c r="AM144" s="132" t="str">
        <f t="shared" si="70"/>
        <v/>
      </c>
      <c r="AN144" s="133" t="str">
        <f t="shared" si="71"/>
        <v/>
      </c>
      <c r="AO144" s="133" t="str">
        <f t="shared" si="72"/>
        <v/>
      </c>
      <c r="AP144" s="133" t="str">
        <f t="shared" si="73"/>
        <v/>
      </c>
      <c r="AQ144" s="133" t="str">
        <f t="shared" si="74"/>
        <v/>
      </c>
      <c r="AR144" s="134" t="str">
        <f t="shared" si="75"/>
        <v/>
      </c>
    </row>
    <row r="145" spans="1:44">
      <c r="A145" s="220" t="str">
        <f t="shared" si="57"/>
        <v/>
      </c>
      <c r="B145" s="384"/>
      <c r="C145" s="385"/>
      <c r="D145" s="385"/>
      <c r="E145" s="386"/>
      <c r="F145" s="44"/>
      <c r="G145" s="469" t="str">
        <f t="shared" si="58"/>
        <v/>
      </c>
      <c r="H145" s="469"/>
      <c r="I145" s="373"/>
      <c r="J145" s="87"/>
      <c r="K145" s="54"/>
      <c r="L145" s="88"/>
      <c r="M145" s="89"/>
      <c r="N145" s="471">
        <f t="shared" si="59"/>
        <v>0</v>
      </c>
      <c r="O145" s="41"/>
      <c r="P145" s="52">
        <f t="shared" si="60"/>
        <v>0</v>
      </c>
      <c r="Q145" s="53" t="str">
        <f t="shared" si="61"/>
        <v/>
      </c>
      <c r="R145" s="54"/>
      <c r="S145" s="37"/>
      <c r="T145" s="23"/>
      <c r="U145" s="52">
        <f t="shared" si="62"/>
        <v>0</v>
      </c>
      <c r="V145" s="90"/>
      <c r="W145" s="91"/>
      <c r="X145" s="92"/>
      <c r="Y145" s="467">
        <f t="shared" si="63"/>
        <v>0</v>
      </c>
      <c r="Z145" s="90"/>
      <c r="AA145" s="91"/>
      <c r="AB145" s="92"/>
      <c r="AC145" s="93">
        <f t="shared" si="64"/>
        <v>0</v>
      </c>
      <c r="AD145" s="391" t="str">
        <f t="shared" si="76"/>
        <v/>
      </c>
      <c r="AE145" s="54"/>
      <c r="AF145" s="240" t="str">
        <f t="shared" si="65"/>
        <v/>
      </c>
      <c r="AG145" s="139" t="str">
        <f t="shared" si="66"/>
        <v/>
      </c>
      <c r="AH145" s="130" t="str">
        <f t="shared" si="77"/>
        <v/>
      </c>
      <c r="AI145" s="131" t="b">
        <f t="shared" si="78"/>
        <v>0</v>
      </c>
      <c r="AJ145" s="132" t="str">
        <f t="shared" si="67"/>
        <v/>
      </c>
      <c r="AK145" s="132" t="str">
        <f t="shared" si="68"/>
        <v/>
      </c>
      <c r="AL145" s="132" t="str">
        <f t="shared" si="69"/>
        <v/>
      </c>
      <c r="AM145" s="132" t="str">
        <f t="shared" si="70"/>
        <v/>
      </c>
      <c r="AN145" s="133" t="str">
        <f t="shared" si="71"/>
        <v/>
      </c>
      <c r="AO145" s="133" t="str">
        <f t="shared" si="72"/>
        <v/>
      </c>
      <c r="AP145" s="133" t="str">
        <f t="shared" si="73"/>
        <v/>
      </c>
      <c r="AQ145" s="133" t="str">
        <f t="shared" si="74"/>
        <v/>
      </c>
      <c r="AR145" s="134" t="str">
        <f t="shared" si="75"/>
        <v/>
      </c>
    </row>
    <row r="146" spans="1:44">
      <c r="A146" s="220" t="str">
        <f t="shared" si="57"/>
        <v/>
      </c>
      <c r="B146" s="384"/>
      <c r="C146" s="385"/>
      <c r="D146" s="385"/>
      <c r="E146" s="386"/>
      <c r="F146" s="44"/>
      <c r="G146" s="469" t="str">
        <f t="shared" si="58"/>
        <v/>
      </c>
      <c r="H146" s="469"/>
      <c r="I146" s="373"/>
      <c r="J146" s="87"/>
      <c r="K146" s="54"/>
      <c r="L146" s="88"/>
      <c r="M146" s="89"/>
      <c r="N146" s="471">
        <f t="shared" si="59"/>
        <v>0</v>
      </c>
      <c r="O146" s="41"/>
      <c r="P146" s="52">
        <f t="shared" si="60"/>
        <v>0</v>
      </c>
      <c r="Q146" s="53" t="str">
        <f t="shared" si="61"/>
        <v/>
      </c>
      <c r="R146" s="54"/>
      <c r="S146" s="37"/>
      <c r="T146" s="23"/>
      <c r="U146" s="52">
        <f t="shared" si="62"/>
        <v>0</v>
      </c>
      <c r="V146" s="90"/>
      <c r="W146" s="91"/>
      <c r="X146" s="92"/>
      <c r="Y146" s="467">
        <f t="shared" si="63"/>
        <v>0</v>
      </c>
      <c r="Z146" s="90"/>
      <c r="AA146" s="91"/>
      <c r="AB146" s="92"/>
      <c r="AC146" s="93">
        <f t="shared" si="64"/>
        <v>0</v>
      </c>
      <c r="AD146" s="391" t="str">
        <f t="shared" si="76"/>
        <v/>
      </c>
      <c r="AE146" s="54"/>
      <c r="AF146" s="240" t="str">
        <f t="shared" si="65"/>
        <v/>
      </c>
      <c r="AG146" s="139" t="str">
        <f t="shared" si="66"/>
        <v/>
      </c>
      <c r="AH146" s="130" t="str">
        <f t="shared" si="77"/>
        <v/>
      </c>
      <c r="AI146" s="131" t="b">
        <f t="shared" si="78"/>
        <v>0</v>
      </c>
      <c r="AJ146" s="132" t="str">
        <f t="shared" si="67"/>
        <v/>
      </c>
      <c r="AK146" s="132" t="str">
        <f t="shared" si="68"/>
        <v/>
      </c>
      <c r="AL146" s="132" t="str">
        <f t="shared" si="69"/>
        <v/>
      </c>
      <c r="AM146" s="132" t="str">
        <f t="shared" si="70"/>
        <v/>
      </c>
      <c r="AN146" s="133" t="str">
        <f t="shared" si="71"/>
        <v/>
      </c>
      <c r="AO146" s="133" t="str">
        <f t="shared" si="72"/>
        <v/>
      </c>
      <c r="AP146" s="133" t="str">
        <f t="shared" si="73"/>
        <v/>
      </c>
      <c r="AQ146" s="133" t="str">
        <f t="shared" si="74"/>
        <v/>
      </c>
      <c r="AR146" s="134" t="str">
        <f t="shared" si="75"/>
        <v/>
      </c>
    </row>
    <row r="147" spans="1:44">
      <c r="A147" s="220" t="str">
        <f t="shared" si="57"/>
        <v/>
      </c>
      <c r="B147" s="384"/>
      <c r="C147" s="385"/>
      <c r="D147" s="385"/>
      <c r="E147" s="386"/>
      <c r="F147" s="44"/>
      <c r="G147" s="469" t="str">
        <f t="shared" si="58"/>
        <v/>
      </c>
      <c r="H147" s="469"/>
      <c r="I147" s="373"/>
      <c r="J147" s="87"/>
      <c r="K147" s="54"/>
      <c r="L147" s="88"/>
      <c r="M147" s="89"/>
      <c r="N147" s="471">
        <f t="shared" si="59"/>
        <v>0</v>
      </c>
      <c r="O147" s="41"/>
      <c r="P147" s="52">
        <f t="shared" si="60"/>
        <v>0</v>
      </c>
      <c r="Q147" s="53" t="str">
        <f t="shared" si="61"/>
        <v/>
      </c>
      <c r="R147" s="54"/>
      <c r="S147" s="37"/>
      <c r="T147" s="23"/>
      <c r="U147" s="52">
        <f t="shared" si="62"/>
        <v>0</v>
      </c>
      <c r="V147" s="90"/>
      <c r="W147" s="91"/>
      <c r="X147" s="92"/>
      <c r="Y147" s="467">
        <f t="shared" si="63"/>
        <v>0</v>
      </c>
      <c r="Z147" s="90"/>
      <c r="AA147" s="91"/>
      <c r="AB147" s="92"/>
      <c r="AC147" s="93">
        <f t="shared" si="64"/>
        <v>0</v>
      </c>
      <c r="AD147" s="391" t="str">
        <f t="shared" si="76"/>
        <v/>
      </c>
      <c r="AE147" s="54"/>
      <c r="AF147" s="240" t="str">
        <f t="shared" si="65"/>
        <v/>
      </c>
      <c r="AG147" s="139" t="str">
        <f t="shared" si="66"/>
        <v/>
      </c>
      <c r="AH147" s="130" t="str">
        <f t="shared" si="77"/>
        <v/>
      </c>
      <c r="AI147" s="131" t="b">
        <f t="shared" si="78"/>
        <v>0</v>
      </c>
      <c r="AJ147" s="132" t="str">
        <f t="shared" si="67"/>
        <v/>
      </c>
      <c r="AK147" s="132" t="str">
        <f t="shared" si="68"/>
        <v/>
      </c>
      <c r="AL147" s="132" t="str">
        <f t="shared" si="69"/>
        <v/>
      </c>
      <c r="AM147" s="132" t="str">
        <f t="shared" si="70"/>
        <v/>
      </c>
      <c r="AN147" s="133" t="str">
        <f t="shared" si="71"/>
        <v/>
      </c>
      <c r="AO147" s="133" t="str">
        <f t="shared" si="72"/>
        <v/>
      </c>
      <c r="AP147" s="133" t="str">
        <f t="shared" si="73"/>
        <v/>
      </c>
      <c r="AQ147" s="133" t="str">
        <f t="shared" si="74"/>
        <v/>
      </c>
      <c r="AR147" s="134" t="str">
        <f t="shared" si="75"/>
        <v/>
      </c>
    </row>
    <row r="148" spans="1:44">
      <c r="A148" s="220" t="str">
        <f t="shared" si="57"/>
        <v/>
      </c>
      <c r="B148" s="384"/>
      <c r="C148" s="385"/>
      <c r="D148" s="385"/>
      <c r="E148" s="386"/>
      <c r="F148" s="44"/>
      <c r="G148" s="469" t="str">
        <f t="shared" si="58"/>
        <v/>
      </c>
      <c r="H148" s="469"/>
      <c r="I148" s="373"/>
      <c r="J148" s="87"/>
      <c r="K148" s="54"/>
      <c r="L148" s="88"/>
      <c r="M148" s="89"/>
      <c r="N148" s="471">
        <f t="shared" si="59"/>
        <v>0</v>
      </c>
      <c r="O148" s="41"/>
      <c r="P148" s="52">
        <f t="shared" si="60"/>
        <v>0</v>
      </c>
      <c r="Q148" s="53" t="str">
        <f t="shared" si="61"/>
        <v/>
      </c>
      <c r="R148" s="54"/>
      <c r="S148" s="37"/>
      <c r="T148" s="23"/>
      <c r="U148" s="52">
        <f t="shared" si="62"/>
        <v>0</v>
      </c>
      <c r="V148" s="90"/>
      <c r="W148" s="91"/>
      <c r="X148" s="92"/>
      <c r="Y148" s="467">
        <f t="shared" si="63"/>
        <v>0</v>
      </c>
      <c r="Z148" s="90"/>
      <c r="AA148" s="91"/>
      <c r="AB148" s="92"/>
      <c r="AC148" s="93">
        <f t="shared" si="64"/>
        <v>0</v>
      </c>
      <c r="AD148" s="391" t="str">
        <f t="shared" si="76"/>
        <v/>
      </c>
      <c r="AE148" s="54"/>
      <c r="AF148" s="240" t="str">
        <f t="shared" si="65"/>
        <v/>
      </c>
      <c r="AG148" s="139" t="str">
        <f t="shared" si="66"/>
        <v/>
      </c>
      <c r="AH148" s="130" t="str">
        <f t="shared" si="77"/>
        <v/>
      </c>
      <c r="AI148" s="131" t="b">
        <f t="shared" si="78"/>
        <v>0</v>
      </c>
      <c r="AJ148" s="132" t="str">
        <f t="shared" si="67"/>
        <v/>
      </c>
      <c r="AK148" s="132" t="str">
        <f t="shared" si="68"/>
        <v/>
      </c>
      <c r="AL148" s="132" t="str">
        <f t="shared" si="69"/>
        <v/>
      </c>
      <c r="AM148" s="132" t="str">
        <f t="shared" si="70"/>
        <v/>
      </c>
      <c r="AN148" s="133" t="str">
        <f t="shared" si="71"/>
        <v/>
      </c>
      <c r="AO148" s="133" t="str">
        <f t="shared" si="72"/>
        <v/>
      </c>
      <c r="AP148" s="133" t="str">
        <f t="shared" si="73"/>
        <v/>
      </c>
      <c r="AQ148" s="133" t="str">
        <f t="shared" si="74"/>
        <v/>
      </c>
      <c r="AR148" s="134" t="str">
        <f t="shared" si="75"/>
        <v/>
      </c>
    </row>
    <row r="149" spans="1:44">
      <c r="A149" s="220" t="str">
        <f t="shared" si="57"/>
        <v/>
      </c>
      <c r="B149" s="384"/>
      <c r="C149" s="385"/>
      <c r="D149" s="385"/>
      <c r="E149" s="386"/>
      <c r="F149" s="44"/>
      <c r="G149" s="469" t="str">
        <f t="shared" si="58"/>
        <v/>
      </c>
      <c r="H149" s="469"/>
      <c r="I149" s="373"/>
      <c r="J149" s="87"/>
      <c r="K149" s="54"/>
      <c r="L149" s="88"/>
      <c r="M149" s="89"/>
      <c r="N149" s="471">
        <f t="shared" si="59"/>
        <v>0</v>
      </c>
      <c r="O149" s="41"/>
      <c r="P149" s="52">
        <f t="shared" si="60"/>
        <v>0</v>
      </c>
      <c r="Q149" s="53" t="str">
        <f t="shared" si="61"/>
        <v/>
      </c>
      <c r="R149" s="54"/>
      <c r="S149" s="37"/>
      <c r="T149" s="23"/>
      <c r="U149" s="52">
        <f t="shared" si="62"/>
        <v>0</v>
      </c>
      <c r="V149" s="90"/>
      <c r="W149" s="91"/>
      <c r="X149" s="92"/>
      <c r="Y149" s="467">
        <f t="shared" si="63"/>
        <v>0</v>
      </c>
      <c r="Z149" s="90"/>
      <c r="AA149" s="91"/>
      <c r="AB149" s="92"/>
      <c r="AC149" s="93">
        <f t="shared" si="64"/>
        <v>0</v>
      </c>
      <c r="AD149" s="391" t="str">
        <f t="shared" si="76"/>
        <v/>
      </c>
      <c r="AE149" s="54"/>
      <c r="AF149" s="240" t="str">
        <f t="shared" si="65"/>
        <v/>
      </c>
      <c r="AG149" s="139" t="str">
        <f t="shared" si="66"/>
        <v/>
      </c>
      <c r="AH149" s="130" t="str">
        <f t="shared" si="77"/>
        <v/>
      </c>
      <c r="AI149" s="131" t="b">
        <f t="shared" si="78"/>
        <v>0</v>
      </c>
      <c r="AJ149" s="132" t="str">
        <f t="shared" si="67"/>
        <v/>
      </c>
      <c r="AK149" s="132" t="str">
        <f t="shared" si="68"/>
        <v/>
      </c>
      <c r="AL149" s="132" t="str">
        <f t="shared" si="69"/>
        <v/>
      </c>
      <c r="AM149" s="132" t="str">
        <f t="shared" si="70"/>
        <v/>
      </c>
      <c r="AN149" s="133" t="str">
        <f t="shared" si="71"/>
        <v/>
      </c>
      <c r="AO149" s="133" t="str">
        <f t="shared" si="72"/>
        <v/>
      </c>
      <c r="AP149" s="133" t="str">
        <f t="shared" si="73"/>
        <v/>
      </c>
      <c r="AQ149" s="133" t="str">
        <f t="shared" si="74"/>
        <v/>
      </c>
      <c r="AR149" s="134" t="str">
        <f t="shared" si="75"/>
        <v/>
      </c>
    </row>
    <row r="150" spans="1:44">
      <c r="A150" s="220" t="str">
        <f t="shared" si="57"/>
        <v/>
      </c>
      <c r="B150" s="384"/>
      <c r="C150" s="385"/>
      <c r="D150" s="385"/>
      <c r="E150" s="386"/>
      <c r="F150" s="44"/>
      <c r="G150" s="469" t="str">
        <f t="shared" si="58"/>
        <v/>
      </c>
      <c r="H150" s="469"/>
      <c r="I150" s="373"/>
      <c r="J150" s="87"/>
      <c r="K150" s="54"/>
      <c r="L150" s="88"/>
      <c r="M150" s="89"/>
      <c r="N150" s="471">
        <f t="shared" si="59"/>
        <v>0</v>
      </c>
      <c r="O150" s="41"/>
      <c r="P150" s="52">
        <f t="shared" si="60"/>
        <v>0</v>
      </c>
      <c r="Q150" s="53" t="str">
        <f t="shared" si="61"/>
        <v/>
      </c>
      <c r="R150" s="54"/>
      <c r="S150" s="37"/>
      <c r="T150" s="23"/>
      <c r="U150" s="52">
        <f t="shared" si="62"/>
        <v>0</v>
      </c>
      <c r="V150" s="90"/>
      <c r="W150" s="91"/>
      <c r="X150" s="92"/>
      <c r="Y150" s="467">
        <f t="shared" si="63"/>
        <v>0</v>
      </c>
      <c r="Z150" s="90"/>
      <c r="AA150" s="91"/>
      <c r="AB150" s="92"/>
      <c r="AC150" s="93">
        <f t="shared" si="64"/>
        <v>0</v>
      </c>
      <c r="AD150" s="391" t="str">
        <f t="shared" si="76"/>
        <v/>
      </c>
      <c r="AE150" s="54"/>
      <c r="AF150" s="240" t="str">
        <f t="shared" si="65"/>
        <v/>
      </c>
      <c r="AG150" s="139" t="str">
        <f t="shared" si="66"/>
        <v/>
      </c>
      <c r="AH150" s="130" t="str">
        <f t="shared" si="77"/>
        <v/>
      </c>
      <c r="AI150" s="131" t="b">
        <f t="shared" si="78"/>
        <v>0</v>
      </c>
      <c r="AJ150" s="132" t="str">
        <f t="shared" si="67"/>
        <v/>
      </c>
      <c r="AK150" s="132" t="str">
        <f t="shared" si="68"/>
        <v/>
      </c>
      <c r="AL150" s="132" t="str">
        <f t="shared" si="69"/>
        <v/>
      </c>
      <c r="AM150" s="132" t="str">
        <f t="shared" si="70"/>
        <v/>
      </c>
      <c r="AN150" s="133" t="str">
        <f t="shared" si="71"/>
        <v/>
      </c>
      <c r="AO150" s="133" t="str">
        <f t="shared" si="72"/>
        <v/>
      </c>
      <c r="AP150" s="133" t="str">
        <f t="shared" si="73"/>
        <v/>
      </c>
      <c r="AQ150" s="133" t="str">
        <f t="shared" si="74"/>
        <v/>
      </c>
      <c r="AR150" s="134" t="str">
        <f t="shared" si="75"/>
        <v/>
      </c>
    </row>
    <row r="151" spans="1:44">
      <c r="A151" s="220" t="str">
        <f t="shared" si="57"/>
        <v/>
      </c>
      <c r="B151" s="384"/>
      <c r="C151" s="385"/>
      <c r="D151" s="385"/>
      <c r="E151" s="386"/>
      <c r="F151" s="44"/>
      <c r="G151" s="469" t="str">
        <f t="shared" si="58"/>
        <v/>
      </c>
      <c r="H151" s="469"/>
      <c r="I151" s="373"/>
      <c r="J151" s="87"/>
      <c r="K151" s="54"/>
      <c r="L151" s="88"/>
      <c r="M151" s="89"/>
      <c r="N151" s="471">
        <f t="shared" si="59"/>
        <v>0</v>
      </c>
      <c r="O151" s="41"/>
      <c r="P151" s="52">
        <f t="shared" si="60"/>
        <v>0</v>
      </c>
      <c r="Q151" s="53" t="str">
        <f t="shared" si="61"/>
        <v/>
      </c>
      <c r="R151" s="54"/>
      <c r="S151" s="37"/>
      <c r="T151" s="23"/>
      <c r="U151" s="52">
        <f t="shared" si="62"/>
        <v>0</v>
      </c>
      <c r="V151" s="90"/>
      <c r="W151" s="91"/>
      <c r="X151" s="92"/>
      <c r="Y151" s="467">
        <f t="shared" si="63"/>
        <v>0</v>
      </c>
      <c r="Z151" s="90"/>
      <c r="AA151" s="91"/>
      <c r="AB151" s="92"/>
      <c r="AC151" s="93">
        <f t="shared" si="64"/>
        <v>0</v>
      </c>
      <c r="AD151" s="391" t="str">
        <f t="shared" si="76"/>
        <v/>
      </c>
      <c r="AE151" s="54"/>
      <c r="AF151" s="240" t="str">
        <f t="shared" si="65"/>
        <v/>
      </c>
      <c r="AG151" s="139" t="str">
        <f t="shared" si="66"/>
        <v/>
      </c>
      <c r="AH151" s="130" t="str">
        <f t="shared" si="77"/>
        <v/>
      </c>
      <c r="AI151" s="131" t="b">
        <f t="shared" si="78"/>
        <v>0</v>
      </c>
      <c r="AJ151" s="132" t="str">
        <f t="shared" si="67"/>
        <v/>
      </c>
      <c r="AK151" s="132" t="str">
        <f t="shared" si="68"/>
        <v/>
      </c>
      <c r="AL151" s="132" t="str">
        <f t="shared" si="69"/>
        <v/>
      </c>
      <c r="AM151" s="132" t="str">
        <f t="shared" si="70"/>
        <v/>
      </c>
      <c r="AN151" s="133" t="str">
        <f t="shared" si="71"/>
        <v/>
      </c>
      <c r="AO151" s="133" t="str">
        <f t="shared" si="72"/>
        <v/>
      </c>
      <c r="AP151" s="133" t="str">
        <f t="shared" si="73"/>
        <v/>
      </c>
      <c r="AQ151" s="133" t="str">
        <f t="shared" si="74"/>
        <v/>
      </c>
      <c r="AR151" s="134" t="str">
        <f t="shared" si="75"/>
        <v/>
      </c>
    </row>
    <row r="152" spans="1:44">
      <c r="A152" s="220" t="str">
        <f t="shared" si="57"/>
        <v/>
      </c>
      <c r="B152" s="384"/>
      <c r="C152" s="385"/>
      <c r="D152" s="385"/>
      <c r="E152" s="386"/>
      <c r="F152" s="44"/>
      <c r="G152" s="469" t="str">
        <f t="shared" si="58"/>
        <v/>
      </c>
      <c r="H152" s="469"/>
      <c r="I152" s="373"/>
      <c r="J152" s="87"/>
      <c r="K152" s="54"/>
      <c r="L152" s="88"/>
      <c r="M152" s="89"/>
      <c r="N152" s="471">
        <f t="shared" si="59"/>
        <v>0</v>
      </c>
      <c r="O152" s="41"/>
      <c r="P152" s="52">
        <f t="shared" si="60"/>
        <v>0</v>
      </c>
      <c r="Q152" s="53" t="str">
        <f t="shared" si="61"/>
        <v/>
      </c>
      <c r="R152" s="54"/>
      <c r="S152" s="37"/>
      <c r="T152" s="23"/>
      <c r="U152" s="52">
        <f t="shared" si="62"/>
        <v>0</v>
      </c>
      <c r="V152" s="90"/>
      <c r="W152" s="91"/>
      <c r="X152" s="92"/>
      <c r="Y152" s="467">
        <f t="shared" si="63"/>
        <v>0</v>
      </c>
      <c r="Z152" s="90"/>
      <c r="AA152" s="91"/>
      <c r="AB152" s="92"/>
      <c r="AC152" s="93">
        <f t="shared" si="64"/>
        <v>0</v>
      </c>
      <c r="AD152" s="391" t="str">
        <f t="shared" si="76"/>
        <v/>
      </c>
      <c r="AE152" s="54"/>
      <c r="AF152" s="240" t="str">
        <f t="shared" si="65"/>
        <v/>
      </c>
      <c r="AG152" s="139" t="str">
        <f t="shared" si="66"/>
        <v/>
      </c>
      <c r="AH152" s="130" t="str">
        <f t="shared" si="77"/>
        <v/>
      </c>
      <c r="AI152" s="131" t="b">
        <f t="shared" si="78"/>
        <v>0</v>
      </c>
      <c r="AJ152" s="132" t="str">
        <f t="shared" si="67"/>
        <v/>
      </c>
      <c r="AK152" s="132" t="str">
        <f t="shared" si="68"/>
        <v/>
      </c>
      <c r="AL152" s="132" t="str">
        <f t="shared" si="69"/>
        <v/>
      </c>
      <c r="AM152" s="132" t="str">
        <f t="shared" si="70"/>
        <v/>
      </c>
      <c r="AN152" s="133" t="str">
        <f t="shared" si="71"/>
        <v/>
      </c>
      <c r="AO152" s="133" t="str">
        <f t="shared" si="72"/>
        <v/>
      </c>
      <c r="AP152" s="133" t="str">
        <f t="shared" si="73"/>
        <v/>
      </c>
      <c r="AQ152" s="133" t="str">
        <f t="shared" si="74"/>
        <v/>
      </c>
      <c r="AR152" s="134" t="str">
        <f t="shared" si="75"/>
        <v/>
      </c>
    </row>
    <row r="153" spans="1:44">
      <c r="A153" s="220" t="str">
        <f t="shared" si="57"/>
        <v/>
      </c>
      <c r="B153" s="384"/>
      <c r="C153" s="385"/>
      <c r="D153" s="385"/>
      <c r="E153" s="386"/>
      <c r="F153" s="44"/>
      <c r="G153" s="469" t="str">
        <f t="shared" si="58"/>
        <v/>
      </c>
      <c r="H153" s="469"/>
      <c r="I153" s="373"/>
      <c r="J153" s="87"/>
      <c r="K153" s="54"/>
      <c r="L153" s="88"/>
      <c r="M153" s="89"/>
      <c r="N153" s="471">
        <f t="shared" si="59"/>
        <v>0</v>
      </c>
      <c r="O153" s="41"/>
      <c r="P153" s="52">
        <f t="shared" si="60"/>
        <v>0</v>
      </c>
      <c r="Q153" s="53" t="str">
        <f t="shared" si="61"/>
        <v/>
      </c>
      <c r="R153" s="54"/>
      <c r="S153" s="37"/>
      <c r="T153" s="23"/>
      <c r="U153" s="52">
        <f t="shared" si="62"/>
        <v>0</v>
      </c>
      <c r="V153" s="90"/>
      <c r="W153" s="91"/>
      <c r="X153" s="92"/>
      <c r="Y153" s="467">
        <f t="shared" si="63"/>
        <v>0</v>
      </c>
      <c r="Z153" s="90"/>
      <c r="AA153" s="91"/>
      <c r="AB153" s="92"/>
      <c r="AC153" s="93">
        <f t="shared" si="64"/>
        <v>0</v>
      </c>
      <c r="AD153" s="391" t="str">
        <f t="shared" si="76"/>
        <v/>
      </c>
      <c r="AE153" s="54"/>
      <c r="AF153" s="240" t="str">
        <f t="shared" si="65"/>
        <v/>
      </c>
      <c r="AG153" s="139" t="str">
        <f t="shared" si="66"/>
        <v/>
      </c>
      <c r="AH153" s="130" t="str">
        <f t="shared" si="77"/>
        <v/>
      </c>
      <c r="AI153" s="131" t="b">
        <f t="shared" si="78"/>
        <v>0</v>
      </c>
      <c r="AJ153" s="132" t="str">
        <f t="shared" si="67"/>
        <v/>
      </c>
      <c r="AK153" s="132" t="str">
        <f t="shared" si="68"/>
        <v/>
      </c>
      <c r="AL153" s="132" t="str">
        <f t="shared" si="69"/>
        <v/>
      </c>
      <c r="AM153" s="132" t="str">
        <f t="shared" si="70"/>
        <v/>
      </c>
      <c r="AN153" s="133" t="str">
        <f t="shared" si="71"/>
        <v/>
      </c>
      <c r="AO153" s="133" t="str">
        <f t="shared" si="72"/>
        <v/>
      </c>
      <c r="AP153" s="133" t="str">
        <f t="shared" si="73"/>
        <v/>
      </c>
      <c r="AQ153" s="133" t="str">
        <f t="shared" si="74"/>
        <v/>
      </c>
      <c r="AR153" s="134" t="str">
        <f t="shared" si="75"/>
        <v/>
      </c>
    </row>
    <row r="154" spans="1:44">
      <c r="A154" s="220" t="str">
        <f t="shared" si="57"/>
        <v/>
      </c>
      <c r="B154" s="384"/>
      <c r="C154" s="385"/>
      <c r="D154" s="385"/>
      <c r="E154" s="386"/>
      <c r="F154" s="44"/>
      <c r="G154" s="469" t="str">
        <f t="shared" si="58"/>
        <v/>
      </c>
      <c r="H154" s="469"/>
      <c r="I154" s="373"/>
      <c r="J154" s="87"/>
      <c r="K154" s="54"/>
      <c r="L154" s="88"/>
      <c r="M154" s="89"/>
      <c r="N154" s="471">
        <f t="shared" si="59"/>
        <v>0</v>
      </c>
      <c r="O154" s="41"/>
      <c r="P154" s="52">
        <f t="shared" si="60"/>
        <v>0</v>
      </c>
      <c r="Q154" s="53" t="str">
        <f t="shared" si="61"/>
        <v/>
      </c>
      <c r="R154" s="54"/>
      <c r="S154" s="37"/>
      <c r="T154" s="23"/>
      <c r="U154" s="52">
        <f t="shared" si="62"/>
        <v>0</v>
      </c>
      <c r="V154" s="90"/>
      <c r="W154" s="91"/>
      <c r="X154" s="92"/>
      <c r="Y154" s="467">
        <f t="shared" si="63"/>
        <v>0</v>
      </c>
      <c r="Z154" s="90"/>
      <c r="AA154" s="91"/>
      <c r="AB154" s="92"/>
      <c r="AC154" s="93">
        <f t="shared" si="64"/>
        <v>0</v>
      </c>
      <c r="AD154" s="391" t="str">
        <f t="shared" si="76"/>
        <v/>
      </c>
      <c r="AE154" s="54"/>
      <c r="AF154" s="240" t="str">
        <f t="shared" si="65"/>
        <v/>
      </c>
      <c r="AG154" s="139" t="str">
        <f t="shared" si="66"/>
        <v/>
      </c>
      <c r="AH154" s="130" t="str">
        <f t="shared" si="77"/>
        <v/>
      </c>
      <c r="AI154" s="131" t="b">
        <f t="shared" si="78"/>
        <v>0</v>
      </c>
      <c r="AJ154" s="132" t="str">
        <f t="shared" si="67"/>
        <v/>
      </c>
      <c r="AK154" s="132" t="str">
        <f t="shared" si="68"/>
        <v/>
      </c>
      <c r="AL154" s="132" t="str">
        <f t="shared" si="69"/>
        <v/>
      </c>
      <c r="AM154" s="132" t="str">
        <f t="shared" si="70"/>
        <v/>
      </c>
      <c r="AN154" s="133" t="str">
        <f t="shared" si="71"/>
        <v/>
      </c>
      <c r="AO154" s="133" t="str">
        <f t="shared" si="72"/>
        <v/>
      </c>
      <c r="AP154" s="133" t="str">
        <f t="shared" si="73"/>
        <v/>
      </c>
      <c r="AQ154" s="133" t="str">
        <f t="shared" si="74"/>
        <v/>
      </c>
      <c r="AR154" s="134" t="str">
        <f t="shared" si="75"/>
        <v/>
      </c>
    </row>
    <row r="155" spans="1:44">
      <c r="A155" s="220" t="str">
        <f t="shared" si="57"/>
        <v/>
      </c>
      <c r="B155" s="384"/>
      <c r="C155" s="385"/>
      <c r="D155" s="385"/>
      <c r="E155" s="386"/>
      <c r="F155" s="44"/>
      <c r="G155" s="469" t="str">
        <f t="shared" si="58"/>
        <v/>
      </c>
      <c r="H155" s="469"/>
      <c r="I155" s="373"/>
      <c r="J155" s="87"/>
      <c r="K155" s="54"/>
      <c r="L155" s="88"/>
      <c r="M155" s="89"/>
      <c r="N155" s="471">
        <f t="shared" si="59"/>
        <v>0</v>
      </c>
      <c r="O155" s="41"/>
      <c r="P155" s="52">
        <f t="shared" si="60"/>
        <v>0</v>
      </c>
      <c r="Q155" s="53" t="str">
        <f t="shared" si="61"/>
        <v/>
      </c>
      <c r="R155" s="54"/>
      <c r="S155" s="37"/>
      <c r="T155" s="23"/>
      <c r="U155" s="52">
        <f t="shared" si="62"/>
        <v>0</v>
      </c>
      <c r="V155" s="90"/>
      <c r="W155" s="91"/>
      <c r="X155" s="92"/>
      <c r="Y155" s="467">
        <f t="shared" si="63"/>
        <v>0</v>
      </c>
      <c r="Z155" s="90"/>
      <c r="AA155" s="91"/>
      <c r="AB155" s="92"/>
      <c r="AC155" s="93">
        <f t="shared" si="64"/>
        <v>0</v>
      </c>
      <c r="AD155" s="391" t="str">
        <f t="shared" si="76"/>
        <v/>
      </c>
      <c r="AE155" s="54"/>
      <c r="AF155" s="240" t="str">
        <f t="shared" si="65"/>
        <v/>
      </c>
      <c r="AG155" s="139" t="str">
        <f t="shared" si="66"/>
        <v/>
      </c>
      <c r="AH155" s="130" t="str">
        <f t="shared" si="77"/>
        <v/>
      </c>
      <c r="AI155" s="131" t="b">
        <f t="shared" si="78"/>
        <v>0</v>
      </c>
      <c r="AJ155" s="132" t="str">
        <f t="shared" si="67"/>
        <v/>
      </c>
      <c r="AK155" s="132" t="str">
        <f t="shared" si="68"/>
        <v/>
      </c>
      <c r="AL155" s="132" t="str">
        <f t="shared" si="69"/>
        <v/>
      </c>
      <c r="AM155" s="132" t="str">
        <f t="shared" si="70"/>
        <v/>
      </c>
      <c r="AN155" s="133" t="str">
        <f t="shared" si="71"/>
        <v/>
      </c>
      <c r="AO155" s="133" t="str">
        <f t="shared" si="72"/>
        <v/>
      </c>
      <c r="AP155" s="133" t="str">
        <f t="shared" si="73"/>
        <v/>
      </c>
      <c r="AQ155" s="133" t="str">
        <f t="shared" si="74"/>
        <v/>
      </c>
      <c r="AR155" s="134" t="str">
        <f t="shared" si="75"/>
        <v/>
      </c>
    </row>
    <row r="156" spans="1:44">
      <c r="A156" s="220" t="str">
        <f t="shared" si="57"/>
        <v/>
      </c>
      <c r="B156" s="384"/>
      <c r="C156" s="385"/>
      <c r="D156" s="385"/>
      <c r="E156" s="386"/>
      <c r="F156" s="44"/>
      <c r="G156" s="469" t="str">
        <f t="shared" si="58"/>
        <v/>
      </c>
      <c r="H156" s="469"/>
      <c r="I156" s="373"/>
      <c r="J156" s="87"/>
      <c r="K156" s="54"/>
      <c r="L156" s="88"/>
      <c r="M156" s="89"/>
      <c r="N156" s="471">
        <f t="shared" si="59"/>
        <v>0</v>
      </c>
      <c r="O156" s="41"/>
      <c r="P156" s="52">
        <f t="shared" si="60"/>
        <v>0</v>
      </c>
      <c r="Q156" s="53" t="str">
        <f t="shared" si="61"/>
        <v/>
      </c>
      <c r="R156" s="54"/>
      <c r="S156" s="37"/>
      <c r="T156" s="23"/>
      <c r="U156" s="52">
        <f t="shared" si="62"/>
        <v>0</v>
      </c>
      <c r="V156" s="90"/>
      <c r="W156" s="91"/>
      <c r="X156" s="92"/>
      <c r="Y156" s="467">
        <f t="shared" si="63"/>
        <v>0</v>
      </c>
      <c r="Z156" s="90"/>
      <c r="AA156" s="91"/>
      <c r="AB156" s="92"/>
      <c r="AC156" s="93">
        <f t="shared" si="64"/>
        <v>0</v>
      </c>
      <c r="AD156" s="391" t="str">
        <f t="shared" si="76"/>
        <v/>
      </c>
      <c r="AE156" s="54"/>
      <c r="AF156" s="240" t="str">
        <f t="shared" si="65"/>
        <v/>
      </c>
      <c r="AG156" s="139" t="str">
        <f t="shared" si="66"/>
        <v/>
      </c>
      <c r="AH156" s="130" t="str">
        <f t="shared" si="77"/>
        <v/>
      </c>
      <c r="AI156" s="131" t="b">
        <f t="shared" si="78"/>
        <v>0</v>
      </c>
      <c r="AJ156" s="132" t="str">
        <f t="shared" si="67"/>
        <v/>
      </c>
      <c r="AK156" s="132" t="str">
        <f t="shared" si="68"/>
        <v/>
      </c>
      <c r="AL156" s="132" t="str">
        <f t="shared" si="69"/>
        <v/>
      </c>
      <c r="AM156" s="132" t="str">
        <f t="shared" si="70"/>
        <v/>
      </c>
      <c r="AN156" s="133" t="str">
        <f t="shared" si="71"/>
        <v/>
      </c>
      <c r="AO156" s="133" t="str">
        <f t="shared" si="72"/>
        <v/>
      </c>
      <c r="AP156" s="133" t="str">
        <f t="shared" si="73"/>
        <v/>
      </c>
      <c r="AQ156" s="133" t="str">
        <f t="shared" si="74"/>
        <v/>
      </c>
      <c r="AR156" s="134" t="str">
        <f t="shared" si="75"/>
        <v/>
      </c>
    </row>
    <row r="157" spans="1:44">
      <c r="A157" s="220" t="str">
        <f t="shared" si="57"/>
        <v/>
      </c>
      <c r="B157" s="384"/>
      <c r="C157" s="385"/>
      <c r="D157" s="385"/>
      <c r="E157" s="386"/>
      <c r="F157" s="44"/>
      <c r="G157" s="469" t="str">
        <f t="shared" si="58"/>
        <v/>
      </c>
      <c r="H157" s="469"/>
      <c r="I157" s="373"/>
      <c r="J157" s="87"/>
      <c r="K157" s="54"/>
      <c r="L157" s="88"/>
      <c r="M157" s="89"/>
      <c r="N157" s="471">
        <f t="shared" si="59"/>
        <v>0</v>
      </c>
      <c r="O157" s="41"/>
      <c r="P157" s="52">
        <f t="shared" si="60"/>
        <v>0</v>
      </c>
      <c r="Q157" s="53" t="str">
        <f t="shared" si="61"/>
        <v/>
      </c>
      <c r="R157" s="54"/>
      <c r="S157" s="37"/>
      <c r="T157" s="23"/>
      <c r="U157" s="52">
        <f t="shared" si="62"/>
        <v>0</v>
      </c>
      <c r="V157" s="90"/>
      <c r="W157" s="91"/>
      <c r="X157" s="92"/>
      <c r="Y157" s="467">
        <f t="shared" si="63"/>
        <v>0</v>
      </c>
      <c r="Z157" s="90"/>
      <c r="AA157" s="91"/>
      <c r="AB157" s="92"/>
      <c r="AC157" s="93">
        <f t="shared" si="64"/>
        <v>0</v>
      </c>
      <c r="AD157" s="391" t="str">
        <f t="shared" si="76"/>
        <v/>
      </c>
      <c r="AE157" s="54"/>
      <c r="AF157" s="240" t="str">
        <f t="shared" si="65"/>
        <v/>
      </c>
      <c r="AG157" s="139" t="str">
        <f t="shared" si="66"/>
        <v/>
      </c>
      <c r="AH157" s="130" t="str">
        <f t="shared" si="77"/>
        <v/>
      </c>
      <c r="AI157" s="131" t="b">
        <f t="shared" si="78"/>
        <v>0</v>
      </c>
      <c r="AJ157" s="132" t="str">
        <f t="shared" si="67"/>
        <v/>
      </c>
      <c r="AK157" s="132" t="str">
        <f t="shared" si="68"/>
        <v/>
      </c>
      <c r="AL157" s="132" t="str">
        <f t="shared" si="69"/>
        <v/>
      </c>
      <c r="AM157" s="132" t="str">
        <f t="shared" si="70"/>
        <v/>
      </c>
      <c r="AN157" s="133" t="str">
        <f t="shared" si="71"/>
        <v/>
      </c>
      <c r="AO157" s="133" t="str">
        <f t="shared" si="72"/>
        <v/>
      </c>
      <c r="AP157" s="133" t="str">
        <f t="shared" si="73"/>
        <v/>
      </c>
      <c r="AQ157" s="133" t="str">
        <f t="shared" si="74"/>
        <v/>
      </c>
      <c r="AR157" s="134" t="str">
        <f t="shared" si="75"/>
        <v/>
      </c>
    </row>
    <row r="158" spans="1:44">
      <c r="A158" s="220" t="str">
        <f t="shared" si="57"/>
        <v/>
      </c>
      <c r="B158" s="384"/>
      <c r="C158" s="385"/>
      <c r="D158" s="385"/>
      <c r="E158" s="386"/>
      <c r="F158" s="44"/>
      <c r="G158" s="469" t="str">
        <f t="shared" si="58"/>
        <v/>
      </c>
      <c r="H158" s="469"/>
      <c r="I158" s="373"/>
      <c r="J158" s="87"/>
      <c r="K158" s="54"/>
      <c r="L158" s="88"/>
      <c r="M158" s="89"/>
      <c r="N158" s="471">
        <f t="shared" si="59"/>
        <v>0</v>
      </c>
      <c r="O158" s="41"/>
      <c r="P158" s="52">
        <f t="shared" si="60"/>
        <v>0</v>
      </c>
      <c r="Q158" s="53" t="str">
        <f t="shared" si="61"/>
        <v/>
      </c>
      <c r="R158" s="54"/>
      <c r="S158" s="37"/>
      <c r="T158" s="23"/>
      <c r="U158" s="52">
        <f t="shared" si="62"/>
        <v>0</v>
      </c>
      <c r="V158" s="90"/>
      <c r="W158" s="91"/>
      <c r="X158" s="92"/>
      <c r="Y158" s="467">
        <f t="shared" si="63"/>
        <v>0</v>
      </c>
      <c r="Z158" s="90"/>
      <c r="AA158" s="91"/>
      <c r="AB158" s="92"/>
      <c r="AC158" s="93">
        <f t="shared" si="64"/>
        <v>0</v>
      </c>
      <c r="AD158" s="391" t="str">
        <f t="shared" si="76"/>
        <v/>
      </c>
      <c r="AE158" s="54"/>
      <c r="AF158" s="240" t="str">
        <f t="shared" si="65"/>
        <v/>
      </c>
      <c r="AG158" s="139" t="str">
        <f t="shared" si="66"/>
        <v/>
      </c>
      <c r="AH158" s="130" t="str">
        <f t="shared" si="77"/>
        <v/>
      </c>
      <c r="AI158" s="131" t="b">
        <f t="shared" si="78"/>
        <v>0</v>
      </c>
      <c r="AJ158" s="132" t="str">
        <f t="shared" si="67"/>
        <v/>
      </c>
      <c r="AK158" s="132" t="str">
        <f t="shared" si="68"/>
        <v/>
      </c>
      <c r="AL158" s="132" t="str">
        <f t="shared" si="69"/>
        <v/>
      </c>
      <c r="AM158" s="132" t="str">
        <f t="shared" si="70"/>
        <v/>
      </c>
      <c r="AN158" s="133" t="str">
        <f t="shared" si="71"/>
        <v/>
      </c>
      <c r="AO158" s="133" t="str">
        <f t="shared" si="72"/>
        <v/>
      </c>
      <c r="AP158" s="133" t="str">
        <f t="shared" si="73"/>
        <v/>
      </c>
      <c r="AQ158" s="133" t="str">
        <f t="shared" si="74"/>
        <v/>
      </c>
      <c r="AR158" s="134" t="str">
        <f t="shared" si="75"/>
        <v/>
      </c>
    </row>
    <row r="159" spans="1:44">
      <c r="A159" s="220" t="str">
        <f t="shared" si="57"/>
        <v/>
      </c>
      <c r="B159" s="384"/>
      <c r="C159" s="385"/>
      <c r="D159" s="385"/>
      <c r="E159" s="386"/>
      <c r="F159" s="44"/>
      <c r="G159" s="469" t="str">
        <f t="shared" si="58"/>
        <v/>
      </c>
      <c r="H159" s="469"/>
      <c r="I159" s="373"/>
      <c r="J159" s="87"/>
      <c r="K159" s="54"/>
      <c r="L159" s="88"/>
      <c r="M159" s="89"/>
      <c r="N159" s="471">
        <f t="shared" si="59"/>
        <v>0</v>
      </c>
      <c r="O159" s="41"/>
      <c r="P159" s="52">
        <f t="shared" si="60"/>
        <v>0</v>
      </c>
      <c r="Q159" s="53" t="str">
        <f t="shared" si="61"/>
        <v/>
      </c>
      <c r="R159" s="54"/>
      <c r="S159" s="37"/>
      <c r="T159" s="23"/>
      <c r="U159" s="52">
        <f t="shared" si="62"/>
        <v>0</v>
      </c>
      <c r="V159" s="90"/>
      <c r="W159" s="91"/>
      <c r="X159" s="92"/>
      <c r="Y159" s="467">
        <f t="shared" si="63"/>
        <v>0</v>
      </c>
      <c r="Z159" s="90"/>
      <c r="AA159" s="91"/>
      <c r="AB159" s="92"/>
      <c r="AC159" s="93">
        <f t="shared" si="64"/>
        <v>0</v>
      </c>
      <c r="AD159" s="391" t="str">
        <f t="shared" si="76"/>
        <v/>
      </c>
      <c r="AE159" s="54"/>
      <c r="AF159" s="240" t="str">
        <f t="shared" si="65"/>
        <v/>
      </c>
      <c r="AG159" s="139" t="str">
        <f t="shared" si="66"/>
        <v/>
      </c>
      <c r="AH159" s="130" t="str">
        <f t="shared" si="77"/>
        <v/>
      </c>
      <c r="AI159" s="131" t="b">
        <f t="shared" si="78"/>
        <v>0</v>
      </c>
      <c r="AJ159" s="132" t="str">
        <f t="shared" si="67"/>
        <v/>
      </c>
      <c r="AK159" s="132" t="str">
        <f t="shared" si="68"/>
        <v/>
      </c>
      <c r="AL159" s="132" t="str">
        <f t="shared" si="69"/>
        <v/>
      </c>
      <c r="AM159" s="132" t="str">
        <f t="shared" si="70"/>
        <v/>
      </c>
      <c r="AN159" s="133" t="str">
        <f t="shared" si="71"/>
        <v/>
      </c>
      <c r="AO159" s="133" t="str">
        <f t="shared" si="72"/>
        <v/>
      </c>
      <c r="AP159" s="133" t="str">
        <f t="shared" si="73"/>
        <v/>
      </c>
      <c r="AQ159" s="133" t="str">
        <f t="shared" si="74"/>
        <v/>
      </c>
      <c r="AR159" s="134" t="str">
        <f t="shared" si="75"/>
        <v/>
      </c>
    </row>
    <row r="160" spans="1:44">
      <c r="A160" s="220" t="str">
        <f t="shared" si="57"/>
        <v/>
      </c>
      <c r="B160" s="384"/>
      <c r="C160" s="385"/>
      <c r="D160" s="385"/>
      <c r="E160" s="386"/>
      <c r="F160" s="44"/>
      <c r="G160" s="469" t="str">
        <f t="shared" si="58"/>
        <v/>
      </c>
      <c r="H160" s="469"/>
      <c r="I160" s="373"/>
      <c r="J160" s="87"/>
      <c r="K160" s="54"/>
      <c r="L160" s="88"/>
      <c r="M160" s="89"/>
      <c r="N160" s="471">
        <f t="shared" si="59"/>
        <v>0</v>
      </c>
      <c r="O160" s="41"/>
      <c r="P160" s="52">
        <f t="shared" si="60"/>
        <v>0</v>
      </c>
      <c r="Q160" s="53" t="str">
        <f t="shared" si="61"/>
        <v/>
      </c>
      <c r="R160" s="54"/>
      <c r="S160" s="37"/>
      <c r="T160" s="23"/>
      <c r="U160" s="52">
        <f t="shared" si="62"/>
        <v>0</v>
      </c>
      <c r="V160" s="90"/>
      <c r="W160" s="91"/>
      <c r="X160" s="92"/>
      <c r="Y160" s="467">
        <f t="shared" si="63"/>
        <v>0</v>
      </c>
      <c r="Z160" s="90"/>
      <c r="AA160" s="91"/>
      <c r="AB160" s="92"/>
      <c r="AC160" s="93">
        <f t="shared" si="64"/>
        <v>0</v>
      </c>
      <c r="AD160" s="391" t="str">
        <f t="shared" si="76"/>
        <v/>
      </c>
      <c r="AE160" s="54"/>
      <c r="AF160" s="240" t="str">
        <f t="shared" si="65"/>
        <v/>
      </c>
      <c r="AG160" s="139" t="str">
        <f t="shared" si="66"/>
        <v/>
      </c>
      <c r="AH160" s="130" t="str">
        <f t="shared" si="77"/>
        <v/>
      </c>
      <c r="AI160" s="131" t="b">
        <f t="shared" si="78"/>
        <v>0</v>
      </c>
      <c r="AJ160" s="132" t="str">
        <f t="shared" si="67"/>
        <v/>
      </c>
      <c r="AK160" s="132" t="str">
        <f t="shared" si="68"/>
        <v/>
      </c>
      <c r="AL160" s="132" t="str">
        <f t="shared" si="69"/>
        <v/>
      </c>
      <c r="AM160" s="132" t="str">
        <f t="shared" si="70"/>
        <v/>
      </c>
      <c r="AN160" s="133" t="str">
        <f t="shared" si="71"/>
        <v/>
      </c>
      <c r="AO160" s="133" t="str">
        <f t="shared" si="72"/>
        <v/>
      </c>
      <c r="AP160" s="133" t="str">
        <f t="shared" si="73"/>
        <v/>
      </c>
      <c r="AQ160" s="133" t="str">
        <f t="shared" si="74"/>
        <v/>
      </c>
      <c r="AR160" s="134" t="str">
        <f t="shared" si="75"/>
        <v/>
      </c>
    </row>
    <row r="161" spans="1:44">
      <c r="A161" s="220" t="str">
        <f t="shared" si="57"/>
        <v/>
      </c>
      <c r="B161" s="384"/>
      <c r="C161" s="385"/>
      <c r="D161" s="385"/>
      <c r="E161" s="386"/>
      <c r="F161" s="44"/>
      <c r="G161" s="469" t="str">
        <f t="shared" si="58"/>
        <v/>
      </c>
      <c r="H161" s="469"/>
      <c r="I161" s="373"/>
      <c r="J161" s="87"/>
      <c r="K161" s="54"/>
      <c r="L161" s="88"/>
      <c r="M161" s="89"/>
      <c r="N161" s="471">
        <f t="shared" si="59"/>
        <v>0</v>
      </c>
      <c r="O161" s="41"/>
      <c r="P161" s="52">
        <f t="shared" si="60"/>
        <v>0</v>
      </c>
      <c r="Q161" s="53" t="str">
        <f t="shared" si="61"/>
        <v/>
      </c>
      <c r="R161" s="54"/>
      <c r="S161" s="37"/>
      <c r="T161" s="23"/>
      <c r="U161" s="52">
        <f t="shared" si="62"/>
        <v>0</v>
      </c>
      <c r="V161" s="90"/>
      <c r="W161" s="91"/>
      <c r="X161" s="92"/>
      <c r="Y161" s="467">
        <f t="shared" si="63"/>
        <v>0</v>
      </c>
      <c r="Z161" s="90"/>
      <c r="AA161" s="91"/>
      <c r="AB161" s="92"/>
      <c r="AC161" s="93">
        <f t="shared" si="64"/>
        <v>0</v>
      </c>
      <c r="AD161" s="391" t="str">
        <f t="shared" si="76"/>
        <v/>
      </c>
      <c r="AE161" s="54"/>
      <c r="AF161" s="240" t="str">
        <f t="shared" si="65"/>
        <v/>
      </c>
      <c r="AG161" s="139" t="str">
        <f t="shared" si="66"/>
        <v/>
      </c>
      <c r="AH161" s="130" t="str">
        <f t="shared" si="77"/>
        <v/>
      </c>
      <c r="AI161" s="131" t="b">
        <f t="shared" si="78"/>
        <v>0</v>
      </c>
      <c r="AJ161" s="132" t="str">
        <f t="shared" si="67"/>
        <v/>
      </c>
      <c r="AK161" s="132" t="str">
        <f t="shared" si="68"/>
        <v/>
      </c>
      <c r="AL161" s="132" t="str">
        <f t="shared" si="69"/>
        <v/>
      </c>
      <c r="AM161" s="132" t="str">
        <f t="shared" si="70"/>
        <v/>
      </c>
      <c r="AN161" s="133" t="str">
        <f t="shared" si="71"/>
        <v/>
      </c>
      <c r="AO161" s="133" t="str">
        <f t="shared" si="72"/>
        <v/>
      </c>
      <c r="AP161" s="133" t="str">
        <f t="shared" si="73"/>
        <v/>
      </c>
      <c r="AQ161" s="133" t="str">
        <f t="shared" si="74"/>
        <v/>
      </c>
      <c r="AR161" s="134" t="str">
        <f t="shared" si="75"/>
        <v/>
      </c>
    </row>
    <row r="162" spans="1:44">
      <c r="A162" s="220" t="str">
        <f t="shared" si="57"/>
        <v/>
      </c>
      <c r="B162" s="384"/>
      <c r="C162" s="385"/>
      <c r="D162" s="385"/>
      <c r="E162" s="386"/>
      <c r="F162" s="44"/>
      <c r="G162" s="469" t="str">
        <f t="shared" si="58"/>
        <v/>
      </c>
      <c r="H162" s="469"/>
      <c r="I162" s="373"/>
      <c r="J162" s="87"/>
      <c r="K162" s="54"/>
      <c r="L162" s="88"/>
      <c r="M162" s="89"/>
      <c r="N162" s="471">
        <f t="shared" si="59"/>
        <v>0</v>
      </c>
      <c r="O162" s="41"/>
      <c r="P162" s="52">
        <f t="shared" si="60"/>
        <v>0</v>
      </c>
      <c r="Q162" s="53" t="str">
        <f t="shared" si="61"/>
        <v/>
      </c>
      <c r="R162" s="54"/>
      <c r="S162" s="37"/>
      <c r="T162" s="23"/>
      <c r="U162" s="52">
        <f t="shared" si="62"/>
        <v>0</v>
      </c>
      <c r="V162" s="90"/>
      <c r="W162" s="91"/>
      <c r="X162" s="92"/>
      <c r="Y162" s="467">
        <f t="shared" si="63"/>
        <v>0</v>
      </c>
      <c r="Z162" s="90"/>
      <c r="AA162" s="91"/>
      <c r="AB162" s="92"/>
      <c r="AC162" s="93">
        <f t="shared" si="64"/>
        <v>0</v>
      </c>
      <c r="AD162" s="391" t="str">
        <f t="shared" si="76"/>
        <v/>
      </c>
      <c r="AE162" s="54"/>
      <c r="AF162" s="240" t="str">
        <f t="shared" si="65"/>
        <v/>
      </c>
      <c r="AG162" s="139" t="str">
        <f t="shared" si="66"/>
        <v/>
      </c>
      <c r="AH162" s="130" t="str">
        <f t="shared" si="77"/>
        <v/>
      </c>
      <c r="AI162" s="131" t="b">
        <f t="shared" si="78"/>
        <v>0</v>
      </c>
      <c r="AJ162" s="132" t="str">
        <f t="shared" si="67"/>
        <v/>
      </c>
      <c r="AK162" s="132" t="str">
        <f t="shared" si="68"/>
        <v/>
      </c>
      <c r="AL162" s="132" t="str">
        <f t="shared" si="69"/>
        <v/>
      </c>
      <c r="AM162" s="132" t="str">
        <f t="shared" si="70"/>
        <v/>
      </c>
      <c r="AN162" s="133" t="str">
        <f t="shared" si="71"/>
        <v/>
      </c>
      <c r="AO162" s="133" t="str">
        <f t="shared" si="72"/>
        <v/>
      </c>
      <c r="AP162" s="133" t="str">
        <f t="shared" si="73"/>
        <v/>
      </c>
      <c r="AQ162" s="133" t="str">
        <f t="shared" si="74"/>
        <v/>
      </c>
      <c r="AR162" s="134" t="str">
        <f t="shared" si="75"/>
        <v/>
      </c>
    </row>
    <row r="163" spans="1:44">
      <c r="A163" s="220" t="str">
        <f t="shared" si="57"/>
        <v/>
      </c>
      <c r="B163" s="384"/>
      <c r="C163" s="385"/>
      <c r="D163" s="385"/>
      <c r="E163" s="386"/>
      <c r="F163" s="44"/>
      <c r="G163" s="469" t="str">
        <f t="shared" si="58"/>
        <v/>
      </c>
      <c r="H163" s="469"/>
      <c r="I163" s="373"/>
      <c r="J163" s="87"/>
      <c r="K163" s="54"/>
      <c r="L163" s="88"/>
      <c r="M163" s="89"/>
      <c r="N163" s="471">
        <f t="shared" si="59"/>
        <v>0</v>
      </c>
      <c r="O163" s="41"/>
      <c r="P163" s="52">
        <f t="shared" si="60"/>
        <v>0</v>
      </c>
      <c r="Q163" s="53" t="str">
        <f t="shared" si="61"/>
        <v/>
      </c>
      <c r="R163" s="54"/>
      <c r="S163" s="37"/>
      <c r="T163" s="23"/>
      <c r="U163" s="52">
        <f t="shared" si="62"/>
        <v>0</v>
      </c>
      <c r="V163" s="90"/>
      <c r="W163" s="91"/>
      <c r="X163" s="92"/>
      <c r="Y163" s="467">
        <f t="shared" si="63"/>
        <v>0</v>
      </c>
      <c r="Z163" s="90"/>
      <c r="AA163" s="91"/>
      <c r="AB163" s="92"/>
      <c r="AC163" s="93">
        <f t="shared" si="64"/>
        <v>0</v>
      </c>
      <c r="AD163" s="391" t="str">
        <f t="shared" si="76"/>
        <v/>
      </c>
      <c r="AE163" s="54"/>
      <c r="AF163" s="240" t="str">
        <f t="shared" si="65"/>
        <v/>
      </c>
      <c r="AG163" s="139" t="str">
        <f t="shared" si="66"/>
        <v/>
      </c>
      <c r="AH163" s="130" t="str">
        <f t="shared" si="77"/>
        <v/>
      </c>
      <c r="AI163" s="131" t="b">
        <f t="shared" si="78"/>
        <v>0</v>
      </c>
      <c r="AJ163" s="132" t="str">
        <f t="shared" si="67"/>
        <v/>
      </c>
      <c r="AK163" s="132" t="str">
        <f t="shared" si="68"/>
        <v/>
      </c>
      <c r="AL163" s="132" t="str">
        <f t="shared" si="69"/>
        <v/>
      </c>
      <c r="AM163" s="132" t="str">
        <f t="shared" si="70"/>
        <v/>
      </c>
      <c r="AN163" s="133" t="str">
        <f t="shared" si="71"/>
        <v/>
      </c>
      <c r="AO163" s="133" t="str">
        <f t="shared" si="72"/>
        <v/>
      </c>
      <c r="AP163" s="133" t="str">
        <f t="shared" si="73"/>
        <v/>
      </c>
      <c r="AQ163" s="133" t="str">
        <f t="shared" si="74"/>
        <v/>
      </c>
      <c r="AR163" s="134" t="str">
        <f t="shared" si="75"/>
        <v/>
      </c>
    </row>
    <row r="164" spans="1:44">
      <c r="A164" s="220" t="str">
        <f t="shared" si="57"/>
        <v/>
      </c>
      <c r="B164" s="384"/>
      <c r="C164" s="385"/>
      <c r="D164" s="385"/>
      <c r="E164" s="386"/>
      <c r="F164" s="44"/>
      <c r="G164" s="469" t="str">
        <f t="shared" si="58"/>
        <v/>
      </c>
      <c r="H164" s="469"/>
      <c r="I164" s="373"/>
      <c r="J164" s="87"/>
      <c r="K164" s="54"/>
      <c r="L164" s="88"/>
      <c r="M164" s="89"/>
      <c r="N164" s="471">
        <f t="shared" si="59"/>
        <v>0</v>
      </c>
      <c r="O164" s="41"/>
      <c r="P164" s="52">
        <f t="shared" si="60"/>
        <v>0</v>
      </c>
      <c r="Q164" s="53" t="str">
        <f t="shared" si="61"/>
        <v/>
      </c>
      <c r="R164" s="54"/>
      <c r="S164" s="37"/>
      <c r="T164" s="23"/>
      <c r="U164" s="52">
        <f t="shared" si="62"/>
        <v>0</v>
      </c>
      <c r="V164" s="90"/>
      <c r="W164" s="91"/>
      <c r="X164" s="92"/>
      <c r="Y164" s="467">
        <f t="shared" si="63"/>
        <v>0</v>
      </c>
      <c r="Z164" s="90"/>
      <c r="AA164" s="91"/>
      <c r="AB164" s="92"/>
      <c r="AC164" s="93">
        <f t="shared" si="64"/>
        <v>0</v>
      </c>
      <c r="AD164" s="391" t="str">
        <f t="shared" si="76"/>
        <v/>
      </c>
      <c r="AE164" s="54"/>
      <c r="AF164" s="240" t="str">
        <f t="shared" si="65"/>
        <v/>
      </c>
      <c r="AG164" s="139" t="str">
        <f t="shared" si="66"/>
        <v/>
      </c>
      <c r="AH164" s="130" t="str">
        <f t="shared" si="77"/>
        <v/>
      </c>
      <c r="AI164" s="131" t="b">
        <f t="shared" si="78"/>
        <v>0</v>
      </c>
      <c r="AJ164" s="132" t="str">
        <f t="shared" si="67"/>
        <v/>
      </c>
      <c r="AK164" s="132" t="str">
        <f t="shared" si="68"/>
        <v/>
      </c>
      <c r="AL164" s="132" t="str">
        <f t="shared" si="69"/>
        <v/>
      </c>
      <c r="AM164" s="132" t="str">
        <f t="shared" si="70"/>
        <v/>
      </c>
      <c r="AN164" s="133" t="str">
        <f t="shared" si="71"/>
        <v/>
      </c>
      <c r="AO164" s="133" t="str">
        <f t="shared" si="72"/>
        <v/>
      </c>
      <c r="AP164" s="133" t="str">
        <f t="shared" si="73"/>
        <v/>
      </c>
      <c r="AQ164" s="133" t="str">
        <f t="shared" si="74"/>
        <v/>
      </c>
      <c r="AR164" s="134" t="str">
        <f t="shared" si="75"/>
        <v/>
      </c>
    </row>
    <row r="165" spans="1:44">
      <c r="A165" s="220" t="str">
        <f t="shared" si="57"/>
        <v/>
      </c>
      <c r="B165" s="384"/>
      <c r="C165" s="385"/>
      <c r="D165" s="385"/>
      <c r="E165" s="386"/>
      <c r="F165" s="44"/>
      <c r="G165" s="469" t="str">
        <f t="shared" si="58"/>
        <v/>
      </c>
      <c r="H165" s="469"/>
      <c r="I165" s="373"/>
      <c r="J165" s="87"/>
      <c r="K165" s="54"/>
      <c r="L165" s="88"/>
      <c r="M165" s="89"/>
      <c r="N165" s="471">
        <f t="shared" si="59"/>
        <v>0</v>
      </c>
      <c r="O165" s="41"/>
      <c r="P165" s="52">
        <f t="shared" si="60"/>
        <v>0</v>
      </c>
      <c r="Q165" s="53" t="str">
        <f t="shared" si="61"/>
        <v/>
      </c>
      <c r="R165" s="54"/>
      <c r="S165" s="37"/>
      <c r="T165" s="23"/>
      <c r="U165" s="52">
        <f t="shared" si="62"/>
        <v>0</v>
      </c>
      <c r="V165" s="90"/>
      <c r="W165" s="91"/>
      <c r="X165" s="92"/>
      <c r="Y165" s="467">
        <f t="shared" si="63"/>
        <v>0</v>
      </c>
      <c r="Z165" s="90"/>
      <c r="AA165" s="91"/>
      <c r="AB165" s="92"/>
      <c r="AC165" s="93">
        <f t="shared" si="64"/>
        <v>0</v>
      </c>
      <c r="AD165" s="391" t="str">
        <f t="shared" si="76"/>
        <v/>
      </c>
      <c r="AE165" s="54"/>
      <c r="AF165" s="240" t="str">
        <f t="shared" si="65"/>
        <v/>
      </c>
      <c r="AG165" s="139" t="str">
        <f t="shared" si="66"/>
        <v/>
      </c>
      <c r="AH165" s="130" t="str">
        <f t="shared" si="77"/>
        <v/>
      </c>
      <c r="AI165" s="131" t="b">
        <f t="shared" si="78"/>
        <v>0</v>
      </c>
      <c r="AJ165" s="132" t="str">
        <f t="shared" si="67"/>
        <v/>
      </c>
      <c r="AK165" s="132" t="str">
        <f t="shared" si="68"/>
        <v/>
      </c>
      <c r="AL165" s="132" t="str">
        <f t="shared" si="69"/>
        <v/>
      </c>
      <c r="AM165" s="132" t="str">
        <f t="shared" si="70"/>
        <v/>
      </c>
      <c r="AN165" s="133" t="str">
        <f t="shared" si="71"/>
        <v/>
      </c>
      <c r="AO165" s="133" t="str">
        <f t="shared" si="72"/>
        <v/>
      </c>
      <c r="AP165" s="133" t="str">
        <f t="shared" si="73"/>
        <v/>
      </c>
      <c r="AQ165" s="133" t="str">
        <f t="shared" si="74"/>
        <v/>
      </c>
      <c r="AR165" s="134" t="str">
        <f t="shared" si="75"/>
        <v/>
      </c>
    </row>
    <row r="166" spans="1:44">
      <c r="A166" s="220" t="str">
        <f t="shared" si="57"/>
        <v/>
      </c>
      <c r="B166" s="384"/>
      <c r="C166" s="385"/>
      <c r="D166" s="385"/>
      <c r="E166" s="386"/>
      <c r="F166" s="44"/>
      <c r="G166" s="469" t="str">
        <f t="shared" si="58"/>
        <v/>
      </c>
      <c r="H166" s="469"/>
      <c r="I166" s="373"/>
      <c r="J166" s="87"/>
      <c r="K166" s="54"/>
      <c r="L166" s="88"/>
      <c r="M166" s="89"/>
      <c r="N166" s="471">
        <f t="shared" si="59"/>
        <v>0</v>
      </c>
      <c r="O166" s="41"/>
      <c r="P166" s="52">
        <f t="shared" si="60"/>
        <v>0</v>
      </c>
      <c r="Q166" s="53" t="str">
        <f t="shared" si="61"/>
        <v/>
      </c>
      <c r="R166" s="54"/>
      <c r="S166" s="37"/>
      <c r="T166" s="23"/>
      <c r="U166" s="52">
        <f t="shared" si="62"/>
        <v>0</v>
      </c>
      <c r="V166" s="90"/>
      <c r="W166" s="91"/>
      <c r="X166" s="92"/>
      <c r="Y166" s="467">
        <f t="shared" si="63"/>
        <v>0</v>
      </c>
      <c r="Z166" s="90"/>
      <c r="AA166" s="91"/>
      <c r="AB166" s="92"/>
      <c r="AC166" s="93">
        <f t="shared" si="64"/>
        <v>0</v>
      </c>
      <c r="AD166" s="391" t="str">
        <f t="shared" si="76"/>
        <v/>
      </c>
      <c r="AE166" s="54"/>
      <c r="AF166" s="240" t="str">
        <f t="shared" si="65"/>
        <v/>
      </c>
      <c r="AG166" s="139" t="str">
        <f t="shared" si="66"/>
        <v/>
      </c>
      <c r="AH166" s="130" t="str">
        <f t="shared" si="77"/>
        <v/>
      </c>
      <c r="AI166" s="131" t="b">
        <f t="shared" si="78"/>
        <v>0</v>
      </c>
      <c r="AJ166" s="132" t="str">
        <f t="shared" si="67"/>
        <v/>
      </c>
      <c r="AK166" s="132" t="str">
        <f t="shared" si="68"/>
        <v/>
      </c>
      <c r="AL166" s="132" t="str">
        <f t="shared" si="69"/>
        <v/>
      </c>
      <c r="AM166" s="132" t="str">
        <f t="shared" si="70"/>
        <v/>
      </c>
      <c r="AN166" s="133" t="str">
        <f t="shared" si="71"/>
        <v/>
      </c>
      <c r="AO166" s="133" t="str">
        <f t="shared" si="72"/>
        <v/>
      </c>
      <c r="AP166" s="133" t="str">
        <f t="shared" si="73"/>
        <v/>
      </c>
      <c r="AQ166" s="133" t="str">
        <f t="shared" si="74"/>
        <v/>
      </c>
      <c r="AR166" s="134" t="str">
        <f t="shared" si="75"/>
        <v/>
      </c>
    </row>
    <row r="167" spans="1:44">
      <c r="A167" s="220" t="str">
        <f t="shared" si="57"/>
        <v/>
      </c>
      <c r="B167" s="384"/>
      <c r="C167" s="385"/>
      <c r="D167" s="385"/>
      <c r="E167" s="386"/>
      <c r="F167" s="44"/>
      <c r="G167" s="469" t="str">
        <f t="shared" si="58"/>
        <v/>
      </c>
      <c r="H167" s="469"/>
      <c r="I167" s="373"/>
      <c r="J167" s="87"/>
      <c r="K167" s="54"/>
      <c r="L167" s="88"/>
      <c r="M167" s="89"/>
      <c r="N167" s="471">
        <f t="shared" si="59"/>
        <v>0</v>
      </c>
      <c r="O167" s="41"/>
      <c r="P167" s="52">
        <f t="shared" si="60"/>
        <v>0</v>
      </c>
      <c r="Q167" s="53" t="str">
        <f t="shared" si="61"/>
        <v/>
      </c>
      <c r="R167" s="54"/>
      <c r="S167" s="37"/>
      <c r="T167" s="23"/>
      <c r="U167" s="52">
        <f t="shared" si="62"/>
        <v>0</v>
      </c>
      <c r="V167" s="90"/>
      <c r="W167" s="91"/>
      <c r="X167" s="92"/>
      <c r="Y167" s="467">
        <f t="shared" si="63"/>
        <v>0</v>
      </c>
      <c r="Z167" s="90"/>
      <c r="AA167" s="91"/>
      <c r="AB167" s="92"/>
      <c r="AC167" s="93">
        <f t="shared" si="64"/>
        <v>0</v>
      </c>
      <c r="AD167" s="391" t="str">
        <f t="shared" si="76"/>
        <v/>
      </c>
      <c r="AE167" s="54"/>
      <c r="AF167" s="240" t="str">
        <f t="shared" si="65"/>
        <v/>
      </c>
      <c r="AG167" s="139" t="str">
        <f t="shared" si="66"/>
        <v/>
      </c>
      <c r="AH167" s="130" t="str">
        <f t="shared" si="77"/>
        <v/>
      </c>
      <c r="AI167" s="131" t="b">
        <f t="shared" si="78"/>
        <v>0</v>
      </c>
      <c r="AJ167" s="132" t="str">
        <f t="shared" si="67"/>
        <v/>
      </c>
      <c r="AK167" s="132" t="str">
        <f t="shared" si="68"/>
        <v/>
      </c>
      <c r="AL167" s="132" t="str">
        <f t="shared" si="69"/>
        <v/>
      </c>
      <c r="AM167" s="132" t="str">
        <f t="shared" si="70"/>
        <v/>
      </c>
      <c r="AN167" s="133" t="str">
        <f t="shared" si="71"/>
        <v/>
      </c>
      <c r="AO167" s="133" t="str">
        <f t="shared" si="72"/>
        <v/>
      </c>
      <c r="AP167" s="133" t="str">
        <f t="shared" si="73"/>
        <v/>
      </c>
      <c r="AQ167" s="133" t="str">
        <f t="shared" si="74"/>
        <v/>
      </c>
      <c r="AR167" s="134" t="str">
        <f t="shared" si="75"/>
        <v/>
      </c>
    </row>
    <row r="168" spans="1:44">
      <c r="A168" s="220" t="str">
        <f t="shared" si="57"/>
        <v/>
      </c>
      <c r="B168" s="384"/>
      <c r="C168" s="385"/>
      <c r="D168" s="385"/>
      <c r="E168" s="386"/>
      <c r="F168" s="44"/>
      <c r="G168" s="469" t="str">
        <f t="shared" si="58"/>
        <v/>
      </c>
      <c r="H168" s="469"/>
      <c r="I168" s="373"/>
      <c r="J168" s="87"/>
      <c r="K168" s="54"/>
      <c r="L168" s="88"/>
      <c r="M168" s="89"/>
      <c r="N168" s="471">
        <f t="shared" si="59"/>
        <v>0</v>
      </c>
      <c r="O168" s="41"/>
      <c r="P168" s="52">
        <f t="shared" si="60"/>
        <v>0</v>
      </c>
      <c r="Q168" s="53" t="str">
        <f t="shared" si="61"/>
        <v/>
      </c>
      <c r="R168" s="54"/>
      <c r="S168" s="37"/>
      <c r="T168" s="23"/>
      <c r="U168" s="52">
        <f t="shared" si="62"/>
        <v>0</v>
      </c>
      <c r="V168" s="90"/>
      <c r="W168" s="91"/>
      <c r="X168" s="92"/>
      <c r="Y168" s="467">
        <f t="shared" si="63"/>
        <v>0</v>
      </c>
      <c r="Z168" s="90"/>
      <c r="AA168" s="91"/>
      <c r="AB168" s="92"/>
      <c r="AC168" s="93">
        <f t="shared" si="64"/>
        <v>0</v>
      </c>
      <c r="AD168" s="391" t="str">
        <f t="shared" si="76"/>
        <v/>
      </c>
      <c r="AE168" s="54"/>
      <c r="AF168" s="240" t="str">
        <f t="shared" si="65"/>
        <v/>
      </c>
      <c r="AG168" s="139" t="str">
        <f t="shared" si="66"/>
        <v/>
      </c>
      <c r="AH168" s="130" t="str">
        <f t="shared" si="77"/>
        <v/>
      </c>
      <c r="AI168" s="131" t="b">
        <f t="shared" si="78"/>
        <v>0</v>
      </c>
      <c r="AJ168" s="132" t="str">
        <f t="shared" si="67"/>
        <v/>
      </c>
      <c r="AK168" s="132" t="str">
        <f t="shared" si="68"/>
        <v/>
      </c>
      <c r="AL168" s="132" t="str">
        <f t="shared" si="69"/>
        <v/>
      </c>
      <c r="AM168" s="132" t="str">
        <f t="shared" si="70"/>
        <v/>
      </c>
      <c r="AN168" s="133" t="str">
        <f t="shared" si="71"/>
        <v/>
      </c>
      <c r="AO168" s="133" t="str">
        <f t="shared" si="72"/>
        <v/>
      </c>
      <c r="AP168" s="133" t="str">
        <f t="shared" si="73"/>
        <v/>
      </c>
      <c r="AQ168" s="133" t="str">
        <f t="shared" si="74"/>
        <v/>
      </c>
      <c r="AR168" s="134" t="str">
        <f t="shared" si="75"/>
        <v/>
      </c>
    </row>
    <row r="169" spans="1:44">
      <c r="A169" s="220" t="str">
        <f t="shared" si="57"/>
        <v/>
      </c>
      <c r="B169" s="384"/>
      <c r="C169" s="385"/>
      <c r="D169" s="385"/>
      <c r="E169" s="386"/>
      <c r="F169" s="44"/>
      <c r="G169" s="469" t="str">
        <f t="shared" si="58"/>
        <v/>
      </c>
      <c r="H169" s="469"/>
      <c r="I169" s="373"/>
      <c r="J169" s="87"/>
      <c r="K169" s="54"/>
      <c r="L169" s="88"/>
      <c r="M169" s="89"/>
      <c r="N169" s="471">
        <f t="shared" si="59"/>
        <v>0</v>
      </c>
      <c r="O169" s="41"/>
      <c r="P169" s="52">
        <f t="shared" si="60"/>
        <v>0</v>
      </c>
      <c r="Q169" s="53" t="str">
        <f t="shared" si="61"/>
        <v/>
      </c>
      <c r="R169" s="54"/>
      <c r="S169" s="37"/>
      <c r="T169" s="23"/>
      <c r="U169" s="52">
        <f t="shared" si="62"/>
        <v>0</v>
      </c>
      <c r="V169" s="90"/>
      <c r="W169" s="91"/>
      <c r="X169" s="92"/>
      <c r="Y169" s="467">
        <f t="shared" si="63"/>
        <v>0</v>
      </c>
      <c r="Z169" s="90"/>
      <c r="AA169" s="91"/>
      <c r="AB169" s="92"/>
      <c r="AC169" s="93">
        <f t="shared" si="64"/>
        <v>0</v>
      </c>
      <c r="AD169" s="391" t="str">
        <f t="shared" si="76"/>
        <v/>
      </c>
      <c r="AE169" s="54"/>
      <c r="AF169" s="240" t="str">
        <f t="shared" si="65"/>
        <v/>
      </c>
      <c r="AG169" s="139" t="str">
        <f t="shared" si="66"/>
        <v/>
      </c>
      <c r="AH169" s="130" t="str">
        <f t="shared" si="77"/>
        <v/>
      </c>
      <c r="AI169" s="131" t="b">
        <f t="shared" si="78"/>
        <v>0</v>
      </c>
      <c r="AJ169" s="132" t="str">
        <f t="shared" si="67"/>
        <v/>
      </c>
      <c r="AK169" s="132" t="str">
        <f t="shared" si="68"/>
        <v/>
      </c>
      <c r="AL169" s="132" t="str">
        <f t="shared" si="69"/>
        <v/>
      </c>
      <c r="AM169" s="132" t="str">
        <f t="shared" si="70"/>
        <v/>
      </c>
      <c r="AN169" s="133" t="str">
        <f t="shared" si="71"/>
        <v/>
      </c>
      <c r="AO169" s="133" t="str">
        <f t="shared" si="72"/>
        <v/>
      </c>
      <c r="AP169" s="133" t="str">
        <f t="shared" si="73"/>
        <v/>
      </c>
      <c r="AQ169" s="133" t="str">
        <f t="shared" si="74"/>
        <v/>
      </c>
      <c r="AR169" s="134" t="str">
        <f t="shared" si="75"/>
        <v/>
      </c>
    </row>
    <row r="170" spans="1:44">
      <c r="A170" s="220" t="str">
        <f t="shared" si="57"/>
        <v/>
      </c>
      <c r="B170" s="384"/>
      <c r="C170" s="385"/>
      <c r="D170" s="385"/>
      <c r="E170" s="386"/>
      <c r="F170" s="44"/>
      <c r="G170" s="469" t="str">
        <f t="shared" si="58"/>
        <v/>
      </c>
      <c r="H170" s="469"/>
      <c r="I170" s="373"/>
      <c r="J170" s="87"/>
      <c r="K170" s="54"/>
      <c r="L170" s="88"/>
      <c r="M170" s="89"/>
      <c r="N170" s="471">
        <f t="shared" si="59"/>
        <v>0</v>
      </c>
      <c r="O170" s="41"/>
      <c r="P170" s="52">
        <f t="shared" si="60"/>
        <v>0</v>
      </c>
      <c r="Q170" s="53" t="str">
        <f t="shared" si="61"/>
        <v/>
      </c>
      <c r="R170" s="54"/>
      <c r="S170" s="37"/>
      <c r="T170" s="23"/>
      <c r="U170" s="52">
        <f t="shared" si="62"/>
        <v>0</v>
      </c>
      <c r="V170" s="90"/>
      <c r="W170" s="91"/>
      <c r="X170" s="92"/>
      <c r="Y170" s="467">
        <f t="shared" si="63"/>
        <v>0</v>
      </c>
      <c r="Z170" s="90"/>
      <c r="AA170" s="91"/>
      <c r="AB170" s="92"/>
      <c r="AC170" s="93">
        <f t="shared" si="64"/>
        <v>0</v>
      </c>
      <c r="AD170" s="391" t="str">
        <f t="shared" si="76"/>
        <v/>
      </c>
      <c r="AE170" s="54"/>
      <c r="AF170" s="240" t="str">
        <f t="shared" si="65"/>
        <v/>
      </c>
      <c r="AG170" s="139" t="str">
        <f t="shared" si="66"/>
        <v/>
      </c>
      <c r="AH170" s="130" t="str">
        <f t="shared" si="77"/>
        <v/>
      </c>
      <c r="AI170" s="131" t="b">
        <f t="shared" si="78"/>
        <v>0</v>
      </c>
      <c r="AJ170" s="132" t="str">
        <f t="shared" si="67"/>
        <v/>
      </c>
      <c r="AK170" s="132" t="str">
        <f t="shared" si="68"/>
        <v/>
      </c>
      <c r="AL170" s="132" t="str">
        <f t="shared" si="69"/>
        <v/>
      </c>
      <c r="AM170" s="132" t="str">
        <f t="shared" si="70"/>
        <v/>
      </c>
      <c r="AN170" s="133" t="str">
        <f t="shared" si="71"/>
        <v/>
      </c>
      <c r="AO170" s="133" t="str">
        <f t="shared" si="72"/>
        <v/>
      </c>
      <c r="AP170" s="133" t="str">
        <f t="shared" si="73"/>
        <v/>
      </c>
      <c r="AQ170" s="133" t="str">
        <f t="shared" si="74"/>
        <v/>
      </c>
      <c r="AR170" s="134" t="str">
        <f t="shared" si="75"/>
        <v/>
      </c>
    </row>
    <row r="171" spans="1:44">
      <c r="A171" s="220" t="str">
        <f t="shared" si="57"/>
        <v/>
      </c>
      <c r="B171" s="384"/>
      <c r="C171" s="385"/>
      <c r="D171" s="385"/>
      <c r="E171" s="386"/>
      <c r="F171" s="44"/>
      <c r="G171" s="469" t="str">
        <f t="shared" si="58"/>
        <v/>
      </c>
      <c r="H171" s="469"/>
      <c r="I171" s="373"/>
      <c r="J171" s="87"/>
      <c r="K171" s="54"/>
      <c r="L171" s="88"/>
      <c r="M171" s="89"/>
      <c r="N171" s="471">
        <f t="shared" si="59"/>
        <v>0</v>
      </c>
      <c r="O171" s="41"/>
      <c r="P171" s="52">
        <f t="shared" si="60"/>
        <v>0</v>
      </c>
      <c r="Q171" s="53" t="str">
        <f t="shared" si="61"/>
        <v/>
      </c>
      <c r="R171" s="54"/>
      <c r="S171" s="37"/>
      <c r="T171" s="23"/>
      <c r="U171" s="52">
        <f t="shared" si="62"/>
        <v>0</v>
      </c>
      <c r="V171" s="90"/>
      <c r="W171" s="91"/>
      <c r="X171" s="92"/>
      <c r="Y171" s="467">
        <f t="shared" si="63"/>
        <v>0</v>
      </c>
      <c r="Z171" s="90"/>
      <c r="AA171" s="91"/>
      <c r="AB171" s="92"/>
      <c r="AC171" s="93">
        <f t="shared" si="64"/>
        <v>0</v>
      </c>
      <c r="AD171" s="391" t="str">
        <f t="shared" si="76"/>
        <v/>
      </c>
      <c r="AE171" s="54"/>
      <c r="AF171" s="240" t="str">
        <f t="shared" si="65"/>
        <v/>
      </c>
      <c r="AG171" s="139" t="str">
        <f t="shared" si="66"/>
        <v/>
      </c>
      <c r="AH171" s="130" t="str">
        <f t="shared" si="77"/>
        <v/>
      </c>
      <c r="AI171" s="131" t="b">
        <f t="shared" si="78"/>
        <v>0</v>
      </c>
      <c r="AJ171" s="132" t="str">
        <f t="shared" si="67"/>
        <v/>
      </c>
      <c r="AK171" s="132" t="str">
        <f t="shared" si="68"/>
        <v/>
      </c>
      <c r="AL171" s="132" t="str">
        <f t="shared" si="69"/>
        <v/>
      </c>
      <c r="AM171" s="132" t="str">
        <f t="shared" si="70"/>
        <v/>
      </c>
      <c r="AN171" s="133" t="str">
        <f t="shared" si="71"/>
        <v/>
      </c>
      <c r="AO171" s="133" t="str">
        <f t="shared" si="72"/>
        <v/>
      </c>
      <c r="AP171" s="133" t="str">
        <f t="shared" si="73"/>
        <v/>
      </c>
      <c r="AQ171" s="133" t="str">
        <f t="shared" si="74"/>
        <v/>
      </c>
      <c r="AR171" s="134" t="str">
        <f t="shared" si="75"/>
        <v/>
      </c>
    </row>
    <row r="172" spans="1:44">
      <c r="A172" s="220" t="str">
        <f t="shared" si="57"/>
        <v/>
      </c>
      <c r="B172" s="384"/>
      <c r="C172" s="385"/>
      <c r="D172" s="385"/>
      <c r="E172" s="386"/>
      <c r="F172" s="44"/>
      <c r="G172" s="469" t="str">
        <f t="shared" si="58"/>
        <v/>
      </c>
      <c r="H172" s="469"/>
      <c r="I172" s="373"/>
      <c r="J172" s="87"/>
      <c r="K172" s="54"/>
      <c r="L172" s="88"/>
      <c r="M172" s="89"/>
      <c r="N172" s="471">
        <f t="shared" si="59"/>
        <v>0</v>
      </c>
      <c r="O172" s="41"/>
      <c r="P172" s="52">
        <f t="shared" si="60"/>
        <v>0</v>
      </c>
      <c r="Q172" s="53" t="str">
        <f t="shared" si="61"/>
        <v/>
      </c>
      <c r="R172" s="54"/>
      <c r="S172" s="37"/>
      <c r="T172" s="23"/>
      <c r="U172" s="52">
        <f t="shared" si="62"/>
        <v>0</v>
      </c>
      <c r="V172" s="90"/>
      <c r="W172" s="91"/>
      <c r="X172" s="92"/>
      <c r="Y172" s="467">
        <f t="shared" si="63"/>
        <v>0</v>
      </c>
      <c r="Z172" s="90"/>
      <c r="AA172" s="91"/>
      <c r="AB172" s="92"/>
      <c r="AC172" s="93">
        <f t="shared" si="64"/>
        <v>0</v>
      </c>
      <c r="AD172" s="391" t="str">
        <f t="shared" si="76"/>
        <v/>
      </c>
      <c r="AE172" s="54"/>
      <c r="AF172" s="240" t="str">
        <f t="shared" si="65"/>
        <v/>
      </c>
      <c r="AG172" s="139" t="str">
        <f t="shared" si="66"/>
        <v/>
      </c>
      <c r="AH172" s="130" t="str">
        <f t="shared" si="77"/>
        <v/>
      </c>
      <c r="AI172" s="131" t="b">
        <f t="shared" si="78"/>
        <v>0</v>
      </c>
      <c r="AJ172" s="132" t="str">
        <f t="shared" si="67"/>
        <v/>
      </c>
      <c r="AK172" s="132" t="str">
        <f t="shared" si="68"/>
        <v/>
      </c>
      <c r="AL172" s="132" t="str">
        <f t="shared" si="69"/>
        <v/>
      </c>
      <c r="AM172" s="132" t="str">
        <f t="shared" si="70"/>
        <v/>
      </c>
      <c r="AN172" s="133" t="str">
        <f t="shared" si="71"/>
        <v/>
      </c>
      <c r="AO172" s="133" t="str">
        <f t="shared" si="72"/>
        <v/>
      </c>
      <c r="AP172" s="133" t="str">
        <f t="shared" si="73"/>
        <v/>
      </c>
      <c r="AQ172" s="133" t="str">
        <f t="shared" si="74"/>
        <v/>
      </c>
      <c r="AR172" s="134" t="str">
        <f t="shared" si="75"/>
        <v/>
      </c>
    </row>
    <row r="173" spans="1:44">
      <c r="A173" s="220" t="str">
        <f t="shared" si="57"/>
        <v/>
      </c>
      <c r="B173" s="384"/>
      <c r="C173" s="385"/>
      <c r="D173" s="385"/>
      <c r="E173" s="386"/>
      <c r="F173" s="44"/>
      <c r="G173" s="469" t="str">
        <f t="shared" si="58"/>
        <v/>
      </c>
      <c r="H173" s="469"/>
      <c r="I173" s="373"/>
      <c r="J173" s="87"/>
      <c r="K173" s="54"/>
      <c r="L173" s="88"/>
      <c r="M173" s="89"/>
      <c r="N173" s="471">
        <f t="shared" si="59"/>
        <v>0</v>
      </c>
      <c r="O173" s="41"/>
      <c r="P173" s="52">
        <f t="shared" si="60"/>
        <v>0</v>
      </c>
      <c r="Q173" s="53" t="str">
        <f t="shared" si="61"/>
        <v/>
      </c>
      <c r="R173" s="54"/>
      <c r="S173" s="37"/>
      <c r="T173" s="23"/>
      <c r="U173" s="52">
        <f t="shared" si="62"/>
        <v>0</v>
      </c>
      <c r="V173" s="90"/>
      <c r="W173" s="91"/>
      <c r="X173" s="92"/>
      <c r="Y173" s="467">
        <f t="shared" si="63"/>
        <v>0</v>
      </c>
      <c r="Z173" s="90"/>
      <c r="AA173" s="91"/>
      <c r="AB173" s="92"/>
      <c r="AC173" s="93">
        <f t="shared" si="64"/>
        <v>0</v>
      </c>
      <c r="AD173" s="391" t="str">
        <f t="shared" si="76"/>
        <v/>
      </c>
      <c r="AE173" s="54"/>
      <c r="AF173" s="240" t="str">
        <f t="shared" si="65"/>
        <v/>
      </c>
      <c r="AG173" s="139" t="str">
        <f t="shared" si="66"/>
        <v/>
      </c>
      <c r="AH173" s="130" t="str">
        <f t="shared" si="77"/>
        <v/>
      </c>
      <c r="AI173" s="131" t="b">
        <f t="shared" si="78"/>
        <v>0</v>
      </c>
      <c r="AJ173" s="132" t="str">
        <f t="shared" si="67"/>
        <v/>
      </c>
      <c r="AK173" s="132" t="str">
        <f t="shared" si="68"/>
        <v/>
      </c>
      <c r="AL173" s="132" t="str">
        <f t="shared" si="69"/>
        <v/>
      </c>
      <c r="AM173" s="132" t="str">
        <f t="shared" si="70"/>
        <v/>
      </c>
      <c r="AN173" s="133" t="str">
        <f t="shared" si="71"/>
        <v/>
      </c>
      <c r="AO173" s="133" t="str">
        <f t="shared" si="72"/>
        <v/>
      </c>
      <c r="AP173" s="133" t="str">
        <f t="shared" si="73"/>
        <v/>
      </c>
      <c r="AQ173" s="133" t="str">
        <f t="shared" si="74"/>
        <v/>
      </c>
      <c r="AR173" s="134" t="str">
        <f t="shared" si="75"/>
        <v/>
      </c>
    </row>
    <row r="174" spans="1:44">
      <c r="A174" s="220" t="str">
        <f t="shared" si="57"/>
        <v/>
      </c>
      <c r="B174" s="384"/>
      <c r="C174" s="385"/>
      <c r="D174" s="385"/>
      <c r="E174" s="386"/>
      <c r="F174" s="44"/>
      <c r="G174" s="469" t="str">
        <f t="shared" si="58"/>
        <v/>
      </c>
      <c r="H174" s="469"/>
      <c r="I174" s="373"/>
      <c r="J174" s="87"/>
      <c r="K174" s="54"/>
      <c r="L174" s="88"/>
      <c r="M174" s="89"/>
      <c r="N174" s="471">
        <f t="shared" si="59"/>
        <v>0</v>
      </c>
      <c r="O174" s="41"/>
      <c r="P174" s="52">
        <f t="shared" si="60"/>
        <v>0</v>
      </c>
      <c r="Q174" s="53" t="str">
        <f t="shared" si="61"/>
        <v/>
      </c>
      <c r="R174" s="54"/>
      <c r="S174" s="37"/>
      <c r="T174" s="23"/>
      <c r="U174" s="52">
        <f t="shared" si="62"/>
        <v>0</v>
      </c>
      <c r="V174" s="90"/>
      <c r="W174" s="91"/>
      <c r="X174" s="92"/>
      <c r="Y174" s="467">
        <f t="shared" si="63"/>
        <v>0</v>
      </c>
      <c r="Z174" s="90"/>
      <c r="AA174" s="91"/>
      <c r="AB174" s="92"/>
      <c r="AC174" s="93">
        <f t="shared" si="64"/>
        <v>0</v>
      </c>
      <c r="AD174" s="391" t="str">
        <f t="shared" si="76"/>
        <v/>
      </c>
      <c r="AE174" s="54"/>
      <c r="AF174" s="240" t="str">
        <f t="shared" si="65"/>
        <v/>
      </c>
      <c r="AG174" s="139" t="str">
        <f t="shared" si="66"/>
        <v/>
      </c>
      <c r="AH174" s="130" t="str">
        <f t="shared" si="77"/>
        <v/>
      </c>
      <c r="AI174" s="131" t="b">
        <f t="shared" si="78"/>
        <v>0</v>
      </c>
      <c r="AJ174" s="132" t="str">
        <f t="shared" si="67"/>
        <v/>
      </c>
      <c r="AK174" s="132" t="str">
        <f t="shared" si="68"/>
        <v/>
      </c>
      <c r="AL174" s="132" t="str">
        <f t="shared" si="69"/>
        <v/>
      </c>
      <c r="AM174" s="132" t="str">
        <f t="shared" si="70"/>
        <v/>
      </c>
      <c r="AN174" s="133" t="str">
        <f t="shared" si="71"/>
        <v/>
      </c>
      <c r="AO174" s="133" t="str">
        <f t="shared" si="72"/>
        <v/>
      </c>
      <c r="AP174" s="133" t="str">
        <f t="shared" si="73"/>
        <v/>
      </c>
      <c r="AQ174" s="133" t="str">
        <f t="shared" si="74"/>
        <v/>
      </c>
      <c r="AR174" s="134" t="str">
        <f t="shared" si="75"/>
        <v/>
      </c>
    </row>
    <row r="175" spans="1:44">
      <c r="A175" s="220" t="str">
        <f t="shared" ref="A175:A214" si="79">IF(B175="","",A174+1)</f>
        <v/>
      </c>
      <c r="B175" s="384"/>
      <c r="C175" s="385"/>
      <c r="D175" s="385"/>
      <c r="E175" s="386"/>
      <c r="F175" s="44"/>
      <c r="G175" s="469" t="str">
        <f t="shared" ref="G175:G214" si="80">IF(B175="","",IF(B175="Madame","F","H"))</f>
        <v/>
      </c>
      <c r="H175" s="469"/>
      <c r="I175" s="373"/>
      <c r="J175" s="87"/>
      <c r="K175" s="54"/>
      <c r="L175" s="88"/>
      <c r="M175" s="89"/>
      <c r="N175" s="471">
        <f t="shared" ref="N175:N214" si="81">IF(L175=1,1,IF(M175=1,1,0))</f>
        <v>0</v>
      </c>
      <c r="O175" s="41"/>
      <c r="P175" s="52">
        <f t="shared" ref="P175:P214" si="82">O175*24</f>
        <v>0</v>
      </c>
      <c r="Q175" s="53" t="str">
        <f t="shared" ref="Q175:Q214" si="83">IF(OR(L175=1,M175=1),1,"")</f>
        <v/>
      </c>
      <c r="R175" s="54"/>
      <c r="S175" s="37"/>
      <c r="T175" s="23"/>
      <c r="U175" s="52">
        <f t="shared" ref="U175:U214" si="84">T175*24</f>
        <v>0</v>
      </c>
      <c r="V175" s="90"/>
      <c r="W175" s="91"/>
      <c r="X175" s="92"/>
      <c r="Y175" s="467">
        <f t="shared" ref="Y175:Y214" si="85">V175+W175+3/4*X175</f>
        <v>0</v>
      </c>
      <c r="Z175" s="90"/>
      <c r="AA175" s="91"/>
      <c r="AB175" s="92"/>
      <c r="AC175" s="93">
        <f t="shared" ref="AC175:AC214" si="86">Z175+AA175+3/4*AB175</f>
        <v>0</v>
      </c>
      <c r="AD175" s="391" t="str">
        <f t="shared" si="76"/>
        <v/>
      </c>
      <c r="AE175" s="54"/>
      <c r="AF175" s="240" t="str">
        <f t="shared" ref="AF175:AF214" si="87">CONCATENATE(AJ175,AL175,AM175,AR175)</f>
        <v/>
      </c>
      <c r="AG175" s="139" t="str">
        <f t="shared" ref="AG175:AG214" si="88">IF(AI175=TRUE,"Eligibilité ultérieure","")</f>
        <v/>
      </c>
      <c r="AH175" s="130" t="str">
        <f t="shared" si="77"/>
        <v/>
      </c>
      <c r="AI175" s="131" t="b">
        <f t="shared" si="78"/>
        <v>0</v>
      </c>
      <c r="AJ175" s="132" t="str">
        <f t="shared" ref="AJ175:AJ214" si="89">IF(S175="","",IF(S175=0,"Non éligible",""))</f>
        <v/>
      </c>
      <c r="AK175" s="132" t="str">
        <f t="shared" ref="AK175:AK214" si="90">IF(S175="","",IF(S175=0,"",IF(T175="","",IF(U175&gt;=17.5,IF(S175=1,TRUE,"")))))</f>
        <v/>
      </c>
      <c r="AL175" s="132" t="str">
        <f t="shared" ref="AL175:AL214" si="91">IF(AK175=FALSE,"Non éligible","")</f>
        <v/>
      </c>
      <c r="AM175" s="132" t="str">
        <f t="shared" ref="AM175:AM214" si="92">IF(AD175="","",IF(AD175=0,"",IF(AK175=TRUE,IF(U175&gt;=17.5,IF(AD175&gt;=48,"Eligible","Non éligible")))))</f>
        <v/>
      </c>
      <c r="AN175" s="133" t="str">
        <f t="shared" ref="AN175:AN214" si="93">IF(L175="","",IF(L175=1,IF(O175="","",IF(P175&gt;=17.5,TRUE,FALSE))))</f>
        <v/>
      </c>
      <c r="AO175" s="133" t="str">
        <f t="shared" ref="AO175:AO214" si="94">IF(AN175="","",IF(AN175=FALSE,"Non éligible","Eligible"))</f>
        <v/>
      </c>
      <c r="AP175" s="133" t="str">
        <f t="shared" ref="AP175:AP214" si="95">IF(M175="","",IF(M175=1,IF(O175="","",IF(P175&gt;=17.5,TRUE,FALSE))))</f>
        <v/>
      </c>
      <c r="AQ175" s="133" t="str">
        <f t="shared" ref="AQ175:AQ214" si="96">IF(AP175="","",IF(AP175=FALSE,"Non éligible","Eligible"))</f>
        <v/>
      </c>
      <c r="AR175" s="134" t="str">
        <f t="shared" ref="AR175:AR214" si="97">CONCATENATE(AO175,AQ175)</f>
        <v/>
      </c>
    </row>
    <row r="176" spans="1:44">
      <c r="A176" s="220" t="str">
        <f t="shared" si="79"/>
        <v/>
      </c>
      <c r="B176" s="384"/>
      <c r="C176" s="385"/>
      <c r="D176" s="385"/>
      <c r="E176" s="386"/>
      <c r="F176" s="44"/>
      <c r="G176" s="469" t="str">
        <f t="shared" si="80"/>
        <v/>
      </c>
      <c r="H176" s="469"/>
      <c r="I176" s="373"/>
      <c r="J176" s="87"/>
      <c r="K176" s="54"/>
      <c r="L176" s="88"/>
      <c r="M176" s="89"/>
      <c r="N176" s="471">
        <f t="shared" si="81"/>
        <v>0</v>
      </c>
      <c r="O176" s="41"/>
      <c r="P176" s="52">
        <f t="shared" si="82"/>
        <v>0</v>
      </c>
      <c r="Q176" s="53" t="str">
        <f t="shared" si="83"/>
        <v/>
      </c>
      <c r="R176" s="54"/>
      <c r="S176" s="37"/>
      <c r="T176" s="23"/>
      <c r="U176" s="52">
        <f t="shared" si="84"/>
        <v>0</v>
      </c>
      <c r="V176" s="90"/>
      <c r="W176" s="91"/>
      <c r="X176" s="92"/>
      <c r="Y176" s="467">
        <f t="shared" si="85"/>
        <v>0</v>
      </c>
      <c r="Z176" s="90"/>
      <c r="AA176" s="91"/>
      <c r="AB176" s="92"/>
      <c r="AC176" s="93">
        <f t="shared" si="86"/>
        <v>0</v>
      </c>
      <c r="AD176" s="391" t="str">
        <f t="shared" si="76"/>
        <v/>
      </c>
      <c r="AE176" s="54"/>
      <c r="AF176" s="240" t="str">
        <f t="shared" si="87"/>
        <v/>
      </c>
      <c r="AG176" s="139" t="str">
        <f t="shared" si="88"/>
        <v/>
      </c>
      <c r="AH176" s="130" t="str">
        <f t="shared" si="77"/>
        <v/>
      </c>
      <c r="AI176" s="131" t="b">
        <f t="shared" si="78"/>
        <v>0</v>
      </c>
      <c r="AJ176" s="132" t="str">
        <f t="shared" si="89"/>
        <v/>
      </c>
      <c r="AK176" s="132" t="str">
        <f t="shared" si="90"/>
        <v/>
      </c>
      <c r="AL176" s="132" t="str">
        <f t="shared" si="91"/>
        <v/>
      </c>
      <c r="AM176" s="132" t="str">
        <f t="shared" si="92"/>
        <v/>
      </c>
      <c r="AN176" s="133" t="str">
        <f t="shared" si="93"/>
        <v/>
      </c>
      <c r="AO176" s="133" t="str">
        <f t="shared" si="94"/>
        <v/>
      </c>
      <c r="AP176" s="133" t="str">
        <f t="shared" si="95"/>
        <v/>
      </c>
      <c r="AQ176" s="133" t="str">
        <f t="shared" si="96"/>
        <v/>
      </c>
      <c r="AR176" s="134" t="str">
        <f t="shared" si="97"/>
        <v/>
      </c>
    </row>
    <row r="177" spans="1:44">
      <c r="A177" s="220" t="str">
        <f t="shared" si="79"/>
        <v/>
      </c>
      <c r="B177" s="384"/>
      <c r="C177" s="385"/>
      <c r="D177" s="385"/>
      <c r="E177" s="386"/>
      <c r="F177" s="44"/>
      <c r="G177" s="469" t="str">
        <f t="shared" si="80"/>
        <v/>
      </c>
      <c r="H177" s="469"/>
      <c r="I177" s="373"/>
      <c r="J177" s="87"/>
      <c r="K177" s="54"/>
      <c r="L177" s="88"/>
      <c r="M177" s="89"/>
      <c r="N177" s="471">
        <f t="shared" si="81"/>
        <v>0</v>
      </c>
      <c r="O177" s="41"/>
      <c r="P177" s="52">
        <f t="shared" si="82"/>
        <v>0</v>
      </c>
      <c r="Q177" s="53" t="str">
        <f t="shared" si="83"/>
        <v/>
      </c>
      <c r="R177" s="54"/>
      <c r="S177" s="37"/>
      <c r="T177" s="23"/>
      <c r="U177" s="52">
        <f t="shared" si="84"/>
        <v>0</v>
      </c>
      <c r="V177" s="90"/>
      <c r="W177" s="91"/>
      <c r="X177" s="92"/>
      <c r="Y177" s="467">
        <f t="shared" si="85"/>
        <v>0</v>
      </c>
      <c r="Z177" s="90"/>
      <c r="AA177" s="91"/>
      <c r="AB177" s="92"/>
      <c r="AC177" s="93">
        <f t="shared" si="86"/>
        <v>0</v>
      </c>
      <c r="AD177" s="391" t="str">
        <f t="shared" si="76"/>
        <v/>
      </c>
      <c r="AE177" s="54"/>
      <c r="AF177" s="240" t="str">
        <f t="shared" si="87"/>
        <v/>
      </c>
      <c r="AG177" s="139" t="str">
        <f t="shared" si="88"/>
        <v/>
      </c>
      <c r="AH177" s="130" t="str">
        <f t="shared" si="77"/>
        <v/>
      </c>
      <c r="AI177" s="131" t="b">
        <f t="shared" si="78"/>
        <v>0</v>
      </c>
      <c r="AJ177" s="132" t="str">
        <f t="shared" si="89"/>
        <v/>
      </c>
      <c r="AK177" s="132" t="str">
        <f t="shared" si="90"/>
        <v/>
      </c>
      <c r="AL177" s="132" t="str">
        <f t="shared" si="91"/>
        <v/>
      </c>
      <c r="AM177" s="132" t="str">
        <f t="shared" si="92"/>
        <v/>
      </c>
      <c r="AN177" s="133" t="str">
        <f t="shared" si="93"/>
        <v/>
      </c>
      <c r="AO177" s="133" t="str">
        <f t="shared" si="94"/>
        <v/>
      </c>
      <c r="AP177" s="133" t="str">
        <f t="shared" si="95"/>
        <v/>
      </c>
      <c r="AQ177" s="133" t="str">
        <f t="shared" si="96"/>
        <v/>
      </c>
      <c r="AR177" s="134" t="str">
        <f t="shared" si="97"/>
        <v/>
      </c>
    </row>
    <row r="178" spans="1:44">
      <c r="A178" s="220" t="str">
        <f t="shared" si="79"/>
        <v/>
      </c>
      <c r="B178" s="384"/>
      <c r="C178" s="385"/>
      <c r="D178" s="385"/>
      <c r="E178" s="386"/>
      <c r="F178" s="44"/>
      <c r="G178" s="469" t="str">
        <f t="shared" si="80"/>
        <v/>
      </c>
      <c r="H178" s="469"/>
      <c r="I178" s="373"/>
      <c r="J178" s="87"/>
      <c r="K178" s="54"/>
      <c r="L178" s="88"/>
      <c r="M178" s="89"/>
      <c r="N178" s="471">
        <f t="shared" si="81"/>
        <v>0</v>
      </c>
      <c r="O178" s="41"/>
      <c r="P178" s="52">
        <f t="shared" si="82"/>
        <v>0</v>
      </c>
      <c r="Q178" s="53" t="str">
        <f t="shared" si="83"/>
        <v/>
      </c>
      <c r="R178" s="54"/>
      <c r="S178" s="37"/>
      <c r="T178" s="23"/>
      <c r="U178" s="52">
        <f t="shared" si="84"/>
        <v>0</v>
      </c>
      <c r="V178" s="90"/>
      <c r="W178" s="91"/>
      <c r="X178" s="92"/>
      <c r="Y178" s="467">
        <f t="shared" si="85"/>
        <v>0</v>
      </c>
      <c r="Z178" s="90"/>
      <c r="AA178" s="91"/>
      <c r="AB178" s="92"/>
      <c r="AC178" s="93">
        <f t="shared" si="86"/>
        <v>0</v>
      </c>
      <c r="AD178" s="391" t="str">
        <f t="shared" si="76"/>
        <v/>
      </c>
      <c r="AE178" s="54"/>
      <c r="AF178" s="240" t="str">
        <f t="shared" si="87"/>
        <v/>
      </c>
      <c r="AG178" s="139" t="str">
        <f t="shared" si="88"/>
        <v/>
      </c>
      <c r="AH178" s="130" t="str">
        <f t="shared" si="77"/>
        <v/>
      </c>
      <c r="AI178" s="131" t="b">
        <f t="shared" si="78"/>
        <v>0</v>
      </c>
      <c r="AJ178" s="132" t="str">
        <f t="shared" si="89"/>
        <v/>
      </c>
      <c r="AK178" s="132" t="str">
        <f t="shared" si="90"/>
        <v/>
      </c>
      <c r="AL178" s="132" t="str">
        <f t="shared" si="91"/>
        <v/>
      </c>
      <c r="AM178" s="132" t="str">
        <f t="shared" si="92"/>
        <v/>
      </c>
      <c r="AN178" s="133" t="str">
        <f t="shared" si="93"/>
        <v/>
      </c>
      <c r="AO178" s="133" t="str">
        <f t="shared" si="94"/>
        <v/>
      </c>
      <c r="AP178" s="133" t="str">
        <f t="shared" si="95"/>
        <v/>
      </c>
      <c r="AQ178" s="133" t="str">
        <f t="shared" si="96"/>
        <v/>
      </c>
      <c r="AR178" s="134" t="str">
        <f t="shared" si="97"/>
        <v/>
      </c>
    </row>
    <row r="179" spans="1:44">
      <c r="A179" s="220" t="str">
        <f t="shared" si="79"/>
        <v/>
      </c>
      <c r="B179" s="384"/>
      <c r="C179" s="385"/>
      <c r="D179" s="385"/>
      <c r="E179" s="386"/>
      <c r="F179" s="44"/>
      <c r="G179" s="469" t="str">
        <f t="shared" si="80"/>
        <v/>
      </c>
      <c r="H179" s="469"/>
      <c r="I179" s="373"/>
      <c r="J179" s="87"/>
      <c r="K179" s="54"/>
      <c r="L179" s="88"/>
      <c r="M179" s="89"/>
      <c r="N179" s="471">
        <f t="shared" si="81"/>
        <v>0</v>
      </c>
      <c r="O179" s="41"/>
      <c r="P179" s="52">
        <f t="shared" si="82"/>
        <v>0</v>
      </c>
      <c r="Q179" s="53" t="str">
        <f t="shared" si="83"/>
        <v/>
      </c>
      <c r="R179" s="54"/>
      <c r="S179" s="37"/>
      <c r="T179" s="23"/>
      <c r="U179" s="52">
        <f t="shared" si="84"/>
        <v>0</v>
      </c>
      <c r="V179" s="90"/>
      <c r="W179" s="91"/>
      <c r="X179" s="92"/>
      <c r="Y179" s="467">
        <f t="shared" si="85"/>
        <v>0</v>
      </c>
      <c r="Z179" s="90"/>
      <c r="AA179" s="91"/>
      <c r="AB179" s="92"/>
      <c r="AC179" s="93">
        <f t="shared" si="86"/>
        <v>0</v>
      </c>
      <c r="AD179" s="391" t="str">
        <f t="shared" si="76"/>
        <v/>
      </c>
      <c r="AE179" s="54"/>
      <c r="AF179" s="240" t="str">
        <f t="shared" si="87"/>
        <v/>
      </c>
      <c r="AG179" s="139" t="str">
        <f t="shared" si="88"/>
        <v/>
      </c>
      <c r="AH179" s="130" t="str">
        <f t="shared" si="77"/>
        <v/>
      </c>
      <c r="AI179" s="131" t="b">
        <f t="shared" si="78"/>
        <v>0</v>
      </c>
      <c r="AJ179" s="132" t="str">
        <f t="shared" si="89"/>
        <v/>
      </c>
      <c r="AK179" s="132" t="str">
        <f t="shared" si="90"/>
        <v/>
      </c>
      <c r="AL179" s="132" t="str">
        <f t="shared" si="91"/>
        <v/>
      </c>
      <c r="AM179" s="132" t="str">
        <f t="shared" si="92"/>
        <v/>
      </c>
      <c r="AN179" s="133" t="str">
        <f t="shared" si="93"/>
        <v/>
      </c>
      <c r="AO179" s="133" t="str">
        <f t="shared" si="94"/>
        <v/>
      </c>
      <c r="AP179" s="133" t="str">
        <f t="shared" si="95"/>
        <v/>
      </c>
      <c r="AQ179" s="133" t="str">
        <f t="shared" si="96"/>
        <v/>
      </c>
      <c r="AR179" s="134" t="str">
        <f t="shared" si="97"/>
        <v/>
      </c>
    </row>
    <row r="180" spans="1:44">
      <c r="A180" s="220" t="str">
        <f t="shared" si="79"/>
        <v/>
      </c>
      <c r="B180" s="384"/>
      <c r="C180" s="385"/>
      <c r="D180" s="385"/>
      <c r="E180" s="386"/>
      <c r="F180" s="44"/>
      <c r="G180" s="469" t="str">
        <f t="shared" si="80"/>
        <v/>
      </c>
      <c r="H180" s="469"/>
      <c r="I180" s="373"/>
      <c r="J180" s="87"/>
      <c r="K180" s="54"/>
      <c r="L180" s="88"/>
      <c r="M180" s="89"/>
      <c r="N180" s="471">
        <f t="shared" si="81"/>
        <v>0</v>
      </c>
      <c r="O180" s="41"/>
      <c r="P180" s="52">
        <f t="shared" si="82"/>
        <v>0</v>
      </c>
      <c r="Q180" s="53" t="str">
        <f t="shared" si="83"/>
        <v/>
      </c>
      <c r="R180" s="54"/>
      <c r="S180" s="37"/>
      <c r="T180" s="23"/>
      <c r="U180" s="52">
        <f t="shared" si="84"/>
        <v>0</v>
      </c>
      <c r="V180" s="90"/>
      <c r="W180" s="91"/>
      <c r="X180" s="92"/>
      <c r="Y180" s="467">
        <f t="shared" si="85"/>
        <v>0</v>
      </c>
      <c r="Z180" s="90"/>
      <c r="AA180" s="91"/>
      <c r="AB180" s="92"/>
      <c r="AC180" s="93">
        <f t="shared" si="86"/>
        <v>0</v>
      </c>
      <c r="AD180" s="391" t="str">
        <f t="shared" si="76"/>
        <v/>
      </c>
      <c r="AE180" s="54"/>
      <c r="AF180" s="240" t="str">
        <f t="shared" si="87"/>
        <v/>
      </c>
      <c r="AG180" s="139" t="str">
        <f t="shared" si="88"/>
        <v/>
      </c>
      <c r="AH180" s="130" t="str">
        <f t="shared" si="77"/>
        <v/>
      </c>
      <c r="AI180" s="131" t="b">
        <f t="shared" si="78"/>
        <v>0</v>
      </c>
      <c r="AJ180" s="132" t="str">
        <f t="shared" si="89"/>
        <v/>
      </c>
      <c r="AK180" s="132" t="str">
        <f t="shared" si="90"/>
        <v/>
      </c>
      <c r="AL180" s="132" t="str">
        <f t="shared" si="91"/>
        <v/>
      </c>
      <c r="AM180" s="132" t="str">
        <f t="shared" si="92"/>
        <v/>
      </c>
      <c r="AN180" s="133" t="str">
        <f t="shared" si="93"/>
        <v/>
      </c>
      <c r="AO180" s="133" t="str">
        <f t="shared" si="94"/>
        <v/>
      </c>
      <c r="AP180" s="133" t="str">
        <f t="shared" si="95"/>
        <v/>
      </c>
      <c r="AQ180" s="133" t="str">
        <f t="shared" si="96"/>
        <v/>
      </c>
      <c r="AR180" s="134" t="str">
        <f t="shared" si="97"/>
        <v/>
      </c>
    </row>
    <row r="181" spans="1:44">
      <c r="A181" s="220" t="str">
        <f t="shared" si="79"/>
        <v/>
      </c>
      <c r="B181" s="384"/>
      <c r="C181" s="385"/>
      <c r="D181" s="385"/>
      <c r="E181" s="386"/>
      <c r="F181" s="44"/>
      <c r="G181" s="469" t="str">
        <f t="shared" si="80"/>
        <v/>
      </c>
      <c r="H181" s="469"/>
      <c r="I181" s="373"/>
      <c r="J181" s="87"/>
      <c r="K181" s="54"/>
      <c r="L181" s="88"/>
      <c r="M181" s="89"/>
      <c r="N181" s="471">
        <f t="shared" si="81"/>
        <v>0</v>
      </c>
      <c r="O181" s="41"/>
      <c r="P181" s="52">
        <f t="shared" si="82"/>
        <v>0</v>
      </c>
      <c r="Q181" s="53" t="str">
        <f t="shared" si="83"/>
        <v/>
      </c>
      <c r="R181" s="54"/>
      <c r="S181" s="37"/>
      <c r="T181" s="23"/>
      <c r="U181" s="52">
        <f t="shared" si="84"/>
        <v>0</v>
      </c>
      <c r="V181" s="90"/>
      <c r="W181" s="91"/>
      <c r="X181" s="92"/>
      <c r="Y181" s="467">
        <f t="shared" si="85"/>
        <v>0</v>
      </c>
      <c r="Z181" s="90"/>
      <c r="AA181" s="91"/>
      <c r="AB181" s="92"/>
      <c r="AC181" s="93">
        <f t="shared" si="86"/>
        <v>0</v>
      </c>
      <c r="AD181" s="391" t="str">
        <f t="shared" si="76"/>
        <v/>
      </c>
      <c r="AE181" s="54"/>
      <c r="AF181" s="240" t="str">
        <f t="shared" si="87"/>
        <v/>
      </c>
      <c r="AG181" s="139" t="str">
        <f t="shared" si="88"/>
        <v/>
      </c>
      <c r="AH181" s="130" t="str">
        <f t="shared" si="77"/>
        <v/>
      </c>
      <c r="AI181" s="131" t="b">
        <f t="shared" si="78"/>
        <v>0</v>
      </c>
      <c r="AJ181" s="132" t="str">
        <f t="shared" si="89"/>
        <v/>
      </c>
      <c r="AK181" s="132" t="str">
        <f t="shared" si="90"/>
        <v/>
      </c>
      <c r="AL181" s="132" t="str">
        <f t="shared" si="91"/>
        <v/>
      </c>
      <c r="AM181" s="132" t="str">
        <f t="shared" si="92"/>
        <v/>
      </c>
      <c r="AN181" s="133" t="str">
        <f t="shared" si="93"/>
        <v/>
      </c>
      <c r="AO181" s="133" t="str">
        <f t="shared" si="94"/>
        <v/>
      </c>
      <c r="AP181" s="133" t="str">
        <f t="shared" si="95"/>
        <v/>
      </c>
      <c r="AQ181" s="133" t="str">
        <f t="shared" si="96"/>
        <v/>
      </c>
      <c r="AR181" s="134" t="str">
        <f t="shared" si="97"/>
        <v/>
      </c>
    </row>
    <row r="182" spans="1:44">
      <c r="A182" s="220" t="str">
        <f t="shared" si="79"/>
        <v/>
      </c>
      <c r="B182" s="384"/>
      <c r="C182" s="385"/>
      <c r="D182" s="385"/>
      <c r="E182" s="386"/>
      <c r="F182" s="44"/>
      <c r="G182" s="469" t="str">
        <f t="shared" si="80"/>
        <v/>
      </c>
      <c r="H182" s="469"/>
      <c r="I182" s="373"/>
      <c r="J182" s="87"/>
      <c r="K182" s="54"/>
      <c r="L182" s="88"/>
      <c r="M182" s="89"/>
      <c r="N182" s="471">
        <f t="shared" si="81"/>
        <v>0</v>
      </c>
      <c r="O182" s="41"/>
      <c r="P182" s="52">
        <f t="shared" si="82"/>
        <v>0</v>
      </c>
      <c r="Q182" s="53" t="str">
        <f t="shared" si="83"/>
        <v/>
      </c>
      <c r="R182" s="54"/>
      <c r="S182" s="37"/>
      <c r="T182" s="23"/>
      <c r="U182" s="52">
        <f t="shared" si="84"/>
        <v>0</v>
      </c>
      <c r="V182" s="90"/>
      <c r="W182" s="91"/>
      <c r="X182" s="92"/>
      <c r="Y182" s="467">
        <f t="shared" si="85"/>
        <v>0</v>
      </c>
      <c r="Z182" s="90"/>
      <c r="AA182" s="91"/>
      <c r="AB182" s="92"/>
      <c r="AC182" s="93">
        <f t="shared" si="86"/>
        <v>0</v>
      </c>
      <c r="AD182" s="391" t="str">
        <f t="shared" si="76"/>
        <v/>
      </c>
      <c r="AE182" s="54"/>
      <c r="AF182" s="240" t="str">
        <f t="shared" si="87"/>
        <v/>
      </c>
      <c r="AG182" s="139" t="str">
        <f t="shared" si="88"/>
        <v/>
      </c>
      <c r="AH182" s="130" t="str">
        <f t="shared" si="77"/>
        <v/>
      </c>
      <c r="AI182" s="131" t="b">
        <f t="shared" si="78"/>
        <v>0</v>
      </c>
      <c r="AJ182" s="132" t="str">
        <f t="shared" si="89"/>
        <v/>
      </c>
      <c r="AK182" s="132" t="str">
        <f t="shared" si="90"/>
        <v/>
      </c>
      <c r="AL182" s="132" t="str">
        <f t="shared" si="91"/>
        <v/>
      </c>
      <c r="AM182" s="132" t="str">
        <f t="shared" si="92"/>
        <v/>
      </c>
      <c r="AN182" s="133" t="str">
        <f t="shared" si="93"/>
        <v/>
      </c>
      <c r="AO182" s="133" t="str">
        <f t="shared" si="94"/>
        <v/>
      </c>
      <c r="AP182" s="133" t="str">
        <f t="shared" si="95"/>
        <v/>
      </c>
      <c r="AQ182" s="133" t="str">
        <f t="shared" si="96"/>
        <v/>
      </c>
      <c r="AR182" s="134" t="str">
        <f t="shared" si="97"/>
        <v/>
      </c>
    </row>
    <row r="183" spans="1:44">
      <c r="A183" s="220" t="str">
        <f t="shared" si="79"/>
        <v/>
      </c>
      <c r="B183" s="384"/>
      <c r="C183" s="385"/>
      <c r="D183" s="385"/>
      <c r="E183" s="386"/>
      <c r="F183" s="44"/>
      <c r="G183" s="469" t="str">
        <f t="shared" si="80"/>
        <v/>
      </c>
      <c r="H183" s="469"/>
      <c r="I183" s="373"/>
      <c r="J183" s="87"/>
      <c r="K183" s="54"/>
      <c r="L183" s="88"/>
      <c r="M183" s="89"/>
      <c r="N183" s="471">
        <f t="shared" si="81"/>
        <v>0</v>
      </c>
      <c r="O183" s="41"/>
      <c r="P183" s="52">
        <f t="shared" si="82"/>
        <v>0</v>
      </c>
      <c r="Q183" s="53" t="str">
        <f t="shared" si="83"/>
        <v/>
      </c>
      <c r="R183" s="54"/>
      <c r="S183" s="37"/>
      <c r="T183" s="23"/>
      <c r="U183" s="52">
        <f t="shared" si="84"/>
        <v>0</v>
      </c>
      <c r="V183" s="90"/>
      <c r="W183" s="91"/>
      <c r="X183" s="92"/>
      <c r="Y183" s="467">
        <f t="shared" si="85"/>
        <v>0</v>
      </c>
      <c r="Z183" s="90"/>
      <c r="AA183" s="91"/>
      <c r="AB183" s="92"/>
      <c r="AC183" s="93">
        <f t="shared" si="86"/>
        <v>0</v>
      </c>
      <c r="AD183" s="391" t="str">
        <f t="shared" si="76"/>
        <v/>
      </c>
      <c r="AE183" s="54"/>
      <c r="AF183" s="240" t="str">
        <f t="shared" si="87"/>
        <v/>
      </c>
      <c r="AG183" s="139" t="str">
        <f t="shared" si="88"/>
        <v/>
      </c>
      <c r="AH183" s="130" t="str">
        <f t="shared" si="77"/>
        <v/>
      </c>
      <c r="AI183" s="131" t="b">
        <f t="shared" si="78"/>
        <v>0</v>
      </c>
      <c r="AJ183" s="132" t="str">
        <f t="shared" si="89"/>
        <v/>
      </c>
      <c r="AK183" s="132" t="str">
        <f t="shared" si="90"/>
        <v/>
      </c>
      <c r="AL183" s="132" t="str">
        <f t="shared" si="91"/>
        <v/>
      </c>
      <c r="AM183" s="132" t="str">
        <f t="shared" si="92"/>
        <v/>
      </c>
      <c r="AN183" s="133" t="str">
        <f t="shared" si="93"/>
        <v/>
      </c>
      <c r="AO183" s="133" t="str">
        <f t="shared" si="94"/>
        <v/>
      </c>
      <c r="AP183" s="133" t="str">
        <f t="shared" si="95"/>
        <v/>
      </c>
      <c r="AQ183" s="133" t="str">
        <f t="shared" si="96"/>
        <v/>
      </c>
      <c r="AR183" s="134" t="str">
        <f t="shared" si="97"/>
        <v/>
      </c>
    </row>
    <row r="184" spans="1:44">
      <c r="A184" s="220" t="str">
        <f t="shared" si="79"/>
        <v/>
      </c>
      <c r="B184" s="384"/>
      <c r="C184" s="385"/>
      <c r="D184" s="385"/>
      <c r="E184" s="386"/>
      <c r="F184" s="44"/>
      <c r="G184" s="469" t="str">
        <f t="shared" si="80"/>
        <v/>
      </c>
      <c r="H184" s="469"/>
      <c r="I184" s="373"/>
      <c r="J184" s="87"/>
      <c r="K184" s="54"/>
      <c r="L184" s="88"/>
      <c r="M184" s="89"/>
      <c r="N184" s="471">
        <f t="shared" si="81"/>
        <v>0</v>
      </c>
      <c r="O184" s="41"/>
      <c r="P184" s="52">
        <f t="shared" si="82"/>
        <v>0</v>
      </c>
      <c r="Q184" s="53" t="str">
        <f t="shared" si="83"/>
        <v/>
      </c>
      <c r="R184" s="54"/>
      <c r="S184" s="37"/>
      <c r="T184" s="23"/>
      <c r="U184" s="52">
        <f t="shared" si="84"/>
        <v>0</v>
      </c>
      <c r="V184" s="90"/>
      <c r="W184" s="91"/>
      <c r="X184" s="92"/>
      <c r="Y184" s="467">
        <f t="shared" si="85"/>
        <v>0</v>
      </c>
      <c r="Z184" s="90"/>
      <c r="AA184" s="91"/>
      <c r="AB184" s="92"/>
      <c r="AC184" s="93">
        <f t="shared" si="86"/>
        <v>0</v>
      </c>
      <c r="AD184" s="391" t="str">
        <f t="shared" si="76"/>
        <v/>
      </c>
      <c r="AE184" s="54"/>
      <c r="AF184" s="240" t="str">
        <f t="shared" si="87"/>
        <v/>
      </c>
      <c r="AG184" s="139" t="str">
        <f t="shared" si="88"/>
        <v/>
      </c>
      <c r="AH184" s="130" t="str">
        <f t="shared" si="77"/>
        <v/>
      </c>
      <c r="AI184" s="131" t="b">
        <f t="shared" si="78"/>
        <v>0</v>
      </c>
      <c r="AJ184" s="132" t="str">
        <f t="shared" si="89"/>
        <v/>
      </c>
      <c r="AK184" s="132" t="str">
        <f t="shared" si="90"/>
        <v/>
      </c>
      <c r="AL184" s="132" t="str">
        <f t="shared" si="91"/>
        <v/>
      </c>
      <c r="AM184" s="132" t="str">
        <f t="shared" si="92"/>
        <v/>
      </c>
      <c r="AN184" s="133" t="str">
        <f t="shared" si="93"/>
        <v/>
      </c>
      <c r="AO184" s="133" t="str">
        <f t="shared" si="94"/>
        <v/>
      </c>
      <c r="AP184" s="133" t="str">
        <f t="shared" si="95"/>
        <v/>
      </c>
      <c r="AQ184" s="133" t="str">
        <f t="shared" si="96"/>
        <v/>
      </c>
      <c r="AR184" s="134" t="str">
        <f t="shared" si="97"/>
        <v/>
      </c>
    </row>
    <row r="185" spans="1:44">
      <c r="A185" s="220" t="str">
        <f t="shared" si="79"/>
        <v/>
      </c>
      <c r="B185" s="384"/>
      <c r="C185" s="385"/>
      <c r="D185" s="385"/>
      <c r="E185" s="386"/>
      <c r="F185" s="44"/>
      <c r="G185" s="469" t="str">
        <f t="shared" si="80"/>
        <v/>
      </c>
      <c r="H185" s="469"/>
      <c r="I185" s="373"/>
      <c r="J185" s="87"/>
      <c r="K185" s="54"/>
      <c r="L185" s="88"/>
      <c r="M185" s="89"/>
      <c r="N185" s="471">
        <f t="shared" si="81"/>
        <v>0</v>
      </c>
      <c r="O185" s="41"/>
      <c r="P185" s="52">
        <f t="shared" si="82"/>
        <v>0</v>
      </c>
      <c r="Q185" s="53" t="str">
        <f t="shared" si="83"/>
        <v/>
      </c>
      <c r="R185" s="54"/>
      <c r="S185" s="37"/>
      <c r="T185" s="23"/>
      <c r="U185" s="52">
        <f t="shared" si="84"/>
        <v>0</v>
      </c>
      <c r="V185" s="90"/>
      <c r="W185" s="91"/>
      <c r="X185" s="92"/>
      <c r="Y185" s="467">
        <f t="shared" si="85"/>
        <v>0</v>
      </c>
      <c r="Z185" s="90"/>
      <c r="AA185" s="91"/>
      <c r="AB185" s="92"/>
      <c r="AC185" s="93">
        <f t="shared" si="86"/>
        <v>0</v>
      </c>
      <c r="AD185" s="391" t="str">
        <f t="shared" si="76"/>
        <v/>
      </c>
      <c r="AE185" s="54"/>
      <c r="AF185" s="240" t="str">
        <f t="shared" si="87"/>
        <v/>
      </c>
      <c r="AG185" s="139" t="str">
        <f t="shared" si="88"/>
        <v/>
      </c>
      <c r="AH185" s="130" t="str">
        <f t="shared" si="77"/>
        <v/>
      </c>
      <c r="AI185" s="131" t="b">
        <f t="shared" si="78"/>
        <v>0</v>
      </c>
      <c r="AJ185" s="132" t="str">
        <f t="shared" si="89"/>
        <v/>
      </c>
      <c r="AK185" s="132" t="str">
        <f t="shared" si="90"/>
        <v/>
      </c>
      <c r="AL185" s="132" t="str">
        <f t="shared" si="91"/>
        <v/>
      </c>
      <c r="AM185" s="132" t="str">
        <f t="shared" si="92"/>
        <v/>
      </c>
      <c r="AN185" s="133" t="str">
        <f t="shared" si="93"/>
        <v/>
      </c>
      <c r="AO185" s="133" t="str">
        <f t="shared" si="94"/>
        <v/>
      </c>
      <c r="AP185" s="133" t="str">
        <f t="shared" si="95"/>
        <v/>
      </c>
      <c r="AQ185" s="133" t="str">
        <f t="shared" si="96"/>
        <v/>
      </c>
      <c r="AR185" s="134" t="str">
        <f t="shared" si="97"/>
        <v/>
      </c>
    </row>
    <row r="186" spans="1:44">
      <c r="A186" s="220" t="str">
        <f t="shared" si="79"/>
        <v/>
      </c>
      <c r="B186" s="384"/>
      <c r="C186" s="385"/>
      <c r="D186" s="385"/>
      <c r="E186" s="386"/>
      <c r="F186" s="44"/>
      <c r="G186" s="469" t="str">
        <f t="shared" si="80"/>
        <v/>
      </c>
      <c r="H186" s="469"/>
      <c r="I186" s="373"/>
      <c r="J186" s="87"/>
      <c r="K186" s="54"/>
      <c r="L186" s="88"/>
      <c r="M186" s="89"/>
      <c r="N186" s="471">
        <f t="shared" si="81"/>
        <v>0</v>
      </c>
      <c r="O186" s="41"/>
      <c r="P186" s="52">
        <f t="shared" si="82"/>
        <v>0</v>
      </c>
      <c r="Q186" s="53" t="str">
        <f t="shared" si="83"/>
        <v/>
      </c>
      <c r="R186" s="54"/>
      <c r="S186" s="37"/>
      <c r="T186" s="23"/>
      <c r="U186" s="52">
        <f t="shared" si="84"/>
        <v>0</v>
      </c>
      <c r="V186" s="90"/>
      <c r="W186" s="91"/>
      <c r="X186" s="92"/>
      <c r="Y186" s="467">
        <f t="shared" si="85"/>
        <v>0</v>
      </c>
      <c r="Z186" s="90"/>
      <c r="AA186" s="91"/>
      <c r="AB186" s="92"/>
      <c r="AC186" s="93">
        <f t="shared" si="86"/>
        <v>0</v>
      </c>
      <c r="AD186" s="391" t="str">
        <f t="shared" si="76"/>
        <v/>
      </c>
      <c r="AE186" s="54"/>
      <c r="AF186" s="240" t="str">
        <f t="shared" si="87"/>
        <v/>
      </c>
      <c r="AG186" s="139" t="str">
        <f t="shared" si="88"/>
        <v/>
      </c>
      <c r="AH186" s="130" t="str">
        <f t="shared" si="77"/>
        <v/>
      </c>
      <c r="AI186" s="131" t="b">
        <f t="shared" si="78"/>
        <v>0</v>
      </c>
      <c r="AJ186" s="132" t="str">
        <f t="shared" si="89"/>
        <v/>
      </c>
      <c r="AK186" s="132" t="str">
        <f t="shared" si="90"/>
        <v/>
      </c>
      <c r="AL186" s="132" t="str">
        <f t="shared" si="91"/>
        <v/>
      </c>
      <c r="AM186" s="132" t="str">
        <f t="shared" si="92"/>
        <v/>
      </c>
      <c r="AN186" s="133" t="str">
        <f t="shared" si="93"/>
        <v/>
      </c>
      <c r="AO186" s="133" t="str">
        <f t="shared" si="94"/>
        <v/>
      </c>
      <c r="AP186" s="133" t="str">
        <f t="shared" si="95"/>
        <v/>
      </c>
      <c r="AQ186" s="133" t="str">
        <f t="shared" si="96"/>
        <v/>
      </c>
      <c r="AR186" s="134" t="str">
        <f t="shared" si="97"/>
        <v/>
      </c>
    </row>
    <row r="187" spans="1:44">
      <c r="A187" s="220" t="str">
        <f t="shared" si="79"/>
        <v/>
      </c>
      <c r="B187" s="384"/>
      <c r="C187" s="385"/>
      <c r="D187" s="385"/>
      <c r="E187" s="386"/>
      <c r="F187" s="44"/>
      <c r="G187" s="469" t="str">
        <f t="shared" si="80"/>
        <v/>
      </c>
      <c r="H187" s="469"/>
      <c r="I187" s="373"/>
      <c r="J187" s="87"/>
      <c r="K187" s="54"/>
      <c r="L187" s="88"/>
      <c r="M187" s="89"/>
      <c r="N187" s="471">
        <f t="shared" si="81"/>
        <v>0</v>
      </c>
      <c r="O187" s="41"/>
      <c r="P187" s="52">
        <f t="shared" si="82"/>
        <v>0</v>
      </c>
      <c r="Q187" s="53" t="str">
        <f t="shared" si="83"/>
        <v/>
      </c>
      <c r="R187" s="54"/>
      <c r="S187" s="37"/>
      <c r="T187" s="23"/>
      <c r="U187" s="52">
        <f t="shared" si="84"/>
        <v>0</v>
      </c>
      <c r="V187" s="90"/>
      <c r="W187" s="91"/>
      <c r="X187" s="92"/>
      <c r="Y187" s="467">
        <f t="shared" si="85"/>
        <v>0</v>
      </c>
      <c r="Z187" s="90"/>
      <c r="AA187" s="91"/>
      <c r="AB187" s="92"/>
      <c r="AC187" s="93">
        <f t="shared" si="86"/>
        <v>0</v>
      </c>
      <c r="AD187" s="391" t="str">
        <f t="shared" si="76"/>
        <v/>
      </c>
      <c r="AE187" s="54"/>
      <c r="AF187" s="240" t="str">
        <f t="shared" si="87"/>
        <v/>
      </c>
      <c r="AG187" s="139" t="str">
        <f t="shared" si="88"/>
        <v/>
      </c>
      <c r="AH187" s="130" t="str">
        <f t="shared" si="77"/>
        <v/>
      </c>
      <c r="AI187" s="131" t="b">
        <f t="shared" si="78"/>
        <v>0</v>
      </c>
      <c r="AJ187" s="132" t="str">
        <f t="shared" si="89"/>
        <v/>
      </c>
      <c r="AK187" s="132" t="str">
        <f t="shared" si="90"/>
        <v/>
      </c>
      <c r="AL187" s="132" t="str">
        <f t="shared" si="91"/>
        <v/>
      </c>
      <c r="AM187" s="132" t="str">
        <f t="shared" si="92"/>
        <v/>
      </c>
      <c r="AN187" s="133" t="str">
        <f t="shared" si="93"/>
        <v/>
      </c>
      <c r="AO187" s="133" t="str">
        <f t="shared" si="94"/>
        <v/>
      </c>
      <c r="AP187" s="133" t="str">
        <f t="shared" si="95"/>
        <v/>
      </c>
      <c r="AQ187" s="133" t="str">
        <f t="shared" si="96"/>
        <v/>
      </c>
      <c r="AR187" s="134" t="str">
        <f t="shared" si="97"/>
        <v/>
      </c>
    </row>
    <row r="188" spans="1:44">
      <c r="A188" s="220" t="str">
        <f t="shared" si="79"/>
        <v/>
      </c>
      <c r="B188" s="384"/>
      <c r="C188" s="385"/>
      <c r="D188" s="385"/>
      <c r="E188" s="386"/>
      <c r="F188" s="44"/>
      <c r="G188" s="469" t="str">
        <f t="shared" si="80"/>
        <v/>
      </c>
      <c r="H188" s="469"/>
      <c r="I188" s="373"/>
      <c r="J188" s="87"/>
      <c r="K188" s="54"/>
      <c r="L188" s="88"/>
      <c r="M188" s="89"/>
      <c r="N188" s="471">
        <f t="shared" si="81"/>
        <v>0</v>
      </c>
      <c r="O188" s="41"/>
      <c r="P188" s="52">
        <f t="shared" si="82"/>
        <v>0</v>
      </c>
      <c r="Q188" s="53" t="str">
        <f t="shared" si="83"/>
        <v/>
      </c>
      <c r="R188" s="54"/>
      <c r="S188" s="37"/>
      <c r="T188" s="23"/>
      <c r="U188" s="52">
        <f t="shared" si="84"/>
        <v>0</v>
      </c>
      <c r="V188" s="90"/>
      <c r="W188" s="91"/>
      <c r="X188" s="92"/>
      <c r="Y188" s="467">
        <f t="shared" si="85"/>
        <v>0</v>
      </c>
      <c r="Z188" s="90"/>
      <c r="AA188" s="91"/>
      <c r="AB188" s="92"/>
      <c r="AC188" s="93">
        <f t="shared" si="86"/>
        <v>0</v>
      </c>
      <c r="AD188" s="391" t="str">
        <f t="shared" si="76"/>
        <v/>
      </c>
      <c r="AE188" s="54"/>
      <c r="AF188" s="240" t="str">
        <f t="shared" si="87"/>
        <v/>
      </c>
      <c r="AG188" s="139" t="str">
        <f t="shared" si="88"/>
        <v/>
      </c>
      <c r="AH188" s="130" t="str">
        <f t="shared" si="77"/>
        <v/>
      </c>
      <c r="AI188" s="131" t="b">
        <f t="shared" si="78"/>
        <v>0</v>
      </c>
      <c r="AJ188" s="132" t="str">
        <f t="shared" si="89"/>
        <v/>
      </c>
      <c r="AK188" s="132" t="str">
        <f t="shared" si="90"/>
        <v/>
      </c>
      <c r="AL188" s="132" t="str">
        <f t="shared" si="91"/>
        <v/>
      </c>
      <c r="AM188" s="132" t="str">
        <f t="shared" si="92"/>
        <v/>
      </c>
      <c r="AN188" s="133" t="str">
        <f t="shared" si="93"/>
        <v/>
      </c>
      <c r="AO188" s="133" t="str">
        <f t="shared" si="94"/>
        <v/>
      </c>
      <c r="AP188" s="133" t="str">
        <f t="shared" si="95"/>
        <v/>
      </c>
      <c r="AQ188" s="133" t="str">
        <f t="shared" si="96"/>
        <v/>
      </c>
      <c r="AR188" s="134" t="str">
        <f t="shared" si="97"/>
        <v/>
      </c>
    </row>
    <row r="189" spans="1:44">
      <c r="A189" s="220" t="str">
        <f t="shared" si="79"/>
        <v/>
      </c>
      <c r="B189" s="384"/>
      <c r="C189" s="385"/>
      <c r="D189" s="385"/>
      <c r="E189" s="386"/>
      <c r="F189" s="44"/>
      <c r="G189" s="469" t="str">
        <f t="shared" si="80"/>
        <v/>
      </c>
      <c r="H189" s="469"/>
      <c r="I189" s="373"/>
      <c r="J189" s="87"/>
      <c r="K189" s="54"/>
      <c r="L189" s="88"/>
      <c r="M189" s="89"/>
      <c r="N189" s="471">
        <f t="shared" si="81"/>
        <v>0</v>
      </c>
      <c r="O189" s="41"/>
      <c r="P189" s="52">
        <f t="shared" si="82"/>
        <v>0</v>
      </c>
      <c r="Q189" s="53" t="str">
        <f t="shared" si="83"/>
        <v/>
      </c>
      <c r="R189" s="54"/>
      <c r="S189" s="37"/>
      <c r="T189" s="23"/>
      <c r="U189" s="52">
        <f t="shared" si="84"/>
        <v>0</v>
      </c>
      <c r="V189" s="90"/>
      <c r="W189" s="91"/>
      <c r="X189" s="92"/>
      <c r="Y189" s="467">
        <f t="shared" si="85"/>
        <v>0</v>
      </c>
      <c r="Z189" s="90"/>
      <c r="AA189" s="91"/>
      <c r="AB189" s="92"/>
      <c r="AC189" s="93">
        <f t="shared" si="86"/>
        <v>0</v>
      </c>
      <c r="AD189" s="391" t="str">
        <f t="shared" si="76"/>
        <v/>
      </c>
      <c r="AE189" s="54"/>
      <c r="AF189" s="240" t="str">
        <f t="shared" si="87"/>
        <v/>
      </c>
      <c r="AG189" s="139" t="str">
        <f t="shared" si="88"/>
        <v/>
      </c>
      <c r="AH189" s="130" t="str">
        <f t="shared" si="77"/>
        <v/>
      </c>
      <c r="AI189" s="131" t="b">
        <f t="shared" si="78"/>
        <v>0</v>
      </c>
      <c r="AJ189" s="132" t="str">
        <f t="shared" si="89"/>
        <v/>
      </c>
      <c r="AK189" s="132" t="str">
        <f t="shared" si="90"/>
        <v/>
      </c>
      <c r="AL189" s="132" t="str">
        <f t="shared" si="91"/>
        <v/>
      </c>
      <c r="AM189" s="132" t="str">
        <f t="shared" si="92"/>
        <v/>
      </c>
      <c r="AN189" s="133" t="str">
        <f t="shared" si="93"/>
        <v/>
      </c>
      <c r="AO189" s="133" t="str">
        <f t="shared" si="94"/>
        <v/>
      </c>
      <c r="AP189" s="133" t="str">
        <f t="shared" si="95"/>
        <v/>
      </c>
      <c r="AQ189" s="133" t="str">
        <f t="shared" si="96"/>
        <v/>
      </c>
      <c r="AR189" s="134" t="str">
        <f t="shared" si="97"/>
        <v/>
      </c>
    </row>
    <row r="190" spans="1:44">
      <c r="A190" s="220" t="str">
        <f t="shared" si="79"/>
        <v/>
      </c>
      <c r="B190" s="384"/>
      <c r="C190" s="385"/>
      <c r="D190" s="385"/>
      <c r="E190" s="386"/>
      <c r="F190" s="44"/>
      <c r="G190" s="469" t="str">
        <f t="shared" si="80"/>
        <v/>
      </c>
      <c r="H190" s="469"/>
      <c r="I190" s="373"/>
      <c r="J190" s="87"/>
      <c r="K190" s="54"/>
      <c r="L190" s="88"/>
      <c r="M190" s="89"/>
      <c r="N190" s="471">
        <f t="shared" si="81"/>
        <v>0</v>
      </c>
      <c r="O190" s="41"/>
      <c r="P190" s="52">
        <f t="shared" si="82"/>
        <v>0</v>
      </c>
      <c r="Q190" s="53" t="str">
        <f t="shared" si="83"/>
        <v/>
      </c>
      <c r="R190" s="54"/>
      <c r="S190" s="37"/>
      <c r="T190" s="23"/>
      <c r="U190" s="52">
        <f t="shared" si="84"/>
        <v>0</v>
      </c>
      <c r="V190" s="90"/>
      <c r="W190" s="91"/>
      <c r="X190" s="92"/>
      <c r="Y190" s="467">
        <f t="shared" si="85"/>
        <v>0</v>
      </c>
      <c r="Z190" s="90"/>
      <c r="AA190" s="91"/>
      <c r="AB190" s="92"/>
      <c r="AC190" s="93">
        <f t="shared" si="86"/>
        <v>0</v>
      </c>
      <c r="AD190" s="391" t="str">
        <f t="shared" si="76"/>
        <v/>
      </c>
      <c r="AE190" s="54"/>
      <c r="AF190" s="240" t="str">
        <f t="shared" si="87"/>
        <v/>
      </c>
      <c r="AG190" s="139" t="str">
        <f t="shared" si="88"/>
        <v/>
      </c>
      <c r="AH190" s="130" t="str">
        <f t="shared" si="77"/>
        <v/>
      </c>
      <c r="AI190" s="131" t="b">
        <f t="shared" si="78"/>
        <v>0</v>
      </c>
      <c r="AJ190" s="132" t="str">
        <f t="shared" si="89"/>
        <v/>
      </c>
      <c r="AK190" s="132" t="str">
        <f t="shared" si="90"/>
        <v/>
      </c>
      <c r="AL190" s="132" t="str">
        <f t="shared" si="91"/>
        <v/>
      </c>
      <c r="AM190" s="132" t="str">
        <f t="shared" si="92"/>
        <v/>
      </c>
      <c r="AN190" s="133" t="str">
        <f t="shared" si="93"/>
        <v/>
      </c>
      <c r="AO190" s="133" t="str">
        <f t="shared" si="94"/>
        <v/>
      </c>
      <c r="AP190" s="133" t="str">
        <f t="shared" si="95"/>
        <v/>
      </c>
      <c r="AQ190" s="133" t="str">
        <f t="shared" si="96"/>
        <v/>
      </c>
      <c r="AR190" s="134" t="str">
        <f t="shared" si="97"/>
        <v/>
      </c>
    </row>
    <row r="191" spans="1:44">
      <c r="A191" s="220" t="str">
        <f t="shared" si="79"/>
        <v/>
      </c>
      <c r="B191" s="384"/>
      <c r="C191" s="385"/>
      <c r="D191" s="385"/>
      <c r="E191" s="386"/>
      <c r="F191" s="44"/>
      <c r="G191" s="469" t="str">
        <f t="shared" si="80"/>
        <v/>
      </c>
      <c r="H191" s="469"/>
      <c r="I191" s="373"/>
      <c r="J191" s="87"/>
      <c r="K191" s="54"/>
      <c r="L191" s="88"/>
      <c r="M191" s="89"/>
      <c r="N191" s="471">
        <f t="shared" si="81"/>
        <v>0</v>
      </c>
      <c r="O191" s="41"/>
      <c r="P191" s="52">
        <f t="shared" si="82"/>
        <v>0</v>
      </c>
      <c r="Q191" s="53" t="str">
        <f t="shared" si="83"/>
        <v/>
      </c>
      <c r="R191" s="54"/>
      <c r="S191" s="37"/>
      <c r="T191" s="23"/>
      <c r="U191" s="52">
        <f t="shared" si="84"/>
        <v>0</v>
      </c>
      <c r="V191" s="90"/>
      <c r="W191" s="91"/>
      <c r="X191" s="92"/>
      <c r="Y191" s="467">
        <f t="shared" si="85"/>
        <v>0</v>
      </c>
      <c r="Z191" s="90"/>
      <c r="AA191" s="91"/>
      <c r="AB191" s="92"/>
      <c r="AC191" s="93">
        <f t="shared" si="86"/>
        <v>0</v>
      </c>
      <c r="AD191" s="391" t="str">
        <f t="shared" si="76"/>
        <v/>
      </c>
      <c r="AE191" s="54"/>
      <c r="AF191" s="240" t="str">
        <f t="shared" si="87"/>
        <v/>
      </c>
      <c r="AG191" s="139" t="str">
        <f t="shared" si="88"/>
        <v/>
      </c>
      <c r="AH191" s="130" t="str">
        <f t="shared" si="77"/>
        <v/>
      </c>
      <c r="AI191" s="131" t="b">
        <f t="shared" si="78"/>
        <v>0</v>
      </c>
      <c r="AJ191" s="132" t="str">
        <f t="shared" si="89"/>
        <v/>
      </c>
      <c r="AK191" s="132" t="str">
        <f t="shared" si="90"/>
        <v/>
      </c>
      <c r="AL191" s="132" t="str">
        <f t="shared" si="91"/>
        <v/>
      </c>
      <c r="AM191" s="132" t="str">
        <f t="shared" si="92"/>
        <v/>
      </c>
      <c r="AN191" s="133" t="str">
        <f t="shared" si="93"/>
        <v/>
      </c>
      <c r="AO191" s="133" t="str">
        <f t="shared" si="94"/>
        <v/>
      </c>
      <c r="AP191" s="133" t="str">
        <f t="shared" si="95"/>
        <v/>
      </c>
      <c r="AQ191" s="133" t="str">
        <f t="shared" si="96"/>
        <v/>
      </c>
      <c r="AR191" s="134" t="str">
        <f t="shared" si="97"/>
        <v/>
      </c>
    </row>
    <row r="192" spans="1:44">
      <c r="A192" s="220" t="str">
        <f t="shared" si="79"/>
        <v/>
      </c>
      <c r="B192" s="384"/>
      <c r="C192" s="385"/>
      <c r="D192" s="385"/>
      <c r="E192" s="386"/>
      <c r="F192" s="44"/>
      <c r="G192" s="469" t="str">
        <f t="shared" si="80"/>
        <v/>
      </c>
      <c r="H192" s="469"/>
      <c r="I192" s="373"/>
      <c r="J192" s="87"/>
      <c r="K192" s="54"/>
      <c r="L192" s="88"/>
      <c r="M192" s="89"/>
      <c r="N192" s="471">
        <f t="shared" si="81"/>
        <v>0</v>
      </c>
      <c r="O192" s="41"/>
      <c r="P192" s="52">
        <f t="shared" si="82"/>
        <v>0</v>
      </c>
      <c r="Q192" s="53" t="str">
        <f t="shared" si="83"/>
        <v/>
      </c>
      <c r="R192" s="54"/>
      <c r="S192" s="37"/>
      <c r="T192" s="23"/>
      <c r="U192" s="52">
        <f t="shared" si="84"/>
        <v>0</v>
      </c>
      <c r="V192" s="90"/>
      <c r="W192" s="91"/>
      <c r="X192" s="92"/>
      <c r="Y192" s="467">
        <f t="shared" si="85"/>
        <v>0</v>
      </c>
      <c r="Z192" s="90"/>
      <c r="AA192" s="91"/>
      <c r="AB192" s="92"/>
      <c r="AC192" s="93">
        <f t="shared" si="86"/>
        <v>0</v>
      </c>
      <c r="AD192" s="391" t="str">
        <f t="shared" si="76"/>
        <v/>
      </c>
      <c r="AE192" s="54"/>
      <c r="AF192" s="240" t="str">
        <f t="shared" si="87"/>
        <v/>
      </c>
      <c r="AG192" s="139" t="str">
        <f t="shared" si="88"/>
        <v/>
      </c>
      <c r="AH192" s="130" t="str">
        <f t="shared" si="77"/>
        <v/>
      </c>
      <c r="AI192" s="131" t="b">
        <f t="shared" si="78"/>
        <v>0</v>
      </c>
      <c r="AJ192" s="132" t="str">
        <f t="shared" si="89"/>
        <v/>
      </c>
      <c r="AK192" s="132" t="str">
        <f t="shared" si="90"/>
        <v/>
      </c>
      <c r="AL192" s="132" t="str">
        <f t="shared" si="91"/>
        <v/>
      </c>
      <c r="AM192" s="132" t="str">
        <f t="shared" si="92"/>
        <v/>
      </c>
      <c r="AN192" s="133" t="str">
        <f t="shared" si="93"/>
        <v/>
      </c>
      <c r="AO192" s="133" t="str">
        <f t="shared" si="94"/>
        <v/>
      </c>
      <c r="AP192" s="133" t="str">
        <f t="shared" si="95"/>
        <v/>
      </c>
      <c r="AQ192" s="133" t="str">
        <f t="shared" si="96"/>
        <v/>
      </c>
      <c r="AR192" s="134" t="str">
        <f t="shared" si="97"/>
        <v/>
      </c>
    </row>
    <row r="193" spans="1:44">
      <c r="A193" s="220" t="str">
        <f t="shared" si="79"/>
        <v/>
      </c>
      <c r="B193" s="384"/>
      <c r="C193" s="385"/>
      <c r="D193" s="385"/>
      <c r="E193" s="386"/>
      <c r="F193" s="44"/>
      <c r="G193" s="469" t="str">
        <f t="shared" si="80"/>
        <v/>
      </c>
      <c r="H193" s="469"/>
      <c r="I193" s="373"/>
      <c r="J193" s="87"/>
      <c r="K193" s="54"/>
      <c r="L193" s="88"/>
      <c r="M193" s="89"/>
      <c r="N193" s="471">
        <f t="shared" si="81"/>
        <v>0</v>
      </c>
      <c r="O193" s="41"/>
      <c r="P193" s="52">
        <f t="shared" si="82"/>
        <v>0</v>
      </c>
      <c r="Q193" s="53" t="str">
        <f t="shared" si="83"/>
        <v/>
      </c>
      <c r="R193" s="54"/>
      <c r="S193" s="37"/>
      <c r="T193" s="23"/>
      <c r="U193" s="52">
        <f t="shared" si="84"/>
        <v>0</v>
      </c>
      <c r="V193" s="90"/>
      <c r="W193" s="91"/>
      <c r="X193" s="92"/>
      <c r="Y193" s="467">
        <f t="shared" si="85"/>
        <v>0</v>
      </c>
      <c r="Z193" s="90"/>
      <c r="AA193" s="91"/>
      <c r="AB193" s="92"/>
      <c r="AC193" s="93">
        <f t="shared" si="86"/>
        <v>0</v>
      </c>
      <c r="AD193" s="391" t="str">
        <f t="shared" si="76"/>
        <v/>
      </c>
      <c r="AE193" s="54"/>
      <c r="AF193" s="240" t="str">
        <f t="shared" si="87"/>
        <v/>
      </c>
      <c r="AG193" s="139" t="str">
        <f t="shared" si="88"/>
        <v/>
      </c>
      <c r="AH193" s="130" t="str">
        <f t="shared" si="77"/>
        <v/>
      </c>
      <c r="AI193" s="131" t="b">
        <f t="shared" si="78"/>
        <v>0</v>
      </c>
      <c r="AJ193" s="132" t="str">
        <f t="shared" si="89"/>
        <v/>
      </c>
      <c r="AK193" s="132" t="str">
        <f t="shared" si="90"/>
        <v/>
      </c>
      <c r="AL193" s="132" t="str">
        <f t="shared" si="91"/>
        <v/>
      </c>
      <c r="AM193" s="132" t="str">
        <f t="shared" si="92"/>
        <v/>
      </c>
      <c r="AN193" s="133" t="str">
        <f t="shared" si="93"/>
        <v/>
      </c>
      <c r="AO193" s="133" t="str">
        <f t="shared" si="94"/>
        <v/>
      </c>
      <c r="AP193" s="133" t="str">
        <f t="shared" si="95"/>
        <v/>
      </c>
      <c r="AQ193" s="133" t="str">
        <f t="shared" si="96"/>
        <v/>
      </c>
      <c r="AR193" s="134" t="str">
        <f t="shared" si="97"/>
        <v/>
      </c>
    </row>
    <row r="194" spans="1:44">
      <c r="A194" s="220" t="str">
        <f t="shared" si="79"/>
        <v/>
      </c>
      <c r="B194" s="384"/>
      <c r="C194" s="385"/>
      <c r="D194" s="385"/>
      <c r="E194" s="386"/>
      <c r="F194" s="44"/>
      <c r="G194" s="469" t="str">
        <f t="shared" si="80"/>
        <v/>
      </c>
      <c r="H194" s="469"/>
      <c r="I194" s="373"/>
      <c r="J194" s="87"/>
      <c r="K194" s="54"/>
      <c r="L194" s="88"/>
      <c r="M194" s="89"/>
      <c r="N194" s="471">
        <f t="shared" si="81"/>
        <v>0</v>
      </c>
      <c r="O194" s="41"/>
      <c r="P194" s="52">
        <f t="shared" si="82"/>
        <v>0</v>
      </c>
      <c r="Q194" s="53" t="str">
        <f t="shared" si="83"/>
        <v/>
      </c>
      <c r="R194" s="54"/>
      <c r="S194" s="37"/>
      <c r="T194" s="23"/>
      <c r="U194" s="52">
        <f t="shared" si="84"/>
        <v>0</v>
      </c>
      <c r="V194" s="90"/>
      <c r="W194" s="91"/>
      <c r="X194" s="92"/>
      <c r="Y194" s="467">
        <f t="shared" si="85"/>
        <v>0</v>
      </c>
      <c r="Z194" s="90"/>
      <c r="AA194" s="91"/>
      <c r="AB194" s="92"/>
      <c r="AC194" s="93">
        <f t="shared" si="86"/>
        <v>0</v>
      </c>
      <c r="AD194" s="391" t="str">
        <f t="shared" si="76"/>
        <v/>
      </c>
      <c r="AE194" s="54"/>
      <c r="AF194" s="240" t="str">
        <f t="shared" si="87"/>
        <v/>
      </c>
      <c r="AG194" s="139" t="str">
        <f t="shared" si="88"/>
        <v/>
      </c>
      <c r="AH194" s="130" t="str">
        <f t="shared" si="77"/>
        <v/>
      </c>
      <c r="AI194" s="131" t="b">
        <f t="shared" si="78"/>
        <v>0</v>
      </c>
      <c r="AJ194" s="132" t="str">
        <f t="shared" si="89"/>
        <v/>
      </c>
      <c r="AK194" s="132" t="str">
        <f t="shared" si="90"/>
        <v/>
      </c>
      <c r="AL194" s="132" t="str">
        <f t="shared" si="91"/>
        <v/>
      </c>
      <c r="AM194" s="132" t="str">
        <f t="shared" si="92"/>
        <v/>
      </c>
      <c r="AN194" s="133" t="str">
        <f t="shared" si="93"/>
        <v/>
      </c>
      <c r="AO194" s="133" t="str">
        <f t="shared" si="94"/>
        <v/>
      </c>
      <c r="AP194" s="133" t="str">
        <f t="shared" si="95"/>
        <v/>
      </c>
      <c r="AQ194" s="133" t="str">
        <f t="shared" si="96"/>
        <v/>
      </c>
      <c r="AR194" s="134" t="str">
        <f t="shared" si="97"/>
        <v/>
      </c>
    </row>
    <row r="195" spans="1:44">
      <c r="A195" s="220" t="str">
        <f t="shared" si="79"/>
        <v/>
      </c>
      <c r="B195" s="384"/>
      <c r="C195" s="385"/>
      <c r="D195" s="385"/>
      <c r="E195" s="386"/>
      <c r="F195" s="44"/>
      <c r="G195" s="469" t="str">
        <f t="shared" si="80"/>
        <v/>
      </c>
      <c r="H195" s="469"/>
      <c r="I195" s="373"/>
      <c r="J195" s="87"/>
      <c r="K195" s="54"/>
      <c r="L195" s="88"/>
      <c r="M195" s="89"/>
      <c r="N195" s="471">
        <f t="shared" si="81"/>
        <v>0</v>
      </c>
      <c r="O195" s="41"/>
      <c r="P195" s="52">
        <f t="shared" si="82"/>
        <v>0</v>
      </c>
      <c r="Q195" s="53" t="str">
        <f t="shared" si="83"/>
        <v/>
      </c>
      <c r="R195" s="54"/>
      <c r="S195" s="37"/>
      <c r="T195" s="23"/>
      <c r="U195" s="52">
        <f t="shared" si="84"/>
        <v>0</v>
      </c>
      <c r="V195" s="90"/>
      <c r="W195" s="91"/>
      <c r="X195" s="92"/>
      <c r="Y195" s="467">
        <f t="shared" si="85"/>
        <v>0</v>
      </c>
      <c r="Z195" s="90"/>
      <c r="AA195" s="91"/>
      <c r="AB195" s="92"/>
      <c r="AC195" s="93">
        <f t="shared" si="86"/>
        <v>0</v>
      </c>
      <c r="AD195" s="391" t="str">
        <f t="shared" si="76"/>
        <v/>
      </c>
      <c r="AE195" s="54"/>
      <c r="AF195" s="240" t="str">
        <f t="shared" si="87"/>
        <v/>
      </c>
      <c r="AG195" s="139" t="str">
        <f t="shared" si="88"/>
        <v/>
      </c>
      <c r="AH195" s="130" t="str">
        <f t="shared" si="77"/>
        <v/>
      </c>
      <c r="AI195" s="131" t="b">
        <f t="shared" si="78"/>
        <v>0</v>
      </c>
      <c r="AJ195" s="132" t="str">
        <f t="shared" si="89"/>
        <v/>
      </c>
      <c r="AK195" s="132" t="str">
        <f t="shared" si="90"/>
        <v/>
      </c>
      <c r="AL195" s="132" t="str">
        <f t="shared" si="91"/>
        <v/>
      </c>
      <c r="AM195" s="132" t="str">
        <f t="shared" si="92"/>
        <v/>
      </c>
      <c r="AN195" s="133" t="str">
        <f t="shared" si="93"/>
        <v/>
      </c>
      <c r="AO195" s="133" t="str">
        <f t="shared" si="94"/>
        <v/>
      </c>
      <c r="AP195" s="133" t="str">
        <f t="shared" si="95"/>
        <v/>
      </c>
      <c r="AQ195" s="133" t="str">
        <f t="shared" si="96"/>
        <v/>
      </c>
      <c r="AR195" s="134" t="str">
        <f t="shared" si="97"/>
        <v/>
      </c>
    </row>
    <row r="196" spans="1:44">
      <c r="A196" s="220" t="str">
        <f t="shared" si="79"/>
        <v/>
      </c>
      <c r="B196" s="384"/>
      <c r="C196" s="385"/>
      <c r="D196" s="385"/>
      <c r="E196" s="386"/>
      <c r="F196" s="44"/>
      <c r="G196" s="469" t="str">
        <f t="shared" si="80"/>
        <v/>
      </c>
      <c r="H196" s="469"/>
      <c r="I196" s="373"/>
      <c r="J196" s="87"/>
      <c r="K196" s="54"/>
      <c r="L196" s="88"/>
      <c r="M196" s="89"/>
      <c r="N196" s="471">
        <f t="shared" si="81"/>
        <v>0</v>
      </c>
      <c r="O196" s="41"/>
      <c r="P196" s="52">
        <f t="shared" si="82"/>
        <v>0</v>
      </c>
      <c r="Q196" s="53" t="str">
        <f t="shared" si="83"/>
        <v/>
      </c>
      <c r="R196" s="54"/>
      <c r="S196" s="37"/>
      <c r="T196" s="23"/>
      <c r="U196" s="52">
        <f t="shared" si="84"/>
        <v>0</v>
      </c>
      <c r="V196" s="90"/>
      <c r="W196" s="91"/>
      <c r="X196" s="92"/>
      <c r="Y196" s="467">
        <f t="shared" si="85"/>
        <v>0</v>
      </c>
      <c r="Z196" s="90"/>
      <c r="AA196" s="91"/>
      <c r="AB196" s="92"/>
      <c r="AC196" s="93">
        <f t="shared" si="86"/>
        <v>0</v>
      </c>
      <c r="AD196" s="391" t="str">
        <f t="shared" si="76"/>
        <v/>
      </c>
      <c r="AE196" s="54"/>
      <c r="AF196" s="240" t="str">
        <f t="shared" si="87"/>
        <v/>
      </c>
      <c r="AG196" s="139" t="str">
        <f t="shared" si="88"/>
        <v/>
      </c>
      <c r="AH196" s="130" t="str">
        <f t="shared" si="77"/>
        <v/>
      </c>
      <c r="AI196" s="131" t="b">
        <f t="shared" si="78"/>
        <v>0</v>
      </c>
      <c r="AJ196" s="132" t="str">
        <f t="shared" si="89"/>
        <v/>
      </c>
      <c r="AK196" s="132" t="str">
        <f t="shared" si="90"/>
        <v/>
      </c>
      <c r="AL196" s="132" t="str">
        <f t="shared" si="91"/>
        <v/>
      </c>
      <c r="AM196" s="132" t="str">
        <f t="shared" si="92"/>
        <v/>
      </c>
      <c r="AN196" s="133" t="str">
        <f t="shared" si="93"/>
        <v/>
      </c>
      <c r="AO196" s="133" t="str">
        <f t="shared" si="94"/>
        <v/>
      </c>
      <c r="AP196" s="133" t="str">
        <f t="shared" si="95"/>
        <v/>
      </c>
      <c r="AQ196" s="133" t="str">
        <f t="shared" si="96"/>
        <v/>
      </c>
      <c r="AR196" s="134" t="str">
        <f t="shared" si="97"/>
        <v/>
      </c>
    </row>
    <row r="197" spans="1:44">
      <c r="A197" s="220" t="str">
        <f t="shared" si="79"/>
        <v/>
      </c>
      <c r="B197" s="384"/>
      <c r="C197" s="385"/>
      <c r="D197" s="385"/>
      <c r="E197" s="386"/>
      <c r="F197" s="44"/>
      <c r="G197" s="469" t="str">
        <f t="shared" si="80"/>
        <v/>
      </c>
      <c r="H197" s="469"/>
      <c r="I197" s="373"/>
      <c r="J197" s="87"/>
      <c r="K197" s="54"/>
      <c r="L197" s="88"/>
      <c r="M197" s="89"/>
      <c r="N197" s="471">
        <f t="shared" si="81"/>
        <v>0</v>
      </c>
      <c r="O197" s="41"/>
      <c r="P197" s="52">
        <f t="shared" si="82"/>
        <v>0</v>
      </c>
      <c r="Q197" s="53" t="str">
        <f t="shared" si="83"/>
        <v/>
      </c>
      <c r="R197" s="54"/>
      <c r="S197" s="37"/>
      <c r="T197" s="23"/>
      <c r="U197" s="52">
        <f t="shared" si="84"/>
        <v>0</v>
      </c>
      <c r="V197" s="90"/>
      <c r="W197" s="91"/>
      <c r="X197" s="92"/>
      <c r="Y197" s="467">
        <f t="shared" si="85"/>
        <v>0</v>
      </c>
      <c r="Z197" s="90"/>
      <c r="AA197" s="91"/>
      <c r="AB197" s="92"/>
      <c r="AC197" s="93">
        <f t="shared" si="86"/>
        <v>0</v>
      </c>
      <c r="AD197" s="391" t="str">
        <f t="shared" si="76"/>
        <v/>
      </c>
      <c r="AE197" s="54"/>
      <c r="AF197" s="240" t="str">
        <f t="shared" si="87"/>
        <v/>
      </c>
      <c r="AG197" s="139" t="str">
        <f t="shared" si="88"/>
        <v/>
      </c>
      <c r="AH197" s="130" t="str">
        <f t="shared" si="77"/>
        <v/>
      </c>
      <c r="AI197" s="131" t="b">
        <f t="shared" si="78"/>
        <v>0</v>
      </c>
      <c r="AJ197" s="132" t="str">
        <f t="shared" si="89"/>
        <v/>
      </c>
      <c r="AK197" s="132" t="str">
        <f t="shared" si="90"/>
        <v/>
      </c>
      <c r="AL197" s="132" t="str">
        <f t="shared" si="91"/>
        <v/>
      </c>
      <c r="AM197" s="132" t="str">
        <f t="shared" si="92"/>
        <v/>
      </c>
      <c r="AN197" s="133" t="str">
        <f t="shared" si="93"/>
        <v/>
      </c>
      <c r="AO197" s="133" t="str">
        <f t="shared" si="94"/>
        <v/>
      </c>
      <c r="AP197" s="133" t="str">
        <f t="shared" si="95"/>
        <v/>
      </c>
      <c r="AQ197" s="133" t="str">
        <f t="shared" si="96"/>
        <v/>
      </c>
      <c r="AR197" s="134" t="str">
        <f t="shared" si="97"/>
        <v/>
      </c>
    </row>
    <row r="198" spans="1:44">
      <c r="A198" s="220" t="str">
        <f t="shared" si="79"/>
        <v/>
      </c>
      <c r="B198" s="384"/>
      <c r="C198" s="385"/>
      <c r="D198" s="385"/>
      <c r="E198" s="386"/>
      <c r="F198" s="44"/>
      <c r="G198" s="469" t="str">
        <f t="shared" si="80"/>
        <v/>
      </c>
      <c r="H198" s="469"/>
      <c r="I198" s="373"/>
      <c r="J198" s="87"/>
      <c r="K198" s="54"/>
      <c r="L198" s="88"/>
      <c r="M198" s="89"/>
      <c r="N198" s="471">
        <f t="shared" si="81"/>
        <v>0</v>
      </c>
      <c r="O198" s="41"/>
      <c r="P198" s="52">
        <f t="shared" si="82"/>
        <v>0</v>
      </c>
      <c r="Q198" s="53" t="str">
        <f t="shared" si="83"/>
        <v/>
      </c>
      <c r="R198" s="54"/>
      <c r="S198" s="37"/>
      <c r="T198" s="23"/>
      <c r="U198" s="52">
        <f t="shared" si="84"/>
        <v>0</v>
      </c>
      <c r="V198" s="90"/>
      <c r="W198" s="91"/>
      <c r="X198" s="92"/>
      <c r="Y198" s="467">
        <f t="shared" si="85"/>
        <v>0</v>
      </c>
      <c r="Z198" s="90"/>
      <c r="AA198" s="91"/>
      <c r="AB198" s="92"/>
      <c r="AC198" s="93">
        <f t="shared" si="86"/>
        <v>0</v>
      </c>
      <c r="AD198" s="391" t="str">
        <f t="shared" si="76"/>
        <v/>
      </c>
      <c r="AE198" s="54"/>
      <c r="AF198" s="240" t="str">
        <f t="shared" si="87"/>
        <v/>
      </c>
      <c r="AG198" s="139" t="str">
        <f t="shared" si="88"/>
        <v/>
      </c>
      <c r="AH198" s="130" t="str">
        <f t="shared" si="77"/>
        <v/>
      </c>
      <c r="AI198" s="131" t="b">
        <f t="shared" si="78"/>
        <v>0</v>
      </c>
      <c r="AJ198" s="132" t="str">
        <f t="shared" si="89"/>
        <v/>
      </c>
      <c r="AK198" s="132" t="str">
        <f t="shared" si="90"/>
        <v/>
      </c>
      <c r="AL198" s="132" t="str">
        <f t="shared" si="91"/>
        <v/>
      </c>
      <c r="AM198" s="132" t="str">
        <f t="shared" si="92"/>
        <v/>
      </c>
      <c r="AN198" s="133" t="str">
        <f t="shared" si="93"/>
        <v/>
      </c>
      <c r="AO198" s="133" t="str">
        <f t="shared" si="94"/>
        <v/>
      </c>
      <c r="AP198" s="133" t="str">
        <f t="shared" si="95"/>
        <v/>
      </c>
      <c r="AQ198" s="133" t="str">
        <f t="shared" si="96"/>
        <v/>
      </c>
      <c r="AR198" s="134" t="str">
        <f t="shared" si="97"/>
        <v/>
      </c>
    </row>
    <row r="199" spans="1:44">
      <c r="A199" s="220" t="str">
        <f t="shared" si="79"/>
        <v/>
      </c>
      <c r="B199" s="384"/>
      <c r="C199" s="385"/>
      <c r="D199" s="385"/>
      <c r="E199" s="386"/>
      <c r="F199" s="44"/>
      <c r="G199" s="469" t="str">
        <f t="shared" si="80"/>
        <v/>
      </c>
      <c r="H199" s="469"/>
      <c r="I199" s="373"/>
      <c r="J199" s="87"/>
      <c r="K199" s="54"/>
      <c r="L199" s="88"/>
      <c r="M199" s="89"/>
      <c r="N199" s="471">
        <f t="shared" si="81"/>
        <v>0</v>
      </c>
      <c r="O199" s="41"/>
      <c r="P199" s="52">
        <f t="shared" si="82"/>
        <v>0</v>
      </c>
      <c r="Q199" s="53" t="str">
        <f t="shared" si="83"/>
        <v/>
      </c>
      <c r="R199" s="54"/>
      <c r="S199" s="37"/>
      <c r="T199" s="23"/>
      <c r="U199" s="52">
        <f t="shared" si="84"/>
        <v>0</v>
      </c>
      <c r="V199" s="90"/>
      <c r="W199" s="91"/>
      <c r="X199" s="92"/>
      <c r="Y199" s="467">
        <f t="shared" si="85"/>
        <v>0</v>
      </c>
      <c r="Z199" s="90"/>
      <c r="AA199" s="91"/>
      <c r="AB199" s="92"/>
      <c r="AC199" s="93">
        <f t="shared" si="86"/>
        <v>0</v>
      </c>
      <c r="AD199" s="391" t="str">
        <f t="shared" si="76"/>
        <v/>
      </c>
      <c r="AE199" s="54"/>
      <c r="AF199" s="240" t="str">
        <f t="shared" si="87"/>
        <v/>
      </c>
      <c r="AG199" s="139" t="str">
        <f t="shared" si="88"/>
        <v/>
      </c>
      <c r="AH199" s="130" t="str">
        <f t="shared" si="77"/>
        <v/>
      </c>
      <c r="AI199" s="131" t="b">
        <f t="shared" si="78"/>
        <v>0</v>
      </c>
      <c r="AJ199" s="132" t="str">
        <f t="shared" si="89"/>
        <v/>
      </c>
      <c r="AK199" s="132" t="str">
        <f t="shared" si="90"/>
        <v/>
      </c>
      <c r="AL199" s="132" t="str">
        <f t="shared" si="91"/>
        <v/>
      </c>
      <c r="AM199" s="132" t="str">
        <f t="shared" si="92"/>
        <v/>
      </c>
      <c r="AN199" s="133" t="str">
        <f t="shared" si="93"/>
        <v/>
      </c>
      <c r="AO199" s="133" t="str">
        <f t="shared" si="94"/>
        <v/>
      </c>
      <c r="AP199" s="133" t="str">
        <f t="shared" si="95"/>
        <v/>
      </c>
      <c r="AQ199" s="133" t="str">
        <f t="shared" si="96"/>
        <v/>
      </c>
      <c r="AR199" s="134" t="str">
        <f t="shared" si="97"/>
        <v/>
      </c>
    </row>
    <row r="200" spans="1:44">
      <c r="A200" s="220" t="str">
        <f t="shared" si="79"/>
        <v/>
      </c>
      <c r="B200" s="384"/>
      <c r="C200" s="385"/>
      <c r="D200" s="385"/>
      <c r="E200" s="386"/>
      <c r="F200" s="44"/>
      <c r="G200" s="469" t="str">
        <f t="shared" si="80"/>
        <v/>
      </c>
      <c r="H200" s="469"/>
      <c r="I200" s="373"/>
      <c r="J200" s="87"/>
      <c r="K200" s="54"/>
      <c r="L200" s="88"/>
      <c r="M200" s="89"/>
      <c r="N200" s="471">
        <f t="shared" si="81"/>
        <v>0</v>
      </c>
      <c r="O200" s="41"/>
      <c r="P200" s="52">
        <f t="shared" si="82"/>
        <v>0</v>
      </c>
      <c r="Q200" s="53" t="str">
        <f t="shared" si="83"/>
        <v/>
      </c>
      <c r="R200" s="54"/>
      <c r="S200" s="37"/>
      <c r="T200" s="23"/>
      <c r="U200" s="52">
        <f t="shared" si="84"/>
        <v>0</v>
      </c>
      <c r="V200" s="90"/>
      <c r="W200" s="91"/>
      <c r="X200" s="92"/>
      <c r="Y200" s="467">
        <f t="shared" si="85"/>
        <v>0</v>
      </c>
      <c r="Z200" s="90"/>
      <c r="AA200" s="91"/>
      <c r="AB200" s="92"/>
      <c r="AC200" s="93">
        <f t="shared" si="86"/>
        <v>0</v>
      </c>
      <c r="AD200" s="391" t="str">
        <f t="shared" si="76"/>
        <v/>
      </c>
      <c r="AE200" s="54"/>
      <c r="AF200" s="240" t="str">
        <f t="shared" si="87"/>
        <v/>
      </c>
      <c r="AG200" s="139" t="str">
        <f t="shared" si="88"/>
        <v/>
      </c>
      <c r="AH200" s="130" t="str">
        <f t="shared" si="77"/>
        <v/>
      </c>
      <c r="AI200" s="131" t="b">
        <f t="shared" si="78"/>
        <v>0</v>
      </c>
      <c r="AJ200" s="132" t="str">
        <f t="shared" si="89"/>
        <v/>
      </c>
      <c r="AK200" s="132" t="str">
        <f t="shared" si="90"/>
        <v/>
      </c>
      <c r="AL200" s="132" t="str">
        <f t="shared" si="91"/>
        <v/>
      </c>
      <c r="AM200" s="132" t="str">
        <f t="shared" si="92"/>
        <v/>
      </c>
      <c r="AN200" s="133" t="str">
        <f t="shared" si="93"/>
        <v/>
      </c>
      <c r="AO200" s="133" t="str">
        <f t="shared" si="94"/>
        <v/>
      </c>
      <c r="AP200" s="133" t="str">
        <f t="shared" si="95"/>
        <v/>
      </c>
      <c r="AQ200" s="133" t="str">
        <f t="shared" si="96"/>
        <v/>
      </c>
      <c r="AR200" s="134" t="str">
        <f t="shared" si="97"/>
        <v/>
      </c>
    </row>
    <row r="201" spans="1:44">
      <c r="A201" s="220" t="str">
        <f t="shared" si="79"/>
        <v/>
      </c>
      <c r="B201" s="384"/>
      <c r="C201" s="385"/>
      <c r="D201" s="385"/>
      <c r="E201" s="386"/>
      <c r="F201" s="44"/>
      <c r="G201" s="469" t="str">
        <f t="shared" si="80"/>
        <v/>
      </c>
      <c r="H201" s="469"/>
      <c r="I201" s="373"/>
      <c r="J201" s="87"/>
      <c r="K201" s="54"/>
      <c r="L201" s="88"/>
      <c r="M201" s="89"/>
      <c r="N201" s="471">
        <f t="shared" si="81"/>
        <v>0</v>
      </c>
      <c r="O201" s="41"/>
      <c r="P201" s="52">
        <f t="shared" si="82"/>
        <v>0</v>
      </c>
      <c r="Q201" s="53" t="str">
        <f t="shared" si="83"/>
        <v/>
      </c>
      <c r="R201" s="54"/>
      <c r="S201" s="37"/>
      <c r="T201" s="23"/>
      <c r="U201" s="52">
        <f t="shared" si="84"/>
        <v>0</v>
      </c>
      <c r="V201" s="90"/>
      <c r="W201" s="91"/>
      <c r="X201" s="92"/>
      <c r="Y201" s="467">
        <f t="shared" si="85"/>
        <v>0</v>
      </c>
      <c r="Z201" s="90"/>
      <c r="AA201" s="91"/>
      <c r="AB201" s="92"/>
      <c r="AC201" s="93">
        <f t="shared" si="86"/>
        <v>0</v>
      </c>
      <c r="AD201" s="391" t="str">
        <f t="shared" si="76"/>
        <v/>
      </c>
      <c r="AE201" s="54"/>
      <c r="AF201" s="240" t="str">
        <f t="shared" si="87"/>
        <v/>
      </c>
      <c r="AG201" s="139" t="str">
        <f t="shared" si="88"/>
        <v/>
      </c>
      <c r="AH201" s="130" t="str">
        <f t="shared" si="77"/>
        <v/>
      </c>
      <c r="AI201" s="131" t="b">
        <f t="shared" si="78"/>
        <v>0</v>
      </c>
      <c r="AJ201" s="132" t="str">
        <f t="shared" si="89"/>
        <v/>
      </c>
      <c r="AK201" s="132" t="str">
        <f t="shared" si="90"/>
        <v/>
      </c>
      <c r="AL201" s="132" t="str">
        <f t="shared" si="91"/>
        <v/>
      </c>
      <c r="AM201" s="132" t="str">
        <f t="shared" si="92"/>
        <v/>
      </c>
      <c r="AN201" s="133" t="str">
        <f t="shared" si="93"/>
        <v/>
      </c>
      <c r="AO201" s="133" t="str">
        <f t="shared" si="94"/>
        <v/>
      </c>
      <c r="AP201" s="133" t="str">
        <f t="shared" si="95"/>
        <v/>
      </c>
      <c r="AQ201" s="133" t="str">
        <f t="shared" si="96"/>
        <v/>
      </c>
      <c r="AR201" s="134" t="str">
        <f t="shared" si="97"/>
        <v/>
      </c>
    </row>
    <row r="202" spans="1:44">
      <c r="A202" s="220" t="str">
        <f t="shared" si="79"/>
        <v/>
      </c>
      <c r="B202" s="384"/>
      <c r="C202" s="385"/>
      <c r="D202" s="385"/>
      <c r="E202" s="386"/>
      <c r="F202" s="44"/>
      <c r="G202" s="469" t="str">
        <f t="shared" si="80"/>
        <v/>
      </c>
      <c r="H202" s="469"/>
      <c r="I202" s="373"/>
      <c r="J202" s="87"/>
      <c r="K202" s="54"/>
      <c r="L202" s="88"/>
      <c r="M202" s="89"/>
      <c r="N202" s="471">
        <f t="shared" si="81"/>
        <v>0</v>
      </c>
      <c r="O202" s="41"/>
      <c r="P202" s="52">
        <f t="shared" si="82"/>
        <v>0</v>
      </c>
      <c r="Q202" s="53" t="str">
        <f t="shared" si="83"/>
        <v/>
      </c>
      <c r="R202" s="54"/>
      <c r="S202" s="37"/>
      <c r="T202" s="23"/>
      <c r="U202" s="52">
        <f t="shared" si="84"/>
        <v>0</v>
      </c>
      <c r="V202" s="90"/>
      <c r="W202" s="91"/>
      <c r="X202" s="92"/>
      <c r="Y202" s="467">
        <f t="shared" si="85"/>
        <v>0</v>
      </c>
      <c r="Z202" s="90"/>
      <c r="AA202" s="91"/>
      <c r="AB202" s="92"/>
      <c r="AC202" s="93">
        <f t="shared" si="86"/>
        <v>0</v>
      </c>
      <c r="AD202" s="391" t="str">
        <f t="shared" si="76"/>
        <v/>
      </c>
      <c r="AE202" s="54"/>
      <c r="AF202" s="240" t="str">
        <f t="shared" si="87"/>
        <v/>
      </c>
      <c r="AG202" s="139" t="str">
        <f t="shared" si="88"/>
        <v/>
      </c>
      <c r="AH202" s="130" t="str">
        <f t="shared" si="77"/>
        <v/>
      </c>
      <c r="AI202" s="131" t="b">
        <f t="shared" si="78"/>
        <v>0</v>
      </c>
      <c r="AJ202" s="132" t="str">
        <f t="shared" si="89"/>
        <v/>
      </c>
      <c r="AK202" s="132" t="str">
        <f t="shared" si="90"/>
        <v/>
      </c>
      <c r="AL202" s="132" t="str">
        <f t="shared" si="91"/>
        <v/>
      </c>
      <c r="AM202" s="132" t="str">
        <f t="shared" si="92"/>
        <v/>
      </c>
      <c r="AN202" s="133" t="str">
        <f t="shared" si="93"/>
        <v/>
      </c>
      <c r="AO202" s="133" t="str">
        <f t="shared" si="94"/>
        <v/>
      </c>
      <c r="AP202" s="133" t="str">
        <f t="shared" si="95"/>
        <v/>
      </c>
      <c r="AQ202" s="133" t="str">
        <f t="shared" si="96"/>
        <v/>
      </c>
      <c r="AR202" s="134" t="str">
        <f t="shared" si="97"/>
        <v/>
      </c>
    </row>
    <row r="203" spans="1:44">
      <c r="A203" s="220" t="str">
        <f t="shared" si="79"/>
        <v/>
      </c>
      <c r="B203" s="384"/>
      <c r="C203" s="385"/>
      <c r="D203" s="385"/>
      <c r="E203" s="386"/>
      <c r="F203" s="44"/>
      <c r="G203" s="469" t="str">
        <f t="shared" si="80"/>
        <v/>
      </c>
      <c r="H203" s="469"/>
      <c r="I203" s="373"/>
      <c r="J203" s="87"/>
      <c r="K203" s="54"/>
      <c r="L203" s="88"/>
      <c r="M203" s="89"/>
      <c r="N203" s="471">
        <f t="shared" si="81"/>
        <v>0</v>
      </c>
      <c r="O203" s="41"/>
      <c r="P203" s="52">
        <f t="shared" si="82"/>
        <v>0</v>
      </c>
      <c r="Q203" s="53" t="str">
        <f t="shared" si="83"/>
        <v/>
      </c>
      <c r="R203" s="54"/>
      <c r="S203" s="37"/>
      <c r="T203" s="23"/>
      <c r="U203" s="52">
        <f t="shared" si="84"/>
        <v>0</v>
      </c>
      <c r="V203" s="90"/>
      <c r="W203" s="91"/>
      <c r="X203" s="92"/>
      <c r="Y203" s="467">
        <f t="shared" si="85"/>
        <v>0</v>
      </c>
      <c r="Z203" s="90"/>
      <c r="AA203" s="91"/>
      <c r="AB203" s="92"/>
      <c r="AC203" s="93">
        <f t="shared" si="86"/>
        <v>0</v>
      </c>
      <c r="AD203" s="391" t="str">
        <f t="shared" si="76"/>
        <v/>
      </c>
      <c r="AE203" s="54"/>
      <c r="AF203" s="240" t="str">
        <f t="shared" si="87"/>
        <v/>
      </c>
      <c r="AG203" s="139" t="str">
        <f t="shared" si="88"/>
        <v/>
      </c>
      <c r="AH203" s="130" t="str">
        <f t="shared" si="77"/>
        <v/>
      </c>
      <c r="AI203" s="131" t="b">
        <f t="shared" si="78"/>
        <v>0</v>
      </c>
      <c r="AJ203" s="132" t="str">
        <f t="shared" si="89"/>
        <v/>
      </c>
      <c r="AK203" s="132" t="str">
        <f t="shared" si="90"/>
        <v/>
      </c>
      <c r="AL203" s="132" t="str">
        <f t="shared" si="91"/>
        <v/>
      </c>
      <c r="AM203" s="132" t="str">
        <f t="shared" si="92"/>
        <v/>
      </c>
      <c r="AN203" s="133" t="str">
        <f t="shared" si="93"/>
        <v/>
      </c>
      <c r="AO203" s="133" t="str">
        <f t="shared" si="94"/>
        <v/>
      </c>
      <c r="AP203" s="133" t="str">
        <f t="shared" si="95"/>
        <v/>
      </c>
      <c r="AQ203" s="133" t="str">
        <f t="shared" si="96"/>
        <v/>
      </c>
      <c r="AR203" s="134" t="str">
        <f t="shared" si="97"/>
        <v/>
      </c>
    </row>
    <row r="204" spans="1:44">
      <c r="A204" s="220" t="str">
        <f t="shared" si="79"/>
        <v/>
      </c>
      <c r="B204" s="384"/>
      <c r="C204" s="385"/>
      <c r="D204" s="385"/>
      <c r="E204" s="386"/>
      <c r="F204" s="44"/>
      <c r="G204" s="469" t="str">
        <f t="shared" si="80"/>
        <v/>
      </c>
      <c r="H204" s="469"/>
      <c r="I204" s="373"/>
      <c r="J204" s="87"/>
      <c r="K204" s="54"/>
      <c r="L204" s="88"/>
      <c r="M204" s="89"/>
      <c r="N204" s="471">
        <f t="shared" si="81"/>
        <v>0</v>
      </c>
      <c r="O204" s="41"/>
      <c r="P204" s="52">
        <f t="shared" si="82"/>
        <v>0</v>
      </c>
      <c r="Q204" s="53" t="str">
        <f t="shared" si="83"/>
        <v/>
      </c>
      <c r="R204" s="54"/>
      <c r="S204" s="37"/>
      <c r="T204" s="23"/>
      <c r="U204" s="52">
        <f t="shared" si="84"/>
        <v>0</v>
      </c>
      <c r="V204" s="90"/>
      <c r="W204" s="91"/>
      <c r="X204" s="92"/>
      <c r="Y204" s="467">
        <f t="shared" si="85"/>
        <v>0</v>
      </c>
      <c r="Z204" s="90"/>
      <c r="AA204" s="91"/>
      <c r="AB204" s="92"/>
      <c r="AC204" s="93">
        <f t="shared" si="86"/>
        <v>0</v>
      </c>
      <c r="AD204" s="391" t="str">
        <f t="shared" si="76"/>
        <v/>
      </c>
      <c r="AE204" s="54"/>
      <c r="AF204" s="240" t="str">
        <f t="shared" si="87"/>
        <v/>
      </c>
      <c r="AG204" s="139" t="str">
        <f t="shared" si="88"/>
        <v/>
      </c>
      <c r="AH204" s="130" t="str">
        <f t="shared" si="77"/>
        <v/>
      </c>
      <c r="AI204" s="131" t="b">
        <f t="shared" si="78"/>
        <v>0</v>
      </c>
      <c r="AJ204" s="132" t="str">
        <f t="shared" si="89"/>
        <v/>
      </c>
      <c r="AK204" s="132" t="str">
        <f t="shared" si="90"/>
        <v/>
      </c>
      <c r="AL204" s="132" t="str">
        <f t="shared" si="91"/>
        <v/>
      </c>
      <c r="AM204" s="132" t="str">
        <f t="shared" si="92"/>
        <v/>
      </c>
      <c r="AN204" s="133" t="str">
        <f t="shared" si="93"/>
        <v/>
      </c>
      <c r="AO204" s="133" t="str">
        <f t="shared" si="94"/>
        <v/>
      </c>
      <c r="AP204" s="133" t="str">
        <f t="shared" si="95"/>
        <v/>
      </c>
      <c r="AQ204" s="133" t="str">
        <f t="shared" si="96"/>
        <v/>
      </c>
      <c r="AR204" s="134" t="str">
        <f t="shared" si="97"/>
        <v/>
      </c>
    </row>
    <row r="205" spans="1:44">
      <c r="A205" s="220" t="str">
        <f t="shared" si="79"/>
        <v/>
      </c>
      <c r="B205" s="384"/>
      <c r="C205" s="385"/>
      <c r="D205" s="385"/>
      <c r="E205" s="386"/>
      <c r="F205" s="44"/>
      <c r="G205" s="469" t="str">
        <f t="shared" si="80"/>
        <v/>
      </c>
      <c r="H205" s="469"/>
      <c r="I205" s="373"/>
      <c r="J205" s="87"/>
      <c r="K205" s="54"/>
      <c r="L205" s="88"/>
      <c r="M205" s="89"/>
      <c r="N205" s="471">
        <f t="shared" si="81"/>
        <v>0</v>
      </c>
      <c r="O205" s="41"/>
      <c r="P205" s="52">
        <f t="shared" si="82"/>
        <v>0</v>
      </c>
      <c r="Q205" s="53" t="str">
        <f t="shared" si="83"/>
        <v/>
      </c>
      <c r="R205" s="54"/>
      <c r="S205" s="37"/>
      <c r="T205" s="23"/>
      <c r="U205" s="52">
        <f t="shared" si="84"/>
        <v>0</v>
      </c>
      <c r="V205" s="90"/>
      <c r="W205" s="91"/>
      <c r="X205" s="92"/>
      <c r="Y205" s="467">
        <f t="shared" si="85"/>
        <v>0</v>
      </c>
      <c r="Z205" s="90"/>
      <c r="AA205" s="91"/>
      <c r="AB205" s="92"/>
      <c r="AC205" s="93">
        <f t="shared" si="86"/>
        <v>0</v>
      </c>
      <c r="AD205" s="391" t="str">
        <f t="shared" si="76"/>
        <v/>
      </c>
      <c r="AE205" s="54"/>
      <c r="AF205" s="240" t="str">
        <f t="shared" si="87"/>
        <v/>
      </c>
      <c r="AG205" s="139" t="str">
        <f t="shared" si="88"/>
        <v/>
      </c>
      <c r="AH205" s="130" t="str">
        <f t="shared" si="77"/>
        <v/>
      </c>
      <c r="AI205" s="131" t="b">
        <f t="shared" si="78"/>
        <v>0</v>
      </c>
      <c r="AJ205" s="132" t="str">
        <f t="shared" si="89"/>
        <v/>
      </c>
      <c r="AK205" s="132" t="str">
        <f t="shared" si="90"/>
        <v/>
      </c>
      <c r="AL205" s="132" t="str">
        <f t="shared" si="91"/>
        <v/>
      </c>
      <c r="AM205" s="132" t="str">
        <f t="shared" si="92"/>
        <v/>
      </c>
      <c r="AN205" s="133" t="str">
        <f t="shared" si="93"/>
        <v/>
      </c>
      <c r="AO205" s="133" t="str">
        <f t="shared" si="94"/>
        <v/>
      </c>
      <c r="AP205" s="133" t="str">
        <f t="shared" si="95"/>
        <v/>
      </c>
      <c r="AQ205" s="133" t="str">
        <f t="shared" si="96"/>
        <v/>
      </c>
      <c r="AR205" s="134" t="str">
        <f t="shared" si="97"/>
        <v/>
      </c>
    </row>
    <row r="206" spans="1:44">
      <c r="A206" s="220" t="str">
        <f t="shared" si="79"/>
        <v/>
      </c>
      <c r="B206" s="384"/>
      <c r="C206" s="385"/>
      <c r="D206" s="385"/>
      <c r="E206" s="386"/>
      <c r="F206" s="44"/>
      <c r="G206" s="469" t="str">
        <f t="shared" si="80"/>
        <v/>
      </c>
      <c r="H206" s="469"/>
      <c r="I206" s="373"/>
      <c r="J206" s="87"/>
      <c r="K206" s="54"/>
      <c r="L206" s="88"/>
      <c r="M206" s="89"/>
      <c r="N206" s="471">
        <f t="shared" si="81"/>
        <v>0</v>
      </c>
      <c r="O206" s="41"/>
      <c r="P206" s="52">
        <f t="shared" si="82"/>
        <v>0</v>
      </c>
      <c r="Q206" s="53" t="str">
        <f t="shared" si="83"/>
        <v/>
      </c>
      <c r="R206" s="54"/>
      <c r="S206" s="37"/>
      <c r="T206" s="23"/>
      <c r="U206" s="52">
        <f t="shared" si="84"/>
        <v>0</v>
      </c>
      <c r="V206" s="90"/>
      <c r="W206" s="91"/>
      <c r="X206" s="92"/>
      <c r="Y206" s="467">
        <f t="shared" si="85"/>
        <v>0</v>
      </c>
      <c r="Z206" s="90"/>
      <c r="AA206" s="91"/>
      <c r="AB206" s="92"/>
      <c r="AC206" s="93">
        <f t="shared" si="86"/>
        <v>0</v>
      </c>
      <c r="AD206" s="391" t="str">
        <f t="shared" si="76"/>
        <v/>
      </c>
      <c r="AE206" s="54"/>
      <c r="AF206" s="240" t="str">
        <f t="shared" si="87"/>
        <v/>
      </c>
      <c r="AG206" s="139" t="str">
        <f t="shared" si="88"/>
        <v/>
      </c>
      <c r="AH206" s="130" t="str">
        <f t="shared" si="77"/>
        <v/>
      </c>
      <c r="AI206" s="131" t="b">
        <f t="shared" si="78"/>
        <v>0</v>
      </c>
      <c r="AJ206" s="132" t="str">
        <f t="shared" si="89"/>
        <v/>
      </c>
      <c r="AK206" s="132" t="str">
        <f t="shared" si="90"/>
        <v/>
      </c>
      <c r="AL206" s="132" t="str">
        <f t="shared" si="91"/>
        <v/>
      </c>
      <c r="AM206" s="132" t="str">
        <f t="shared" si="92"/>
        <v/>
      </c>
      <c r="AN206" s="133" t="str">
        <f t="shared" si="93"/>
        <v/>
      </c>
      <c r="AO206" s="133" t="str">
        <f t="shared" si="94"/>
        <v/>
      </c>
      <c r="AP206" s="133" t="str">
        <f t="shared" si="95"/>
        <v/>
      </c>
      <c r="AQ206" s="133" t="str">
        <f t="shared" si="96"/>
        <v/>
      </c>
      <c r="AR206" s="134" t="str">
        <f t="shared" si="97"/>
        <v/>
      </c>
    </row>
    <row r="207" spans="1:44">
      <c r="A207" s="220" t="str">
        <f t="shared" si="79"/>
        <v/>
      </c>
      <c r="B207" s="384"/>
      <c r="C207" s="385"/>
      <c r="D207" s="385"/>
      <c r="E207" s="386"/>
      <c r="F207" s="44"/>
      <c r="G207" s="469" t="str">
        <f t="shared" si="80"/>
        <v/>
      </c>
      <c r="H207" s="469"/>
      <c r="I207" s="373"/>
      <c r="J207" s="87"/>
      <c r="K207" s="54"/>
      <c r="L207" s="88"/>
      <c r="M207" s="89"/>
      <c r="N207" s="471">
        <f t="shared" si="81"/>
        <v>0</v>
      </c>
      <c r="O207" s="41"/>
      <c r="P207" s="52">
        <f t="shared" si="82"/>
        <v>0</v>
      </c>
      <c r="Q207" s="53" t="str">
        <f t="shared" si="83"/>
        <v/>
      </c>
      <c r="R207" s="54"/>
      <c r="S207" s="37"/>
      <c r="T207" s="23"/>
      <c r="U207" s="52">
        <f t="shared" si="84"/>
        <v>0</v>
      </c>
      <c r="V207" s="90"/>
      <c r="W207" s="91"/>
      <c r="X207" s="92"/>
      <c r="Y207" s="467">
        <f t="shared" si="85"/>
        <v>0</v>
      </c>
      <c r="Z207" s="90"/>
      <c r="AA207" s="91"/>
      <c r="AB207" s="92"/>
      <c r="AC207" s="93">
        <f t="shared" si="86"/>
        <v>0</v>
      </c>
      <c r="AD207" s="391" t="str">
        <f t="shared" si="76"/>
        <v/>
      </c>
      <c r="AE207" s="54"/>
      <c r="AF207" s="240" t="str">
        <f t="shared" si="87"/>
        <v/>
      </c>
      <c r="AG207" s="139" t="str">
        <f t="shared" si="88"/>
        <v/>
      </c>
      <c r="AH207" s="130" t="str">
        <f t="shared" si="77"/>
        <v/>
      </c>
      <c r="AI207" s="131" t="b">
        <f t="shared" si="78"/>
        <v>0</v>
      </c>
      <c r="AJ207" s="132" t="str">
        <f t="shared" si="89"/>
        <v/>
      </c>
      <c r="AK207" s="132" t="str">
        <f t="shared" si="90"/>
        <v/>
      </c>
      <c r="AL207" s="132" t="str">
        <f t="shared" si="91"/>
        <v/>
      </c>
      <c r="AM207" s="132" t="str">
        <f t="shared" si="92"/>
        <v/>
      </c>
      <c r="AN207" s="133" t="str">
        <f t="shared" si="93"/>
        <v/>
      </c>
      <c r="AO207" s="133" t="str">
        <f t="shared" si="94"/>
        <v/>
      </c>
      <c r="AP207" s="133" t="str">
        <f t="shared" si="95"/>
        <v/>
      </c>
      <c r="AQ207" s="133" t="str">
        <f t="shared" si="96"/>
        <v/>
      </c>
      <c r="AR207" s="134" t="str">
        <f t="shared" si="97"/>
        <v/>
      </c>
    </row>
    <row r="208" spans="1:44">
      <c r="A208" s="220" t="str">
        <f t="shared" si="79"/>
        <v/>
      </c>
      <c r="B208" s="384"/>
      <c r="C208" s="385"/>
      <c r="D208" s="385"/>
      <c r="E208" s="386"/>
      <c r="F208" s="44"/>
      <c r="G208" s="469" t="str">
        <f t="shared" si="80"/>
        <v/>
      </c>
      <c r="H208" s="469"/>
      <c r="I208" s="373"/>
      <c r="J208" s="87"/>
      <c r="K208" s="54"/>
      <c r="L208" s="88"/>
      <c r="M208" s="89"/>
      <c r="N208" s="471">
        <f t="shared" si="81"/>
        <v>0</v>
      </c>
      <c r="O208" s="41"/>
      <c r="P208" s="52">
        <f t="shared" si="82"/>
        <v>0</v>
      </c>
      <c r="Q208" s="53" t="str">
        <f t="shared" si="83"/>
        <v/>
      </c>
      <c r="R208" s="54"/>
      <c r="S208" s="37"/>
      <c r="T208" s="23"/>
      <c r="U208" s="52">
        <f t="shared" si="84"/>
        <v>0</v>
      </c>
      <c r="V208" s="90"/>
      <c r="W208" s="91"/>
      <c r="X208" s="92"/>
      <c r="Y208" s="467">
        <f t="shared" si="85"/>
        <v>0</v>
      </c>
      <c r="Z208" s="90"/>
      <c r="AA208" s="91"/>
      <c r="AB208" s="92"/>
      <c r="AC208" s="93">
        <f t="shared" si="86"/>
        <v>0</v>
      </c>
      <c r="AD208" s="391" t="str">
        <f t="shared" ref="AD208:AD271" si="98">IF(T208="","",Y208+AC208)</f>
        <v/>
      </c>
      <c r="AE208" s="54"/>
      <c r="AF208" s="240" t="str">
        <f t="shared" si="87"/>
        <v/>
      </c>
      <c r="AG208" s="139" t="str">
        <f t="shared" si="88"/>
        <v/>
      </c>
      <c r="AH208" s="130" t="str">
        <f t="shared" ref="AH208:AH214" si="99">IF(AG208="Eligibilité ultérieure",48-AD208,"")</f>
        <v/>
      </c>
      <c r="AI208" s="131" t="b">
        <f t="shared" ref="AI208:AI271" si="100">IF(AC208&gt;=24,IF(AD208&lt;48,TRUE,FALSE))</f>
        <v>0</v>
      </c>
      <c r="AJ208" s="132" t="str">
        <f t="shared" si="89"/>
        <v/>
      </c>
      <c r="AK208" s="132" t="str">
        <f t="shared" si="90"/>
        <v/>
      </c>
      <c r="AL208" s="132" t="str">
        <f t="shared" si="91"/>
        <v/>
      </c>
      <c r="AM208" s="132" t="str">
        <f t="shared" si="92"/>
        <v/>
      </c>
      <c r="AN208" s="133" t="str">
        <f t="shared" si="93"/>
        <v/>
      </c>
      <c r="AO208" s="133" t="str">
        <f t="shared" si="94"/>
        <v/>
      </c>
      <c r="AP208" s="133" t="str">
        <f t="shared" si="95"/>
        <v/>
      </c>
      <c r="AQ208" s="133" t="str">
        <f t="shared" si="96"/>
        <v/>
      </c>
      <c r="AR208" s="134" t="str">
        <f t="shared" si="97"/>
        <v/>
      </c>
    </row>
    <row r="209" spans="1:44">
      <c r="A209" s="220" t="str">
        <f t="shared" si="79"/>
        <v/>
      </c>
      <c r="B209" s="384"/>
      <c r="C209" s="385"/>
      <c r="D209" s="385"/>
      <c r="E209" s="386"/>
      <c r="F209" s="44"/>
      <c r="G209" s="469" t="str">
        <f t="shared" si="80"/>
        <v/>
      </c>
      <c r="H209" s="469"/>
      <c r="I209" s="373"/>
      <c r="J209" s="87"/>
      <c r="K209" s="54"/>
      <c r="L209" s="88"/>
      <c r="M209" s="89"/>
      <c r="N209" s="471">
        <f t="shared" si="81"/>
        <v>0</v>
      </c>
      <c r="O209" s="41"/>
      <c r="P209" s="52">
        <f t="shared" si="82"/>
        <v>0</v>
      </c>
      <c r="Q209" s="53" t="str">
        <f t="shared" si="83"/>
        <v/>
      </c>
      <c r="R209" s="54"/>
      <c r="S209" s="37"/>
      <c r="T209" s="23"/>
      <c r="U209" s="52">
        <f t="shared" si="84"/>
        <v>0</v>
      </c>
      <c r="V209" s="90"/>
      <c r="W209" s="91"/>
      <c r="X209" s="92"/>
      <c r="Y209" s="467">
        <f t="shared" si="85"/>
        <v>0</v>
      </c>
      <c r="Z209" s="90"/>
      <c r="AA209" s="91"/>
      <c r="AB209" s="92"/>
      <c r="AC209" s="93">
        <f t="shared" si="86"/>
        <v>0</v>
      </c>
      <c r="AD209" s="391" t="str">
        <f t="shared" si="98"/>
        <v/>
      </c>
      <c r="AE209" s="54"/>
      <c r="AF209" s="240" t="str">
        <f t="shared" si="87"/>
        <v/>
      </c>
      <c r="AG209" s="139" t="str">
        <f t="shared" si="88"/>
        <v/>
      </c>
      <c r="AH209" s="130" t="str">
        <f t="shared" si="99"/>
        <v/>
      </c>
      <c r="AI209" s="131" t="b">
        <f t="shared" si="100"/>
        <v>0</v>
      </c>
      <c r="AJ209" s="132" t="str">
        <f t="shared" si="89"/>
        <v/>
      </c>
      <c r="AK209" s="132" t="str">
        <f t="shared" si="90"/>
        <v/>
      </c>
      <c r="AL209" s="132" t="str">
        <f t="shared" si="91"/>
        <v/>
      </c>
      <c r="AM209" s="132" t="str">
        <f t="shared" si="92"/>
        <v/>
      </c>
      <c r="AN209" s="133" t="str">
        <f t="shared" si="93"/>
        <v/>
      </c>
      <c r="AO209" s="133" t="str">
        <f t="shared" si="94"/>
        <v/>
      </c>
      <c r="AP209" s="133" t="str">
        <f t="shared" si="95"/>
        <v/>
      </c>
      <c r="AQ209" s="133" t="str">
        <f t="shared" si="96"/>
        <v/>
      </c>
      <c r="AR209" s="134" t="str">
        <f t="shared" si="97"/>
        <v/>
      </c>
    </row>
    <row r="210" spans="1:44">
      <c r="A210" s="220" t="str">
        <f t="shared" si="79"/>
        <v/>
      </c>
      <c r="B210" s="384"/>
      <c r="C210" s="385"/>
      <c r="D210" s="385"/>
      <c r="E210" s="386"/>
      <c r="F210" s="44"/>
      <c r="G210" s="469" t="str">
        <f t="shared" si="80"/>
        <v/>
      </c>
      <c r="H210" s="469"/>
      <c r="I210" s="373"/>
      <c r="J210" s="87"/>
      <c r="K210" s="54"/>
      <c r="L210" s="88"/>
      <c r="M210" s="89"/>
      <c r="N210" s="471">
        <f t="shared" si="81"/>
        <v>0</v>
      </c>
      <c r="O210" s="41"/>
      <c r="P210" s="52">
        <f t="shared" si="82"/>
        <v>0</v>
      </c>
      <c r="Q210" s="53" t="str">
        <f t="shared" si="83"/>
        <v/>
      </c>
      <c r="R210" s="54"/>
      <c r="S210" s="37"/>
      <c r="T210" s="23"/>
      <c r="U210" s="52">
        <f t="shared" si="84"/>
        <v>0</v>
      </c>
      <c r="V210" s="90"/>
      <c r="W210" s="91"/>
      <c r="X210" s="92"/>
      <c r="Y210" s="467">
        <f t="shared" si="85"/>
        <v>0</v>
      </c>
      <c r="Z210" s="90"/>
      <c r="AA210" s="91"/>
      <c r="AB210" s="92"/>
      <c r="AC210" s="93">
        <f t="shared" si="86"/>
        <v>0</v>
      </c>
      <c r="AD210" s="391" t="str">
        <f t="shared" si="98"/>
        <v/>
      </c>
      <c r="AE210" s="54"/>
      <c r="AF210" s="240" t="str">
        <f t="shared" si="87"/>
        <v/>
      </c>
      <c r="AG210" s="139" t="str">
        <f t="shared" si="88"/>
        <v/>
      </c>
      <c r="AH210" s="130" t="str">
        <f t="shared" si="99"/>
        <v/>
      </c>
      <c r="AI210" s="131" t="b">
        <f t="shared" si="100"/>
        <v>0</v>
      </c>
      <c r="AJ210" s="132" t="str">
        <f t="shared" si="89"/>
        <v/>
      </c>
      <c r="AK210" s="132" t="str">
        <f t="shared" si="90"/>
        <v/>
      </c>
      <c r="AL210" s="132" t="str">
        <f t="shared" si="91"/>
        <v/>
      </c>
      <c r="AM210" s="132" t="str">
        <f t="shared" si="92"/>
        <v/>
      </c>
      <c r="AN210" s="133" t="str">
        <f t="shared" si="93"/>
        <v/>
      </c>
      <c r="AO210" s="133" t="str">
        <f t="shared" si="94"/>
        <v/>
      </c>
      <c r="AP210" s="133" t="str">
        <f t="shared" si="95"/>
        <v/>
      </c>
      <c r="AQ210" s="133" t="str">
        <f t="shared" si="96"/>
        <v/>
      </c>
      <c r="AR210" s="134" t="str">
        <f t="shared" si="97"/>
        <v/>
      </c>
    </row>
    <row r="211" spans="1:44">
      <c r="A211" s="220" t="str">
        <f t="shared" si="79"/>
        <v/>
      </c>
      <c r="B211" s="384"/>
      <c r="C211" s="385"/>
      <c r="D211" s="385"/>
      <c r="E211" s="386"/>
      <c r="F211" s="44"/>
      <c r="G211" s="469" t="str">
        <f t="shared" si="80"/>
        <v/>
      </c>
      <c r="H211" s="469"/>
      <c r="I211" s="373"/>
      <c r="J211" s="87"/>
      <c r="K211" s="54"/>
      <c r="L211" s="88"/>
      <c r="M211" s="89"/>
      <c r="N211" s="471">
        <f t="shared" si="81"/>
        <v>0</v>
      </c>
      <c r="O211" s="41"/>
      <c r="P211" s="52">
        <f t="shared" si="82"/>
        <v>0</v>
      </c>
      <c r="Q211" s="53" t="str">
        <f t="shared" si="83"/>
        <v/>
      </c>
      <c r="R211" s="54"/>
      <c r="S211" s="37"/>
      <c r="T211" s="23"/>
      <c r="U211" s="52">
        <f t="shared" si="84"/>
        <v>0</v>
      </c>
      <c r="V211" s="90"/>
      <c r="W211" s="91"/>
      <c r="X211" s="92"/>
      <c r="Y211" s="467">
        <f t="shared" si="85"/>
        <v>0</v>
      </c>
      <c r="Z211" s="90"/>
      <c r="AA211" s="91"/>
      <c r="AB211" s="92"/>
      <c r="AC211" s="93">
        <f t="shared" si="86"/>
        <v>0</v>
      </c>
      <c r="AD211" s="391" t="str">
        <f t="shared" si="98"/>
        <v/>
      </c>
      <c r="AE211" s="54"/>
      <c r="AF211" s="240" t="str">
        <f t="shared" si="87"/>
        <v/>
      </c>
      <c r="AG211" s="139" t="str">
        <f t="shared" si="88"/>
        <v/>
      </c>
      <c r="AH211" s="130" t="str">
        <f t="shared" si="99"/>
        <v/>
      </c>
      <c r="AI211" s="131" t="b">
        <f t="shared" si="100"/>
        <v>0</v>
      </c>
      <c r="AJ211" s="132" t="str">
        <f t="shared" si="89"/>
        <v/>
      </c>
      <c r="AK211" s="132" t="str">
        <f t="shared" si="90"/>
        <v/>
      </c>
      <c r="AL211" s="132" t="str">
        <f t="shared" si="91"/>
        <v/>
      </c>
      <c r="AM211" s="132" t="str">
        <f t="shared" si="92"/>
        <v/>
      </c>
      <c r="AN211" s="133" t="str">
        <f t="shared" si="93"/>
        <v/>
      </c>
      <c r="AO211" s="133" t="str">
        <f t="shared" si="94"/>
        <v/>
      </c>
      <c r="AP211" s="133" t="str">
        <f t="shared" si="95"/>
        <v/>
      </c>
      <c r="AQ211" s="133" t="str">
        <f t="shared" si="96"/>
        <v/>
      </c>
      <c r="AR211" s="134" t="str">
        <f t="shared" si="97"/>
        <v/>
      </c>
    </row>
    <row r="212" spans="1:44">
      <c r="A212" s="220" t="str">
        <f t="shared" si="79"/>
        <v/>
      </c>
      <c r="B212" s="384"/>
      <c r="C212" s="385"/>
      <c r="D212" s="385"/>
      <c r="E212" s="386"/>
      <c r="F212" s="44"/>
      <c r="G212" s="469" t="str">
        <f t="shared" si="80"/>
        <v/>
      </c>
      <c r="H212" s="469"/>
      <c r="I212" s="373"/>
      <c r="J212" s="87"/>
      <c r="K212" s="54"/>
      <c r="L212" s="88"/>
      <c r="M212" s="89"/>
      <c r="N212" s="471">
        <f t="shared" si="81"/>
        <v>0</v>
      </c>
      <c r="O212" s="41"/>
      <c r="P212" s="52">
        <f t="shared" si="82"/>
        <v>0</v>
      </c>
      <c r="Q212" s="53" t="str">
        <f t="shared" si="83"/>
        <v/>
      </c>
      <c r="R212" s="54"/>
      <c r="S212" s="37"/>
      <c r="T212" s="23"/>
      <c r="U212" s="52">
        <f t="shared" si="84"/>
        <v>0</v>
      </c>
      <c r="V212" s="90"/>
      <c r="W212" s="91"/>
      <c r="X212" s="92"/>
      <c r="Y212" s="467">
        <f t="shared" si="85"/>
        <v>0</v>
      </c>
      <c r="Z212" s="90"/>
      <c r="AA212" s="91"/>
      <c r="AB212" s="92"/>
      <c r="AC212" s="93">
        <f t="shared" si="86"/>
        <v>0</v>
      </c>
      <c r="AD212" s="391" t="str">
        <f t="shared" si="98"/>
        <v/>
      </c>
      <c r="AE212" s="54"/>
      <c r="AF212" s="240" t="str">
        <f t="shared" si="87"/>
        <v/>
      </c>
      <c r="AG212" s="139" t="str">
        <f t="shared" si="88"/>
        <v/>
      </c>
      <c r="AH212" s="130" t="str">
        <f t="shared" si="99"/>
        <v/>
      </c>
      <c r="AI212" s="131" t="b">
        <f t="shared" si="100"/>
        <v>0</v>
      </c>
      <c r="AJ212" s="132" t="str">
        <f t="shared" si="89"/>
        <v/>
      </c>
      <c r="AK212" s="132" t="str">
        <f t="shared" si="90"/>
        <v/>
      </c>
      <c r="AL212" s="132" t="str">
        <f t="shared" si="91"/>
        <v/>
      </c>
      <c r="AM212" s="132" t="str">
        <f t="shared" si="92"/>
        <v/>
      </c>
      <c r="AN212" s="133" t="str">
        <f t="shared" si="93"/>
        <v/>
      </c>
      <c r="AO212" s="133" t="str">
        <f t="shared" si="94"/>
        <v/>
      </c>
      <c r="AP212" s="133" t="str">
        <f t="shared" si="95"/>
        <v/>
      </c>
      <c r="AQ212" s="133" t="str">
        <f t="shared" si="96"/>
        <v/>
      </c>
      <c r="AR212" s="134" t="str">
        <f t="shared" si="97"/>
        <v/>
      </c>
    </row>
    <row r="213" spans="1:44">
      <c r="A213" s="220" t="str">
        <f t="shared" si="79"/>
        <v/>
      </c>
      <c r="B213" s="384"/>
      <c r="C213" s="385"/>
      <c r="D213" s="385"/>
      <c r="E213" s="386"/>
      <c r="F213" s="44"/>
      <c r="G213" s="469" t="str">
        <f t="shared" si="80"/>
        <v/>
      </c>
      <c r="H213" s="469"/>
      <c r="I213" s="373"/>
      <c r="J213" s="87"/>
      <c r="K213" s="54"/>
      <c r="L213" s="88"/>
      <c r="M213" s="89"/>
      <c r="N213" s="471">
        <f t="shared" si="81"/>
        <v>0</v>
      </c>
      <c r="O213" s="41"/>
      <c r="P213" s="52">
        <f t="shared" si="82"/>
        <v>0</v>
      </c>
      <c r="Q213" s="53" t="str">
        <f t="shared" si="83"/>
        <v/>
      </c>
      <c r="R213" s="54"/>
      <c r="S213" s="37"/>
      <c r="T213" s="23"/>
      <c r="U213" s="52">
        <f t="shared" si="84"/>
        <v>0</v>
      </c>
      <c r="V213" s="90"/>
      <c r="W213" s="91"/>
      <c r="X213" s="92"/>
      <c r="Y213" s="467">
        <f t="shared" si="85"/>
        <v>0</v>
      </c>
      <c r="Z213" s="90"/>
      <c r="AA213" s="91"/>
      <c r="AB213" s="92"/>
      <c r="AC213" s="93">
        <f t="shared" si="86"/>
        <v>0</v>
      </c>
      <c r="AD213" s="391" t="str">
        <f t="shared" si="98"/>
        <v/>
      </c>
      <c r="AE213" s="54"/>
      <c r="AF213" s="240" t="str">
        <f t="shared" si="87"/>
        <v/>
      </c>
      <c r="AG213" s="139" t="str">
        <f t="shared" si="88"/>
        <v/>
      </c>
      <c r="AH213" s="130" t="str">
        <f t="shared" si="99"/>
        <v/>
      </c>
      <c r="AI213" s="131" t="b">
        <f t="shared" si="100"/>
        <v>0</v>
      </c>
      <c r="AJ213" s="132" t="str">
        <f t="shared" si="89"/>
        <v/>
      </c>
      <c r="AK213" s="132" t="str">
        <f t="shared" si="90"/>
        <v/>
      </c>
      <c r="AL213" s="132" t="str">
        <f t="shared" si="91"/>
        <v/>
      </c>
      <c r="AM213" s="132" t="str">
        <f t="shared" si="92"/>
        <v/>
      </c>
      <c r="AN213" s="133" t="str">
        <f t="shared" si="93"/>
        <v/>
      </c>
      <c r="AO213" s="133" t="str">
        <f t="shared" si="94"/>
        <v/>
      </c>
      <c r="AP213" s="133" t="str">
        <f t="shared" si="95"/>
        <v/>
      </c>
      <c r="AQ213" s="133" t="str">
        <f t="shared" si="96"/>
        <v/>
      </c>
      <c r="AR213" s="134" t="str">
        <f t="shared" si="97"/>
        <v/>
      </c>
    </row>
    <row r="214" spans="1:44">
      <c r="A214" s="220" t="str">
        <f t="shared" si="79"/>
        <v/>
      </c>
      <c r="B214" s="384"/>
      <c r="C214" s="385"/>
      <c r="D214" s="385"/>
      <c r="E214" s="386"/>
      <c r="F214" s="44"/>
      <c r="G214" s="469" t="str">
        <f t="shared" si="80"/>
        <v/>
      </c>
      <c r="H214" s="469"/>
      <c r="I214" s="373"/>
      <c r="J214" s="87"/>
      <c r="K214" s="54"/>
      <c r="L214" s="88"/>
      <c r="M214" s="89"/>
      <c r="N214" s="471">
        <f t="shared" si="81"/>
        <v>0</v>
      </c>
      <c r="O214" s="41"/>
      <c r="P214" s="52">
        <f t="shared" si="82"/>
        <v>0</v>
      </c>
      <c r="Q214" s="53" t="str">
        <f t="shared" si="83"/>
        <v/>
      </c>
      <c r="R214" s="54"/>
      <c r="S214" s="37"/>
      <c r="T214" s="23"/>
      <c r="U214" s="52">
        <f t="shared" si="84"/>
        <v>0</v>
      </c>
      <c r="V214" s="90"/>
      <c r="W214" s="91"/>
      <c r="X214" s="92"/>
      <c r="Y214" s="467">
        <f t="shared" si="85"/>
        <v>0</v>
      </c>
      <c r="Z214" s="90"/>
      <c r="AA214" s="91"/>
      <c r="AB214" s="92"/>
      <c r="AC214" s="93">
        <f t="shared" si="86"/>
        <v>0</v>
      </c>
      <c r="AD214" s="391" t="str">
        <f t="shared" si="98"/>
        <v/>
      </c>
      <c r="AE214" s="54"/>
      <c r="AF214" s="240" t="str">
        <f t="shared" si="87"/>
        <v/>
      </c>
      <c r="AG214" s="139" t="str">
        <f t="shared" si="88"/>
        <v/>
      </c>
      <c r="AH214" s="130" t="str">
        <f t="shared" si="99"/>
        <v/>
      </c>
      <c r="AI214" s="131" t="b">
        <f t="shared" si="100"/>
        <v>0</v>
      </c>
      <c r="AJ214" s="132" t="str">
        <f t="shared" si="89"/>
        <v/>
      </c>
      <c r="AK214" s="132" t="str">
        <f t="shared" si="90"/>
        <v/>
      </c>
      <c r="AL214" s="132" t="str">
        <f t="shared" si="91"/>
        <v/>
      </c>
      <c r="AM214" s="132" t="str">
        <f t="shared" si="92"/>
        <v/>
      </c>
      <c r="AN214" s="133" t="str">
        <f t="shared" si="93"/>
        <v/>
      </c>
      <c r="AO214" s="133" t="str">
        <f t="shared" si="94"/>
        <v/>
      </c>
      <c r="AP214" s="133" t="str">
        <f t="shared" si="95"/>
        <v/>
      </c>
      <c r="AQ214" s="133" t="str">
        <f t="shared" si="96"/>
        <v/>
      </c>
      <c r="AR214" s="134" t="str">
        <f t="shared" si="97"/>
        <v/>
      </c>
    </row>
    <row r="215" spans="1:44">
      <c r="A215" s="220" t="str">
        <f t="shared" ref="A215:A278" si="101">IF(B215="","",A214+1)</f>
        <v/>
      </c>
      <c r="B215" s="384"/>
      <c r="C215" s="385"/>
      <c r="D215" s="385"/>
      <c r="E215" s="386"/>
      <c r="F215" s="44"/>
      <c r="G215" s="469" t="str">
        <f t="shared" ref="G215:G278" si="102">IF(B215="","",IF(B215="Madame","F","H"))</f>
        <v/>
      </c>
      <c r="H215" s="469"/>
      <c r="I215" s="373"/>
      <c r="J215" s="87"/>
      <c r="K215" s="54"/>
      <c r="L215" s="88"/>
      <c r="M215" s="89"/>
      <c r="N215" s="471">
        <f t="shared" ref="N215:N278" si="103">IF(L215=1,1,IF(M215=1,1,0))</f>
        <v>0</v>
      </c>
      <c r="O215" s="41"/>
      <c r="P215" s="52">
        <f t="shared" ref="P215:P278" si="104">O215*24</f>
        <v>0</v>
      </c>
      <c r="Q215" s="53" t="str">
        <f t="shared" ref="Q215:Q278" si="105">IF(OR(L215=1,M215=1),1,"")</f>
        <v/>
      </c>
      <c r="R215" s="54"/>
      <c r="S215" s="37"/>
      <c r="T215" s="23"/>
      <c r="U215" s="52">
        <f t="shared" ref="U215:U278" si="106">T215*24</f>
        <v>0</v>
      </c>
      <c r="V215" s="90"/>
      <c r="W215" s="91"/>
      <c r="X215" s="92"/>
      <c r="Y215" s="467">
        <f t="shared" ref="Y215:Y278" si="107">V215+W215+3/4*X215</f>
        <v>0</v>
      </c>
      <c r="Z215" s="90"/>
      <c r="AA215" s="91"/>
      <c r="AB215" s="92"/>
      <c r="AC215" s="93">
        <f t="shared" ref="AC215:AC278" si="108">Z215+AA215+3/4*AB215</f>
        <v>0</v>
      </c>
      <c r="AD215" s="391" t="str">
        <f t="shared" si="98"/>
        <v/>
      </c>
      <c r="AE215" s="54"/>
      <c r="AF215" s="240" t="str">
        <f t="shared" ref="AF215:AF278" si="109">CONCATENATE(AJ215,AL215,AM215,AR215)</f>
        <v/>
      </c>
      <c r="AG215" s="139" t="str">
        <f t="shared" ref="AG215:AG278" si="110">IF(AI215=TRUE,"Eligibilité ultérieure","")</f>
        <v/>
      </c>
      <c r="AH215" s="130" t="str">
        <f t="shared" ref="AH215:AH278" si="111">IF(AG215="Eligibilité ultérieure",48-AD215,"")</f>
        <v/>
      </c>
      <c r="AI215" s="131" t="b">
        <f t="shared" si="100"/>
        <v>0</v>
      </c>
      <c r="AJ215" s="132" t="str">
        <f t="shared" ref="AJ215:AJ278" si="112">IF(S215="","",IF(S215=0,"Non éligible",""))</f>
        <v/>
      </c>
      <c r="AK215" s="132" t="str">
        <f t="shared" ref="AK215:AK278" si="113">IF(S215="","",IF(S215=0,"",IF(T215="","",IF(U215&gt;=17.5,IF(S215=1,TRUE,"")))))</f>
        <v/>
      </c>
      <c r="AL215" s="132" t="str">
        <f t="shared" ref="AL215:AL278" si="114">IF(AK215=FALSE,"Non éligible","")</f>
        <v/>
      </c>
      <c r="AM215" s="132" t="str">
        <f t="shared" ref="AM215:AM278" si="115">IF(AD215="","",IF(AD215=0,"",IF(AK215=TRUE,IF(U215&gt;=17.5,IF(AD215&gt;=48,"Eligible","Non éligible")))))</f>
        <v/>
      </c>
      <c r="AN215" s="133" t="str">
        <f t="shared" ref="AN215:AN278" si="116">IF(L215="","",IF(L215=1,IF(O215="","",IF(P215&gt;=17.5,TRUE,FALSE))))</f>
        <v/>
      </c>
      <c r="AO215" s="133" t="str">
        <f t="shared" ref="AO215:AO278" si="117">IF(AN215="","",IF(AN215=FALSE,"Non éligible","Eligible"))</f>
        <v/>
      </c>
      <c r="AP215" s="133" t="str">
        <f t="shared" ref="AP215:AP278" si="118">IF(M215="","",IF(M215=1,IF(O215="","",IF(P215&gt;=17.5,TRUE,FALSE))))</f>
        <v/>
      </c>
      <c r="AQ215" s="133" t="str">
        <f t="shared" ref="AQ215:AQ278" si="119">IF(AP215="","",IF(AP215=FALSE,"Non éligible","Eligible"))</f>
        <v/>
      </c>
      <c r="AR215" s="134" t="str">
        <f t="shared" ref="AR215:AR278" si="120">CONCATENATE(AO215,AQ215)</f>
        <v/>
      </c>
    </row>
    <row r="216" spans="1:44">
      <c r="A216" s="220" t="str">
        <f t="shared" si="101"/>
        <v/>
      </c>
      <c r="B216" s="384"/>
      <c r="C216" s="385"/>
      <c r="D216" s="385"/>
      <c r="E216" s="386"/>
      <c r="F216" s="44"/>
      <c r="G216" s="469" t="str">
        <f t="shared" si="102"/>
        <v/>
      </c>
      <c r="H216" s="469"/>
      <c r="I216" s="373"/>
      <c r="J216" s="87"/>
      <c r="K216" s="54"/>
      <c r="L216" s="88"/>
      <c r="M216" s="89"/>
      <c r="N216" s="471">
        <f t="shared" si="103"/>
        <v>0</v>
      </c>
      <c r="O216" s="41"/>
      <c r="P216" s="52">
        <f t="shared" si="104"/>
        <v>0</v>
      </c>
      <c r="Q216" s="53" t="str">
        <f t="shared" si="105"/>
        <v/>
      </c>
      <c r="R216" s="54"/>
      <c r="S216" s="37"/>
      <c r="T216" s="23"/>
      <c r="U216" s="52">
        <f t="shared" si="106"/>
        <v>0</v>
      </c>
      <c r="V216" s="90"/>
      <c r="W216" s="91"/>
      <c r="X216" s="92"/>
      <c r="Y216" s="467">
        <f t="shared" si="107"/>
        <v>0</v>
      </c>
      <c r="Z216" s="90"/>
      <c r="AA216" s="91"/>
      <c r="AB216" s="92"/>
      <c r="AC216" s="93">
        <f t="shared" si="108"/>
        <v>0</v>
      </c>
      <c r="AD216" s="391" t="str">
        <f t="shared" si="98"/>
        <v/>
      </c>
      <c r="AE216" s="54"/>
      <c r="AF216" s="240" t="str">
        <f t="shared" si="109"/>
        <v/>
      </c>
      <c r="AG216" s="139" t="str">
        <f t="shared" si="110"/>
        <v/>
      </c>
      <c r="AH216" s="130" t="str">
        <f t="shared" si="111"/>
        <v/>
      </c>
      <c r="AI216" s="131" t="b">
        <f t="shared" si="100"/>
        <v>0</v>
      </c>
      <c r="AJ216" s="132" t="str">
        <f t="shared" si="112"/>
        <v/>
      </c>
      <c r="AK216" s="132" t="str">
        <f t="shared" si="113"/>
        <v/>
      </c>
      <c r="AL216" s="132" t="str">
        <f t="shared" si="114"/>
        <v/>
      </c>
      <c r="AM216" s="132" t="str">
        <f t="shared" si="115"/>
        <v/>
      </c>
      <c r="AN216" s="133" t="str">
        <f t="shared" si="116"/>
        <v/>
      </c>
      <c r="AO216" s="133" t="str">
        <f t="shared" si="117"/>
        <v/>
      </c>
      <c r="AP216" s="133" t="str">
        <f t="shared" si="118"/>
        <v/>
      </c>
      <c r="AQ216" s="133" t="str">
        <f t="shared" si="119"/>
        <v/>
      </c>
      <c r="AR216" s="134" t="str">
        <f t="shared" si="120"/>
        <v/>
      </c>
    </row>
    <row r="217" spans="1:44">
      <c r="A217" s="220" t="str">
        <f t="shared" si="101"/>
        <v/>
      </c>
      <c r="B217" s="384"/>
      <c r="C217" s="385"/>
      <c r="D217" s="385"/>
      <c r="E217" s="386"/>
      <c r="F217" s="44"/>
      <c r="G217" s="469" t="str">
        <f t="shared" si="102"/>
        <v/>
      </c>
      <c r="H217" s="469"/>
      <c r="I217" s="373"/>
      <c r="J217" s="87"/>
      <c r="K217" s="54"/>
      <c r="L217" s="88"/>
      <c r="M217" s="89"/>
      <c r="N217" s="471">
        <f t="shared" si="103"/>
        <v>0</v>
      </c>
      <c r="O217" s="41"/>
      <c r="P217" s="52">
        <f t="shared" si="104"/>
        <v>0</v>
      </c>
      <c r="Q217" s="53" t="str">
        <f t="shared" si="105"/>
        <v/>
      </c>
      <c r="R217" s="54"/>
      <c r="S217" s="37"/>
      <c r="T217" s="23"/>
      <c r="U217" s="52">
        <f t="shared" si="106"/>
        <v>0</v>
      </c>
      <c r="V217" s="90"/>
      <c r="W217" s="91"/>
      <c r="X217" s="92"/>
      <c r="Y217" s="467">
        <f t="shared" si="107"/>
        <v>0</v>
      </c>
      <c r="Z217" s="90"/>
      <c r="AA217" s="91"/>
      <c r="AB217" s="92"/>
      <c r="AC217" s="93">
        <f t="shared" si="108"/>
        <v>0</v>
      </c>
      <c r="AD217" s="391" t="str">
        <f t="shared" si="98"/>
        <v/>
      </c>
      <c r="AE217" s="54"/>
      <c r="AF217" s="240" t="str">
        <f t="shared" si="109"/>
        <v/>
      </c>
      <c r="AG217" s="139" t="str">
        <f t="shared" si="110"/>
        <v/>
      </c>
      <c r="AH217" s="130" t="str">
        <f t="shared" si="111"/>
        <v/>
      </c>
      <c r="AI217" s="131" t="b">
        <f t="shared" si="100"/>
        <v>0</v>
      </c>
      <c r="AJ217" s="132" t="str">
        <f t="shared" si="112"/>
        <v/>
      </c>
      <c r="AK217" s="132" t="str">
        <f t="shared" si="113"/>
        <v/>
      </c>
      <c r="AL217" s="132" t="str">
        <f t="shared" si="114"/>
        <v/>
      </c>
      <c r="AM217" s="132" t="str">
        <f t="shared" si="115"/>
        <v/>
      </c>
      <c r="AN217" s="133" t="str">
        <f t="shared" si="116"/>
        <v/>
      </c>
      <c r="AO217" s="133" t="str">
        <f t="shared" si="117"/>
        <v/>
      </c>
      <c r="AP217" s="133" t="str">
        <f t="shared" si="118"/>
        <v/>
      </c>
      <c r="AQ217" s="133" t="str">
        <f t="shared" si="119"/>
        <v/>
      </c>
      <c r="AR217" s="134" t="str">
        <f t="shared" si="120"/>
        <v/>
      </c>
    </row>
    <row r="218" spans="1:44">
      <c r="A218" s="220" t="str">
        <f t="shared" si="101"/>
        <v/>
      </c>
      <c r="B218" s="384"/>
      <c r="C218" s="385"/>
      <c r="D218" s="385"/>
      <c r="E218" s="386"/>
      <c r="F218" s="44"/>
      <c r="G218" s="469" t="str">
        <f t="shared" si="102"/>
        <v/>
      </c>
      <c r="H218" s="469"/>
      <c r="I218" s="373"/>
      <c r="J218" s="87"/>
      <c r="K218" s="54"/>
      <c r="L218" s="88"/>
      <c r="M218" s="89"/>
      <c r="N218" s="471">
        <f t="shared" si="103"/>
        <v>0</v>
      </c>
      <c r="O218" s="41"/>
      <c r="P218" s="52">
        <f t="shared" si="104"/>
        <v>0</v>
      </c>
      <c r="Q218" s="53" t="str">
        <f t="shared" si="105"/>
        <v/>
      </c>
      <c r="R218" s="54"/>
      <c r="S218" s="37"/>
      <c r="T218" s="23"/>
      <c r="U218" s="52">
        <f t="shared" si="106"/>
        <v>0</v>
      </c>
      <c r="V218" s="90"/>
      <c r="W218" s="91"/>
      <c r="X218" s="92"/>
      <c r="Y218" s="467">
        <f t="shared" si="107"/>
        <v>0</v>
      </c>
      <c r="Z218" s="90"/>
      <c r="AA218" s="91"/>
      <c r="AB218" s="92"/>
      <c r="AC218" s="93">
        <f t="shared" si="108"/>
        <v>0</v>
      </c>
      <c r="AD218" s="391" t="str">
        <f t="shared" si="98"/>
        <v/>
      </c>
      <c r="AE218" s="54"/>
      <c r="AF218" s="240" t="str">
        <f t="shared" si="109"/>
        <v/>
      </c>
      <c r="AG218" s="139" t="str">
        <f t="shared" si="110"/>
        <v/>
      </c>
      <c r="AH218" s="130" t="str">
        <f t="shared" si="111"/>
        <v/>
      </c>
      <c r="AI218" s="131" t="b">
        <f t="shared" si="100"/>
        <v>0</v>
      </c>
      <c r="AJ218" s="132" t="str">
        <f t="shared" si="112"/>
        <v/>
      </c>
      <c r="AK218" s="132" t="str">
        <f t="shared" si="113"/>
        <v/>
      </c>
      <c r="AL218" s="132" t="str">
        <f t="shared" si="114"/>
        <v/>
      </c>
      <c r="AM218" s="132" t="str">
        <f t="shared" si="115"/>
        <v/>
      </c>
      <c r="AN218" s="133" t="str">
        <f t="shared" si="116"/>
        <v/>
      </c>
      <c r="AO218" s="133" t="str">
        <f t="shared" si="117"/>
        <v/>
      </c>
      <c r="AP218" s="133" t="str">
        <f t="shared" si="118"/>
        <v/>
      </c>
      <c r="AQ218" s="133" t="str">
        <f t="shared" si="119"/>
        <v/>
      </c>
      <c r="AR218" s="134" t="str">
        <f t="shared" si="120"/>
        <v/>
      </c>
    </row>
    <row r="219" spans="1:44">
      <c r="A219" s="220" t="str">
        <f t="shared" si="101"/>
        <v/>
      </c>
      <c r="B219" s="384"/>
      <c r="C219" s="385"/>
      <c r="D219" s="385"/>
      <c r="E219" s="386"/>
      <c r="F219" s="44"/>
      <c r="G219" s="469" t="str">
        <f t="shared" si="102"/>
        <v/>
      </c>
      <c r="H219" s="469"/>
      <c r="I219" s="373"/>
      <c r="J219" s="87"/>
      <c r="K219" s="54"/>
      <c r="L219" s="88"/>
      <c r="M219" s="89"/>
      <c r="N219" s="471">
        <f t="shared" si="103"/>
        <v>0</v>
      </c>
      <c r="O219" s="41"/>
      <c r="P219" s="52">
        <f t="shared" si="104"/>
        <v>0</v>
      </c>
      <c r="Q219" s="53" t="str">
        <f t="shared" si="105"/>
        <v/>
      </c>
      <c r="R219" s="54"/>
      <c r="S219" s="37"/>
      <c r="T219" s="23"/>
      <c r="U219" s="52">
        <f t="shared" si="106"/>
        <v>0</v>
      </c>
      <c r="V219" s="90"/>
      <c r="W219" s="91"/>
      <c r="X219" s="92"/>
      <c r="Y219" s="467">
        <f t="shared" si="107"/>
        <v>0</v>
      </c>
      <c r="Z219" s="90"/>
      <c r="AA219" s="91"/>
      <c r="AB219" s="92"/>
      <c r="AC219" s="93">
        <f t="shared" si="108"/>
        <v>0</v>
      </c>
      <c r="AD219" s="391" t="str">
        <f t="shared" si="98"/>
        <v/>
      </c>
      <c r="AE219" s="54"/>
      <c r="AF219" s="240" t="str">
        <f t="shared" si="109"/>
        <v/>
      </c>
      <c r="AG219" s="139" t="str">
        <f t="shared" si="110"/>
        <v/>
      </c>
      <c r="AH219" s="130" t="str">
        <f t="shared" si="111"/>
        <v/>
      </c>
      <c r="AI219" s="131" t="b">
        <f t="shared" si="100"/>
        <v>0</v>
      </c>
      <c r="AJ219" s="132" t="str">
        <f t="shared" si="112"/>
        <v/>
      </c>
      <c r="AK219" s="132" t="str">
        <f t="shared" si="113"/>
        <v/>
      </c>
      <c r="AL219" s="132" t="str">
        <f t="shared" si="114"/>
        <v/>
      </c>
      <c r="AM219" s="132" t="str">
        <f t="shared" si="115"/>
        <v/>
      </c>
      <c r="AN219" s="133" t="str">
        <f t="shared" si="116"/>
        <v/>
      </c>
      <c r="AO219" s="133" t="str">
        <f t="shared" si="117"/>
        <v/>
      </c>
      <c r="AP219" s="133" t="str">
        <f t="shared" si="118"/>
        <v/>
      </c>
      <c r="AQ219" s="133" t="str">
        <f t="shared" si="119"/>
        <v/>
      </c>
      <c r="AR219" s="134" t="str">
        <f t="shared" si="120"/>
        <v/>
      </c>
    </row>
    <row r="220" spans="1:44">
      <c r="A220" s="220" t="str">
        <f t="shared" si="101"/>
        <v/>
      </c>
      <c r="B220" s="384"/>
      <c r="C220" s="385"/>
      <c r="D220" s="385"/>
      <c r="E220" s="386"/>
      <c r="F220" s="44"/>
      <c r="G220" s="469" t="str">
        <f t="shared" si="102"/>
        <v/>
      </c>
      <c r="H220" s="469"/>
      <c r="I220" s="373"/>
      <c r="J220" s="87"/>
      <c r="K220" s="54"/>
      <c r="L220" s="88"/>
      <c r="M220" s="89"/>
      <c r="N220" s="471">
        <f t="shared" si="103"/>
        <v>0</v>
      </c>
      <c r="O220" s="41"/>
      <c r="P220" s="52">
        <f t="shared" si="104"/>
        <v>0</v>
      </c>
      <c r="Q220" s="53" t="str">
        <f t="shared" si="105"/>
        <v/>
      </c>
      <c r="R220" s="54"/>
      <c r="S220" s="37"/>
      <c r="T220" s="23"/>
      <c r="U220" s="52">
        <f t="shared" si="106"/>
        <v>0</v>
      </c>
      <c r="V220" s="90"/>
      <c r="W220" s="91"/>
      <c r="X220" s="92"/>
      <c r="Y220" s="467">
        <f t="shared" si="107"/>
        <v>0</v>
      </c>
      <c r="Z220" s="90"/>
      <c r="AA220" s="91"/>
      <c r="AB220" s="92"/>
      <c r="AC220" s="93">
        <f t="shared" si="108"/>
        <v>0</v>
      </c>
      <c r="AD220" s="391" t="str">
        <f t="shared" si="98"/>
        <v/>
      </c>
      <c r="AE220" s="54"/>
      <c r="AF220" s="240" t="str">
        <f t="shared" si="109"/>
        <v/>
      </c>
      <c r="AG220" s="139" t="str">
        <f t="shared" si="110"/>
        <v/>
      </c>
      <c r="AH220" s="130" t="str">
        <f t="shared" si="111"/>
        <v/>
      </c>
      <c r="AI220" s="131" t="b">
        <f t="shared" si="100"/>
        <v>0</v>
      </c>
      <c r="AJ220" s="132" t="str">
        <f t="shared" si="112"/>
        <v/>
      </c>
      <c r="AK220" s="132" t="str">
        <f t="shared" si="113"/>
        <v/>
      </c>
      <c r="AL220" s="132" t="str">
        <f t="shared" si="114"/>
        <v/>
      </c>
      <c r="AM220" s="132" t="str">
        <f t="shared" si="115"/>
        <v/>
      </c>
      <c r="AN220" s="133" t="str">
        <f t="shared" si="116"/>
        <v/>
      </c>
      <c r="AO220" s="133" t="str">
        <f t="shared" si="117"/>
        <v/>
      </c>
      <c r="AP220" s="133" t="str">
        <f t="shared" si="118"/>
        <v/>
      </c>
      <c r="AQ220" s="133" t="str">
        <f t="shared" si="119"/>
        <v/>
      </c>
      <c r="AR220" s="134" t="str">
        <f t="shared" si="120"/>
        <v/>
      </c>
    </row>
    <row r="221" spans="1:44">
      <c r="A221" s="220" t="str">
        <f t="shared" si="101"/>
        <v/>
      </c>
      <c r="B221" s="384"/>
      <c r="C221" s="385"/>
      <c r="D221" s="385"/>
      <c r="E221" s="386"/>
      <c r="F221" s="44"/>
      <c r="G221" s="469" t="str">
        <f t="shared" si="102"/>
        <v/>
      </c>
      <c r="H221" s="469"/>
      <c r="I221" s="373"/>
      <c r="J221" s="87"/>
      <c r="K221" s="54"/>
      <c r="L221" s="88"/>
      <c r="M221" s="89"/>
      <c r="N221" s="471">
        <f t="shared" si="103"/>
        <v>0</v>
      </c>
      <c r="O221" s="41"/>
      <c r="P221" s="52">
        <f t="shared" si="104"/>
        <v>0</v>
      </c>
      <c r="Q221" s="53" t="str">
        <f t="shared" si="105"/>
        <v/>
      </c>
      <c r="R221" s="54"/>
      <c r="S221" s="37"/>
      <c r="T221" s="23"/>
      <c r="U221" s="52">
        <f t="shared" si="106"/>
        <v>0</v>
      </c>
      <c r="V221" s="90"/>
      <c r="W221" s="91"/>
      <c r="X221" s="92"/>
      <c r="Y221" s="467">
        <f t="shared" si="107"/>
        <v>0</v>
      </c>
      <c r="Z221" s="90"/>
      <c r="AA221" s="91"/>
      <c r="AB221" s="92"/>
      <c r="AC221" s="93">
        <f t="shared" si="108"/>
        <v>0</v>
      </c>
      <c r="AD221" s="391" t="str">
        <f t="shared" si="98"/>
        <v/>
      </c>
      <c r="AE221" s="54"/>
      <c r="AF221" s="240" t="str">
        <f t="shared" si="109"/>
        <v/>
      </c>
      <c r="AG221" s="139" t="str">
        <f t="shared" si="110"/>
        <v/>
      </c>
      <c r="AH221" s="130" t="str">
        <f t="shared" si="111"/>
        <v/>
      </c>
      <c r="AI221" s="131" t="b">
        <f t="shared" si="100"/>
        <v>0</v>
      </c>
      <c r="AJ221" s="132" t="str">
        <f t="shared" si="112"/>
        <v/>
      </c>
      <c r="AK221" s="132" t="str">
        <f t="shared" si="113"/>
        <v/>
      </c>
      <c r="AL221" s="132" t="str">
        <f t="shared" si="114"/>
        <v/>
      </c>
      <c r="AM221" s="132" t="str">
        <f t="shared" si="115"/>
        <v/>
      </c>
      <c r="AN221" s="133" t="str">
        <f t="shared" si="116"/>
        <v/>
      </c>
      <c r="AO221" s="133" t="str">
        <f t="shared" si="117"/>
        <v/>
      </c>
      <c r="AP221" s="133" t="str">
        <f t="shared" si="118"/>
        <v/>
      </c>
      <c r="AQ221" s="133" t="str">
        <f t="shared" si="119"/>
        <v/>
      </c>
      <c r="AR221" s="134" t="str">
        <f t="shared" si="120"/>
        <v/>
      </c>
    </row>
    <row r="222" spans="1:44">
      <c r="A222" s="220" t="str">
        <f t="shared" si="101"/>
        <v/>
      </c>
      <c r="B222" s="384"/>
      <c r="C222" s="385"/>
      <c r="D222" s="385"/>
      <c r="E222" s="386"/>
      <c r="F222" s="44"/>
      <c r="G222" s="469" t="str">
        <f t="shared" si="102"/>
        <v/>
      </c>
      <c r="H222" s="469"/>
      <c r="I222" s="373"/>
      <c r="J222" s="87"/>
      <c r="K222" s="54"/>
      <c r="L222" s="88"/>
      <c r="M222" s="89"/>
      <c r="N222" s="471">
        <f t="shared" si="103"/>
        <v>0</v>
      </c>
      <c r="O222" s="41"/>
      <c r="P222" s="52">
        <f t="shared" si="104"/>
        <v>0</v>
      </c>
      <c r="Q222" s="53" t="str">
        <f t="shared" si="105"/>
        <v/>
      </c>
      <c r="R222" s="54"/>
      <c r="S222" s="37"/>
      <c r="T222" s="23"/>
      <c r="U222" s="52">
        <f t="shared" si="106"/>
        <v>0</v>
      </c>
      <c r="V222" s="90"/>
      <c r="W222" s="91"/>
      <c r="X222" s="92"/>
      <c r="Y222" s="467">
        <f t="shared" si="107"/>
        <v>0</v>
      </c>
      <c r="Z222" s="90"/>
      <c r="AA222" s="91"/>
      <c r="AB222" s="92"/>
      <c r="AC222" s="93">
        <f t="shared" si="108"/>
        <v>0</v>
      </c>
      <c r="AD222" s="391" t="str">
        <f t="shared" si="98"/>
        <v/>
      </c>
      <c r="AE222" s="54"/>
      <c r="AF222" s="240" t="str">
        <f t="shared" si="109"/>
        <v/>
      </c>
      <c r="AG222" s="139" t="str">
        <f t="shared" si="110"/>
        <v/>
      </c>
      <c r="AH222" s="130" t="str">
        <f t="shared" si="111"/>
        <v/>
      </c>
      <c r="AI222" s="131" t="b">
        <f t="shared" si="100"/>
        <v>0</v>
      </c>
      <c r="AJ222" s="132" t="str">
        <f t="shared" si="112"/>
        <v/>
      </c>
      <c r="AK222" s="132" t="str">
        <f t="shared" si="113"/>
        <v/>
      </c>
      <c r="AL222" s="132" t="str">
        <f t="shared" si="114"/>
        <v/>
      </c>
      <c r="AM222" s="132" t="str">
        <f t="shared" si="115"/>
        <v/>
      </c>
      <c r="AN222" s="133" t="str">
        <f t="shared" si="116"/>
        <v/>
      </c>
      <c r="AO222" s="133" t="str">
        <f t="shared" si="117"/>
        <v/>
      </c>
      <c r="AP222" s="133" t="str">
        <f t="shared" si="118"/>
        <v/>
      </c>
      <c r="AQ222" s="133" t="str">
        <f t="shared" si="119"/>
        <v/>
      </c>
      <c r="AR222" s="134" t="str">
        <f t="shared" si="120"/>
        <v/>
      </c>
    </row>
    <row r="223" spans="1:44">
      <c r="A223" s="220" t="str">
        <f t="shared" si="101"/>
        <v/>
      </c>
      <c r="B223" s="384"/>
      <c r="C223" s="385"/>
      <c r="D223" s="385"/>
      <c r="E223" s="386"/>
      <c r="F223" s="44"/>
      <c r="G223" s="469" t="str">
        <f t="shared" si="102"/>
        <v/>
      </c>
      <c r="H223" s="469"/>
      <c r="I223" s="373"/>
      <c r="J223" s="87"/>
      <c r="K223" s="54"/>
      <c r="L223" s="88"/>
      <c r="M223" s="89"/>
      <c r="N223" s="471">
        <f t="shared" si="103"/>
        <v>0</v>
      </c>
      <c r="O223" s="41"/>
      <c r="P223" s="52">
        <f t="shared" si="104"/>
        <v>0</v>
      </c>
      <c r="Q223" s="53" t="str">
        <f t="shared" si="105"/>
        <v/>
      </c>
      <c r="R223" s="54"/>
      <c r="S223" s="37"/>
      <c r="T223" s="23"/>
      <c r="U223" s="52">
        <f t="shared" si="106"/>
        <v>0</v>
      </c>
      <c r="V223" s="90"/>
      <c r="W223" s="91"/>
      <c r="X223" s="92"/>
      <c r="Y223" s="467">
        <f t="shared" si="107"/>
        <v>0</v>
      </c>
      <c r="Z223" s="90"/>
      <c r="AA223" s="91"/>
      <c r="AB223" s="92"/>
      <c r="AC223" s="93">
        <f t="shared" si="108"/>
        <v>0</v>
      </c>
      <c r="AD223" s="391" t="str">
        <f t="shared" si="98"/>
        <v/>
      </c>
      <c r="AE223" s="54"/>
      <c r="AF223" s="240" t="str">
        <f t="shared" si="109"/>
        <v/>
      </c>
      <c r="AG223" s="139" t="str">
        <f t="shared" si="110"/>
        <v/>
      </c>
      <c r="AH223" s="130" t="str">
        <f t="shared" si="111"/>
        <v/>
      </c>
      <c r="AI223" s="131" t="b">
        <f t="shared" si="100"/>
        <v>0</v>
      </c>
      <c r="AJ223" s="132" t="str">
        <f t="shared" si="112"/>
        <v/>
      </c>
      <c r="AK223" s="132" t="str">
        <f t="shared" si="113"/>
        <v/>
      </c>
      <c r="AL223" s="132" t="str">
        <f t="shared" si="114"/>
        <v/>
      </c>
      <c r="AM223" s="132" t="str">
        <f t="shared" si="115"/>
        <v/>
      </c>
      <c r="AN223" s="133" t="str">
        <f t="shared" si="116"/>
        <v/>
      </c>
      <c r="AO223" s="133" t="str">
        <f t="shared" si="117"/>
        <v/>
      </c>
      <c r="AP223" s="133" t="str">
        <f t="shared" si="118"/>
        <v/>
      </c>
      <c r="AQ223" s="133" t="str">
        <f t="shared" si="119"/>
        <v/>
      </c>
      <c r="AR223" s="134" t="str">
        <f t="shared" si="120"/>
        <v/>
      </c>
    </row>
    <row r="224" spans="1:44">
      <c r="A224" s="220" t="str">
        <f t="shared" si="101"/>
        <v/>
      </c>
      <c r="B224" s="384"/>
      <c r="C224" s="385"/>
      <c r="D224" s="385"/>
      <c r="E224" s="386"/>
      <c r="F224" s="44"/>
      <c r="G224" s="469" t="str">
        <f t="shared" si="102"/>
        <v/>
      </c>
      <c r="H224" s="469"/>
      <c r="I224" s="373"/>
      <c r="J224" s="87"/>
      <c r="K224" s="54"/>
      <c r="L224" s="88"/>
      <c r="M224" s="89"/>
      <c r="N224" s="471">
        <f t="shared" si="103"/>
        <v>0</v>
      </c>
      <c r="O224" s="41"/>
      <c r="P224" s="52">
        <f t="shared" si="104"/>
        <v>0</v>
      </c>
      <c r="Q224" s="53" t="str">
        <f t="shared" si="105"/>
        <v/>
      </c>
      <c r="R224" s="54"/>
      <c r="S224" s="37"/>
      <c r="T224" s="23"/>
      <c r="U224" s="52">
        <f t="shared" si="106"/>
        <v>0</v>
      </c>
      <c r="V224" s="90"/>
      <c r="W224" s="91"/>
      <c r="X224" s="92"/>
      <c r="Y224" s="467">
        <f t="shared" si="107"/>
        <v>0</v>
      </c>
      <c r="Z224" s="90"/>
      <c r="AA224" s="91"/>
      <c r="AB224" s="92"/>
      <c r="AC224" s="93">
        <f t="shared" si="108"/>
        <v>0</v>
      </c>
      <c r="AD224" s="391" t="str">
        <f t="shared" si="98"/>
        <v/>
      </c>
      <c r="AE224" s="54"/>
      <c r="AF224" s="240" t="str">
        <f t="shared" si="109"/>
        <v/>
      </c>
      <c r="AG224" s="139" t="str">
        <f t="shared" si="110"/>
        <v/>
      </c>
      <c r="AH224" s="130" t="str">
        <f t="shared" si="111"/>
        <v/>
      </c>
      <c r="AI224" s="131" t="b">
        <f t="shared" si="100"/>
        <v>0</v>
      </c>
      <c r="AJ224" s="132" t="str">
        <f t="shared" si="112"/>
        <v/>
      </c>
      <c r="AK224" s="132" t="str">
        <f t="shared" si="113"/>
        <v/>
      </c>
      <c r="AL224" s="132" t="str">
        <f t="shared" si="114"/>
        <v/>
      </c>
      <c r="AM224" s="132" t="str">
        <f t="shared" si="115"/>
        <v/>
      </c>
      <c r="AN224" s="133" t="str">
        <f t="shared" si="116"/>
        <v/>
      </c>
      <c r="AO224" s="133" t="str">
        <f t="shared" si="117"/>
        <v/>
      </c>
      <c r="AP224" s="133" t="str">
        <f t="shared" si="118"/>
        <v/>
      </c>
      <c r="AQ224" s="133" t="str">
        <f t="shared" si="119"/>
        <v/>
      </c>
      <c r="AR224" s="134" t="str">
        <f t="shared" si="120"/>
        <v/>
      </c>
    </row>
    <row r="225" spans="1:44">
      <c r="A225" s="220" t="str">
        <f t="shared" si="101"/>
        <v/>
      </c>
      <c r="B225" s="384"/>
      <c r="C225" s="385"/>
      <c r="D225" s="385"/>
      <c r="E225" s="386"/>
      <c r="F225" s="44"/>
      <c r="G225" s="469" t="str">
        <f t="shared" si="102"/>
        <v/>
      </c>
      <c r="H225" s="469"/>
      <c r="I225" s="373"/>
      <c r="J225" s="87"/>
      <c r="K225" s="54"/>
      <c r="L225" s="88"/>
      <c r="M225" s="89"/>
      <c r="N225" s="471">
        <f t="shared" si="103"/>
        <v>0</v>
      </c>
      <c r="O225" s="41"/>
      <c r="P225" s="52">
        <f t="shared" si="104"/>
        <v>0</v>
      </c>
      <c r="Q225" s="53" t="str">
        <f t="shared" si="105"/>
        <v/>
      </c>
      <c r="R225" s="54"/>
      <c r="S225" s="37"/>
      <c r="T225" s="23"/>
      <c r="U225" s="52">
        <f t="shared" si="106"/>
        <v>0</v>
      </c>
      <c r="V225" s="90"/>
      <c r="W225" s="91"/>
      <c r="X225" s="92"/>
      <c r="Y225" s="467">
        <f t="shared" si="107"/>
        <v>0</v>
      </c>
      <c r="Z225" s="90"/>
      <c r="AA225" s="91"/>
      <c r="AB225" s="92"/>
      <c r="AC225" s="93">
        <f t="shared" si="108"/>
        <v>0</v>
      </c>
      <c r="AD225" s="391" t="str">
        <f t="shared" si="98"/>
        <v/>
      </c>
      <c r="AE225" s="54"/>
      <c r="AF225" s="240" t="str">
        <f t="shared" si="109"/>
        <v/>
      </c>
      <c r="AG225" s="139" t="str">
        <f t="shared" si="110"/>
        <v/>
      </c>
      <c r="AH225" s="130" t="str">
        <f t="shared" si="111"/>
        <v/>
      </c>
      <c r="AI225" s="131" t="b">
        <f t="shared" si="100"/>
        <v>0</v>
      </c>
      <c r="AJ225" s="132" t="str">
        <f t="shared" si="112"/>
        <v/>
      </c>
      <c r="AK225" s="132" t="str">
        <f t="shared" si="113"/>
        <v/>
      </c>
      <c r="AL225" s="132" t="str">
        <f t="shared" si="114"/>
        <v/>
      </c>
      <c r="AM225" s="132" t="str">
        <f t="shared" si="115"/>
        <v/>
      </c>
      <c r="AN225" s="133" t="str">
        <f t="shared" si="116"/>
        <v/>
      </c>
      <c r="AO225" s="133" t="str">
        <f t="shared" si="117"/>
        <v/>
      </c>
      <c r="AP225" s="133" t="str">
        <f t="shared" si="118"/>
        <v/>
      </c>
      <c r="AQ225" s="133" t="str">
        <f t="shared" si="119"/>
        <v/>
      </c>
      <c r="AR225" s="134" t="str">
        <f t="shared" si="120"/>
        <v/>
      </c>
    </row>
    <row r="226" spans="1:44">
      <c r="A226" s="220" t="str">
        <f t="shared" si="101"/>
        <v/>
      </c>
      <c r="B226" s="384"/>
      <c r="C226" s="385"/>
      <c r="D226" s="385"/>
      <c r="E226" s="386"/>
      <c r="F226" s="44"/>
      <c r="G226" s="469" t="str">
        <f t="shared" si="102"/>
        <v/>
      </c>
      <c r="H226" s="469"/>
      <c r="I226" s="373"/>
      <c r="J226" s="87"/>
      <c r="K226" s="54"/>
      <c r="L226" s="88"/>
      <c r="M226" s="89"/>
      <c r="N226" s="471">
        <f t="shared" si="103"/>
        <v>0</v>
      </c>
      <c r="O226" s="41"/>
      <c r="P226" s="52">
        <f t="shared" si="104"/>
        <v>0</v>
      </c>
      <c r="Q226" s="53" t="str">
        <f t="shared" si="105"/>
        <v/>
      </c>
      <c r="R226" s="54"/>
      <c r="S226" s="37"/>
      <c r="T226" s="23"/>
      <c r="U226" s="52">
        <f t="shared" si="106"/>
        <v>0</v>
      </c>
      <c r="V226" s="90"/>
      <c r="W226" s="91"/>
      <c r="X226" s="92"/>
      <c r="Y226" s="467">
        <f t="shared" si="107"/>
        <v>0</v>
      </c>
      <c r="Z226" s="90"/>
      <c r="AA226" s="91"/>
      <c r="AB226" s="92"/>
      <c r="AC226" s="93">
        <f t="shared" si="108"/>
        <v>0</v>
      </c>
      <c r="AD226" s="391" t="str">
        <f t="shared" si="98"/>
        <v/>
      </c>
      <c r="AE226" s="54"/>
      <c r="AF226" s="240" t="str">
        <f t="shared" si="109"/>
        <v/>
      </c>
      <c r="AG226" s="139" t="str">
        <f t="shared" si="110"/>
        <v/>
      </c>
      <c r="AH226" s="130" t="str">
        <f t="shared" si="111"/>
        <v/>
      </c>
      <c r="AI226" s="131" t="b">
        <f t="shared" si="100"/>
        <v>0</v>
      </c>
      <c r="AJ226" s="132" t="str">
        <f t="shared" si="112"/>
        <v/>
      </c>
      <c r="AK226" s="132" t="str">
        <f t="shared" si="113"/>
        <v/>
      </c>
      <c r="AL226" s="132" t="str">
        <f t="shared" si="114"/>
        <v/>
      </c>
      <c r="AM226" s="132" t="str">
        <f t="shared" si="115"/>
        <v/>
      </c>
      <c r="AN226" s="133" t="str">
        <f t="shared" si="116"/>
        <v/>
      </c>
      <c r="AO226" s="133" t="str">
        <f t="shared" si="117"/>
        <v/>
      </c>
      <c r="AP226" s="133" t="str">
        <f t="shared" si="118"/>
        <v/>
      </c>
      <c r="AQ226" s="133" t="str">
        <f t="shared" si="119"/>
        <v/>
      </c>
      <c r="AR226" s="134" t="str">
        <f t="shared" si="120"/>
        <v/>
      </c>
    </row>
    <row r="227" spans="1:44">
      <c r="A227" s="220" t="str">
        <f t="shared" si="101"/>
        <v/>
      </c>
      <c r="B227" s="384"/>
      <c r="C227" s="385"/>
      <c r="D227" s="385"/>
      <c r="E227" s="386"/>
      <c r="F227" s="44"/>
      <c r="G227" s="469" t="str">
        <f t="shared" si="102"/>
        <v/>
      </c>
      <c r="H227" s="469"/>
      <c r="I227" s="373"/>
      <c r="J227" s="87"/>
      <c r="K227" s="54"/>
      <c r="L227" s="88"/>
      <c r="M227" s="89"/>
      <c r="N227" s="471">
        <f t="shared" si="103"/>
        <v>0</v>
      </c>
      <c r="O227" s="41"/>
      <c r="P227" s="52">
        <f t="shared" si="104"/>
        <v>0</v>
      </c>
      <c r="Q227" s="53" t="str">
        <f t="shared" si="105"/>
        <v/>
      </c>
      <c r="R227" s="54"/>
      <c r="S227" s="37"/>
      <c r="T227" s="23"/>
      <c r="U227" s="52">
        <f t="shared" si="106"/>
        <v>0</v>
      </c>
      <c r="V227" s="90"/>
      <c r="W227" s="91"/>
      <c r="X227" s="92"/>
      <c r="Y227" s="467">
        <f t="shared" si="107"/>
        <v>0</v>
      </c>
      <c r="Z227" s="90"/>
      <c r="AA227" s="91"/>
      <c r="AB227" s="92"/>
      <c r="AC227" s="93">
        <f t="shared" si="108"/>
        <v>0</v>
      </c>
      <c r="AD227" s="391" t="str">
        <f t="shared" si="98"/>
        <v/>
      </c>
      <c r="AE227" s="54"/>
      <c r="AF227" s="240" t="str">
        <f t="shared" si="109"/>
        <v/>
      </c>
      <c r="AG227" s="139" t="str">
        <f t="shared" si="110"/>
        <v/>
      </c>
      <c r="AH227" s="130" t="str">
        <f t="shared" si="111"/>
        <v/>
      </c>
      <c r="AI227" s="131" t="b">
        <f t="shared" si="100"/>
        <v>0</v>
      </c>
      <c r="AJ227" s="132" t="str">
        <f t="shared" si="112"/>
        <v/>
      </c>
      <c r="AK227" s="132" t="str">
        <f t="shared" si="113"/>
        <v/>
      </c>
      <c r="AL227" s="132" t="str">
        <f t="shared" si="114"/>
        <v/>
      </c>
      <c r="AM227" s="132" t="str">
        <f t="shared" si="115"/>
        <v/>
      </c>
      <c r="AN227" s="133" t="str">
        <f t="shared" si="116"/>
        <v/>
      </c>
      <c r="AO227" s="133" t="str">
        <f t="shared" si="117"/>
        <v/>
      </c>
      <c r="AP227" s="133" t="str">
        <f t="shared" si="118"/>
        <v/>
      </c>
      <c r="AQ227" s="133" t="str">
        <f t="shared" si="119"/>
        <v/>
      </c>
      <c r="AR227" s="134" t="str">
        <f t="shared" si="120"/>
        <v/>
      </c>
    </row>
    <row r="228" spans="1:44">
      <c r="A228" s="220" t="str">
        <f t="shared" si="101"/>
        <v/>
      </c>
      <c r="B228" s="384"/>
      <c r="C228" s="385"/>
      <c r="D228" s="385"/>
      <c r="E228" s="386"/>
      <c r="F228" s="44"/>
      <c r="G228" s="469" t="str">
        <f t="shared" si="102"/>
        <v/>
      </c>
      <c r="H228" s="469"/>
      <c r="I228" s="373"/>
      <c r="J228" s="87"/>
      <c r="K228" s="54"/>
      <c r="L228" s="88"/>
      <c r="M228" s="89"/>
      <c r="N228" s="471">
        <f t="shared" si="103"/>
        <v>0</v>
      </c>
      <c r="O228" s="41"/>
      <c r="P228" s="52">
        <f t="shared" si="104"/>
        <v>0</v>
      </c>
      <c r="Q228" s="53" t="str">
        <f t="shared" si="105"/>
        <v/>
      </c>
      <c r="R228" s="54"/>
      <c r="S228" s="37"/>
      <c r="T228" s="23"/>
      <c r="U228" s="52">
        <f t="shared" si="106"/>
        <v>0</v>
      </c>
      <c r="V228" s="90"/>
      <c r="W228" s="91"/>
      <c r="X228" s="92"/>
      <c r="Y228" s="467">
        <f t="shared" si="107"/>
        <v>0</v>
      </c>
      <c r="Z228" s="90"/>
      <c r="AA228" s="91"/>
      <c r="AB228" s="92"/>
      <c r="AC228" s="93">
        <f t="shared" si="108"/>
        <v>0</v>
      </c>
      <c r="AD228" s="391" t="str">
        <f t="shared" si="98"/>
        <v/>
      </c>
      <c r="AE228" s="54"/>
      <c r="AF228" s="240" t="str">
        <f t="shared" si="109"/>
        <v/>
      </c>
      <c r="AG228" s="139" t="str">
        <f t="shared" si="110"/>
        <v/>
      </c>
      <c r="AH228" s="130" t="str">
        <f t="shared" si="111"/>
        <v/>
      </c>
      <c r="AI228" s="131" t="b">
        <f t="shared" si="100"/>
        <v>0</v>
      </c>
      <c r="AJ228" s="132" t="str">
        <f t="shared" si="112"/>
        <v/>
      </c>
      <c r="AK228" s="132" t="str">
        <f t="shared" si="113"/>
        <v/>
      </c>
      <c r="AL228" s="132" t="str">
        <f t="shared" si="114"/>
        <v/>
      </c>
      <c r="AM228" s="132" t="str">
        <f t="shared" si="115"/>
        <v/>
      </c>
      <c r="AN228" s="133" t="str">
        <f t="shared" si="116"/>
        <v/>
      </c>
      <c r="AO228" s="133" t="str">
        <f t="shared" si="117"/>
        <v/>
      </c>
      <c r="AP228" s="133" t="str">
        <f t="shared" si="118"/>
        <v/>
      </c>
      <c r="AQ228" s="133" t="str">
        <f t="shared" si="119"/>
        <v/>
      </c>
      <c r="AR228" s="134" t="str">
        <f t="shared" si="120"/>
        <v/>
      </c>
    </row>
    <row r="229" spans="1:44">
      <c r="A229" s="220" t="str">
        <f t="shared" si="101"/>
        <v/>
      </c>
      <c r="B229" s="384"/>
      <c r="C229" s="385"/>
      <c r="D229" s="385"/>
      <c r="E229" s="386"/>
      <c r="F229" s="44"/>
      <c r="G229" s="469" t="str">
        <f t="shared" si="102"/>
        <v/>
      </c>
      <c r="H229" s="469"/>
      <c r="I229" s="373"/>
      <c r="J229" s="87"/>
      <c r="K229" s="54"/>
      <c r="L229" s="88"/>
      <c r="M229" s="89"/>
      <c r="N229" s="471">
        <f t="shared" si="103"/>
        <v>0</v>
      </c>
      <c r="O229" s="41"/>
      <c r="P229" s="52">
        <f t="shared" si="104"/>
        <v>0</v>
      </c>
      <c r="Q229" s="53" t="str">
        <f t="shared" si="105"/>
        <v/>
      </c>
      <c r="R229" s="54"/>
      <c r="S229" s="37"/>
      <c r="T229" s="23"/>
      <c r="U229" s="52">
        <f t="shared" si="106"/>
        <v>0</v>
      </c>
      <c r="V229" s="90"/>
      <c r="W229" s="91"/>
      <c r="X229" s="92"/>
      <c r="Y229" s="467">
        <f t="shared" si="107"/>
        <v>0</v>
      </c>
      <c r="Z229" s="90"/>
      <c r="AA229" s="91"/>
      <c r="AB229" s="92"/>
      <c r="AC229" s="93">
        <f t="shared" si="108"/>
        <v>0</v>
      </c>
      <c r="AD229" s="391" t="str">
        <f t="shared" si="98"/>
        <v/>
      </c>
      <c r="AE229" s="54"/>
      <c r="AF229" s="240" t="str">
        <f t="shared" si="109"/>
        <v/>
      </c>
      <c r="AG229" s="139" t="str">
        <f t="shared" si="110"/>
        <v/>
      </c>
      <c r="AH229" s="130" t="str">
        <f t="shared" si="111"/>
        <v/>
      </c>
      <c r="AI229" s="131" t="b">
        <f t="shared" si="100"/>
        <v>0</v>
      </c>
      <c r="AJ229" s="132" t="str">
        <f t="shared" si="112"/>
        <v/>
      </c>
      <c r="AK229" s="132" t="str">
        <f t="shared" si="113"/>
        <v/>
      </c>
      <c r="AL229" s="132" t="str">
        <f t="shared" si="114"/>
        <v/>
      </c>
      <c r="AM229" s="132" t="str">
        <f t="shared" si="115"/>
        <v/>
      </c>
      <c r="AN229" s="133" t="str">
        <f t="shared" si="116"/>
        <v/>
      </c>
      <c r="AO229" s="133" t="str">
        <f t="shared" si="117"/>
        <v/>
      </c>
      <c r="AP229" s="133" t="str">
        <f t="shared" si="118"/>
        <v/>
      </c>
      <c r="AQ229" s="133" t="str">
        <f t="shared" si="119"/>
        <v/>
      </c>
      <c r="AR229" s="134" t="str">
        <f t="shared" si="120"/>
        <v/>
      </c>
    </row>
    <row r="230" spans="1:44">
      <c r="A230" s="220" t="str">
        <f t="shared" si="101"/>
        <v/>
      </c>
      <c r="B230" s="384"/>
      <c r="C230" s="385"/>
      <c r="D230" s="385"/>
      <c r="E230" s="386"/>
      <c r="F230" s="44"/>
      <c r="G230" s="469" t="str">
        <f t="shared" si="102"/>
        <v/>
      </c>
      <c r="H230" s="469"/>
      <c r="I230" s="373"/>
      <c r="J230" s="87"/>
      <c r="K230" s="54"/>
      <c r="L230" s="88"/>
      <c r="M230" s="89"/>
      <c r="N230" s="471">
        <f t="shared" si="103"/>
        <v>0</v>
      </c>
      <c r="O230" s="41"/>
      <c r="P230" s="52">
        <f t="shared" si="104"/>
        <v>0</v>
      </c>
      <c r="Q230" s="53" t="str">
        <f t="shared" si="105"/>
        <v/>
      </c>
      <c r="R230" s="54"/>
      <c r="S230" s="37"/>
      <c r="T230" s="23"/>
      <c r="U230" s="52">
        <f t="shared" si="106"/>
        <v>0</v>
      </c>
      <c r="V230" s="90"/>
      <c r="W230" s="91"/>
      <c r="X230" s="92"/>
      <c r="Y230" s="467">
        <f t="shared" si="107"/>
        <v>0</v>
      </c>
      <c r="Z230" s="90"/>
      <c r="AA230" s="91"/>
      <c r="AB230" s="92"/>
      <c r="AC230" s="93">
        <f t="shared" si="108"/>
        <v>0</v>
      </c>
      <c r="AD230" s="391" t="str">
        <f t="shared" si="98"/>
        <v/>
      </c>
      <c r="AE230" s="54"/>
      <c r="AF230" s="240" t="str">
        <f t="shared" si="109"/>
        <v/>
      </c>
      <c r="AG230" s="139" t="str">
        <f t="shared" si="110"/>
        <v/>
      </c>
      <c r="AH230" s="130" t="str">
        <f t="shared" si="111"/>
        <v/>
      </c>
      <c r="AI230" s="131" t="b">
        <f t="shared" si="100"/>
        <v>0</v>
      </c>
      <c r="AJ230" s="132" t="str">
        <f t="shared" si="112"/>
        <v/>
      </c>
      <c r="AK230" s="132" t="str">
        <f t="shared" si="113"/>
        <v/>
      </c>
      <c r="AL230" s="132" t="str">
        <f t="shared" si="114"/>
        <v/>
      </c>
      <c r="AM230" s="132" t="str">
        <f t="shared" si="115"/>
        <v/>
      </c>
      <c r="AN230" s="133" t="str">
        <f t="shared" si="116"/>
        <v/>
      </c>
      <c r="AO230" s="133" t="str">
        <f t="shared" si="117"/>
        <v/>
      </c>
      <c r="AP230" s="133" t="str">
        <f t="shared" si="118"/>
        <v/>
      </c>
      <c r="AQ230" s="133" t="str">
        <f t="shared" si="119"/>
        <v/>
      </c>
      <c r="AR230" s="134" t="str">
        <f t="shared" si="120"/>
        <v/>
      </c>
    </row>
    <row r="231" spans="1:44">
      <c r="A231" s="220" t="str">
        <f t="shared" si="101"/>
        <v/>
      </c>
      <c r="B231" s="384"/>
      <c r="C231" s="385"/>
      <c r="D231" s="385"/>
      <c r="E231" s="386"/>
      <c r="F231" s="44"/>
      <c r="G231" s="469" t="str">
        <f t="shared" si="102"/>
        <v/>
      </c>
      <c r="H231" s="469"/>
      <c r="I231" s="373"/>
      <c r="J231" s="87"/>
      <c r="K231" s="54"/>
      <c r="L231" s="88"/>
      <c r="M231" s="89"/>
      <c r="N231" s="471">
        <f t="shared" si="103"/>
        <v>0</v>
      </c>
      <c r="O231" s="41"/>
      <c r="P231" s="52">
        <f t="shared" si="104"/>
        <v>0</v>
      </c>
      <c r="Q231" s="53" t="str">
        <f t="shared" si="105"/>
        <v/>
      </c>
      <c r="R231" s="54"/>
      <c r="S231" s="37"/>
      <c r="T231" s="23"/>
      <c r="U231" s="52">
        <f t="shared" si="106"/>
        <v>0</v>
      </c>
      <c r="V231" s="90"/>
      <c r="W231" s="91"/>
      <c r="X231" s="92"/>
      <c r="Y231" s="467">
        <f t="shared" si="107"/>
        <v>0</v>
      </c>
      <c r="Z231" s="90"/>
      <c r="AA231" s="91"/>
      <c r="AB231" s="92"/>
      <c r="AC231" s="93">
        <f t="shared" si="108"/>
        <v>0</v>
      </c>
      <c r="AD231" s="391" t="str">
        <f t="shared" si="98"/>
        <v/>
      </c>
      <c r="AE231" s="54"/>
      <c r="AF231" s="240" t="str">
        <f t="shared" si="109"/>
        <v/>
      </c>
      <c r="AG231" s="139" t="str">
        <f t="shared" si="110"/>
        <v/>
      </c>
      <c r="AH231" s="130" t="str">
        <f t="shared" si="111"/>
        <v/>
      </c>
      <c r="AI231" s="131" t="b">
        <f t="shared" si="100"/>
        <v>0</v>
      </c>
      <c r="AJ231" s="132" t="str">
        <f t="shared" si="112"/>
        <v/>
      </c>
      <c r="AK231" s="132" t="str">
        <f t="shared" si="113"/>
        <v/>
      </c>
      <c r="AL231" s="132" t="str">
        <f t="shared" si="114"/>
        <v/>
      </c>
      <c r="AM231" s="132" t="str">
        <f t="shared" si="115"/>
        <v/>
      </c>
      <c r="AN231" s="133" t="str">
        <f t="shared" si="116"/>
        <v/>
      </c>
      <c r="AO231" s="133" t="str">
        <f t="shared" si="117"/>
        <v/>
      </c>
      <c r="AP231" s="133" t="str">
        <f t="shared" si="118"/>
        <v/>
      </c>
      <c r="AQ231" s="133" t="str">
        <f t="shared" si="119"/>
        <v/>
      </c>
      <c r="AR231" s="134" t="str">
        <f t="shared" si="120"/>
        <v/>
      </c>
    </row>
    <row r="232" spans="1:44">
      <c r="A232" s="220" t="str">
        <f t="shared" si="101"/>
        <v/>
      </c>
      <c r="B232" s="384"/>
      <c r="C232" s="385"/>
      <c r="D232" s="385"/>
      <c r="E232" s="386"/>
      <c r="F232" s="44"/>
      <c r="G232" s="469" t="str">
        <f t="shared" si="102"/>
        <v/>
      </c>
      <c r="H232" s="469"/>
      <c r="I232" s="373"/>
      <c r="J232" s="87"/>
      <c r="K232" s="54"/>
      <c r="L232" s="88"/>
      <c r="M232" s="89"/>
      <c r="N232" s="471">
        <f t="shared" si="103"/>
        <v>0</v>
      </c>
      <c r="O232" s="41"/>
      <c r="P232" s="52">
        <f t="shared" si="104"/>
        <v>0</v>
      </c>
      <c r="Q232" s="53" t="str">
        <f t="shared" si="105"/>
        <v/>
      </c>
      <c r="R232" s="54"/>
      <c r="S232" s="37"/>
      <c r="T232" s="23"/>
      <c r="U232" s="52">
        <f t="shared" si="106"/>
        <v>0</v>
      </c>
      <c r="V232" s="90"/>
      <c r="W232" s="91"/>
      <c r="X232" s="92"/>
      <c r="Y232" s="467">
        <f t="shared" si="107"/>
        <v>0</v>
      </c>
      <c r="Z232" s="90"/>
      <c r="AA232" s="91"/>
      <c r="AB232" s="92"/>
      <c r="AC232" s="93">
        <f t="shared" si="108"/>
        <v>0</v>
      </c>
      <c r="AD232" s="391" t="str">
        <f t="shared" si="98"/>
        <v/>
      </c>
      <c r="AE232" s="54"/>
      <c r="AF232" s="240" t="str">
        <f t="shared" si="109"/>
        <v/>
      </c>
      <c r="AG232" s="139" t="str">
        <f t="shared" si="110"/>
        <v/>
      </c>
      <c r="AH232" s="130" t="str">
        <f t="shared" si="111"/>
        <v/>
      </c>
      <c r="AI232" s="131" t="b">
        <f t="shared" si="100"/>
        <v>0</v>
      </c>
      <c r="AJ232" s="132" t="str">
        <f t="shared" si="112"/>
        <v/>
      </c>
      <c r="AK232" s="132" t="str">
        <f t="shared" si="113"/>
        <v/>
      </c>
      <c r="AL232" s="132" t="str">
        <f t="shared" si="114"/>
        <v/>
      </c>
      <c r="AM232" s="132" t="str">
        <f t="shared" si="115"/>
        <v/>
      </c>
      <c r="AN232" s="133" t="str">
        <f t="shared" si="116"/>
        <v/>
      </c>
      <c r="AO232" s="133" t="str">
        <f t="shared" si="117"/>
        <v/>
      </c>
      <c r="AP232" s="133" t="str">
        <f t="shared" si="118"/>
        <v/>
      </c>
      <c r="AQ232" s="133" t="str">
        <f t="shared" si="119"/>
        <v/>
      </c>
      <c r="AR232" s="134" t="str">
        <f t="shared" si="120"/>
        <v/>
      </c>
    </row>
    <row r="233" spans="1:44">
      <c r="A233" s="220" t="str">
        <f t="shared" si="101"/>
        <v/>
      </c>
      <c r="B233" s="384"/>
      <c r="C233" s="385"/>
      <c r="D233" s="385"/>
      <c r="E233" s="386"/>
      <c r="F233" s="44"/>
      <c r="G233" s="469" t="str">
        <f t="shared" si="102"/>
        <v/>
      </c>
      <c r="H233" s="469"/>
      <c r="I233" s="373"/>
      <c r="J233" s="87"/>
      <c r="K233" s="54"/>
      <c r="L233" s="88"/>
      <c r="M233" s="89"/>
      <c r="N233" s="471">
        <f t="shared" si="103"/>
        <v>0</v>
      </c>
      <c r="O233" s="41"/>
      <c r="P233" s="52">
        <f t="shared" si="104"/>
        <v>0</v>
      </c>
      <c r="Q233" s="53" t="str">
        <f t="shared" si="105"/>
        <v/>
      </c>
      <c r="R233" s="54"/>
      <c r="S233" s="37"/>
      <c r="T233" s="23"/>
      <c r="U233" s="52">
        <f t="shared" si="106"/>
        <v>0</v>
      </c>
      <c r="V233" s="90"/>
      <c r="W233" s="91"/>
      <c r="X233" s="92"/>
      <c r="Y233" s="467">
        <f t="shared" si="107"/>
        <v>0</v>
      </c>
      <c r="Z233" s="90"/>
      <c r="AA233" s="91"/>
      <c r="AB233" s="92"/>
      <c r="AC233" s="93">
        <f t="shared" si="108"/>
        <v>0</v>
      </c>
      <c r="AD233" s="391" t="str">
        <f t="shared" si="98"/>
        <v/>
      </c>
      <c r="AE233" s="54"/>
      <c r="AF233" s="240" t="str">
        <f t="shared" si="109"/>
        <v/>
      </c>
      <c r="AG233" s="139" t="str">
        <f t="shared" si="110"/>
        <v/>
      </c>
      <c r="AH233" s="130" t="str">
        <f t="shared" si="111"/>
        <v/>
      </c>
      <c r="AI233" s="131" t="b">
        <f t="shared" si="100"/>
        <v>0</v>
      </c>
      <c r="AJ233" s="132" t="str">
        <f t="shared" si="112"/>
        <v/>
      </c>
      <c r="AK233" s="132" t="str">
        <f t="shared" si="113"/>
        <v/>
      </c>
      <c r="AL233" s="132" t="str">
        <f t="shared" si="114"/>
        <v/>
      </c>
      <c r="AM233" s="132" t="str">
        <f t="shared" si="115"/>
        <v/>
      </c>
      <c r="AN233" s="133" t="str">
        <f t="shared" si="116"/>
        <v/>
      </c>
      <c r="AO233" s="133" t="str">
        <f t="shared" si="117"/>
        <v/>
      </c>
      <c r="AP233" s="133" t="str">
        <f t="shared" si="118"/>
        <v/>
      </c>
      <c r="AQ233" s="133" t="str">
        <f t="shared" si="119"/>
        <v/>
      </c>
      <c r="AR233" s="134" t="str">
        <f t="shared" si="120"/>
        <v/>
      </c>
    </row>
    <row r="234" spans="1:44">
      <c r="A234" s="220" t="str">
        <f t="shared" si="101"/>
        <v/>
      </c>
      <c r="B234" s="384"/>
      <c r="C234" s="385"/>
      <c r="D234" s="385"/>
      <c r="E234" s="386"/>
      <c r="F234" s="44"/>
      <c r="G234" s="469" t="str">
        <f t="shared" si="102"/>
        <v/>
      </c>
      <c r="H234" s="469"/>
      <c r="I234" s="373"/>
      <c r="J234" s="87"/>
      <c r="K234" s="54"/>
      <c r="L234" s="88"/>
      <c r="M234" s="89"/>
      <c r="N234" s="471">
        <f t="shared" si="103"/>
        <v>0</v>
      </c>
      <c r="O234" s="41"/>
      <c r="P234" s="52">
        <f t="shared" si="104"/>
        <v>0</v>
      </c>
      <c r="Q234" s="53" t="str">
        <f t="shared" si="105"/>
        <v/>
      </c>
      <c r="R234" s="54"/>
      <c r="S234" s="37"/>
      <c r="T234" s="23"/>
      <c r="U234" s="52">
        <f t="shared" si="106"/>
        <v>0</v>
      </c>
      <c r="V234" s="90"/>
      <c r="W234" s="91"/>
      <c r="X234" s="92"/>
      <c r="Y234" s="467">
        <f t="shared" si="107"/>
        <v>0</v>
      </c>
      <c r="Z234" s="90"/>
      <c r="AA234" s="91"/>
      <c r="AB234" s="92"/>
      <c r="AC234" s="93">
        <f t="shared" si="108"/>
        <v>0</v>
      </c>
      <c r="AD234" s="391" t="str">
        <f t="shared" si="98"/>
        <v/>
      </c>
      <c r="AE234" s="54"/>
      <c r="AF234" s="240" t="str">
        <f t="shared" si="109"/>
        <v/>
      </c>
      <c r="AG234" s="139" t="str">
        <f t="shared" si="110"/>
        <v/>
      </c>
      <c r="AH234" s="130" t="str">
        <f t="shared" si="111"/>
        <v/>
      </c>
      <c r="AI234" s="131" t="b">
        <f t="shared" si="100"/>
        <v>0</v>
      </c>
      <c r="AJ234" s="132" t="str">
        <f t="shared" si="112"/>
        <v/>
      </c>
      <c r="AK234" s="132" t="str">
        <f t="shared" si="113"/>
        <v/>
      </c>
      <c r="AL234" s="132" t="str">
        <f t="shared" si="114"/>
        <v/>
      </c>
      <c r="AM234" s="132" t="str">
        <f t="shared" si="115"/>
        <v/>
      </c>
      <c r="AN234" s="133" t="str">
        <f t="shared" si="116"/>
        <v/>
      </c>
      <c r="AO234" s="133" t="str">
        <f t="shared" si="117"/>
        <v/>
      </c>
      <c r="AP234" s="133" t="str">
        <f t="shared" si="118"/>
        <v/>
      </c>
      <c r="AQ234" s="133" t="str">
        <f t="shared" si="119"/>
        <v/>
      </c>
      <c r="AR234" s="134" t="str">
        <f t="shared" si="120"/>
        <v/>
      </c>
    </row>
    <row r="235" spans="1:44">
      <c r="A235" s="220" t="str">
        <f t="shared" si="101"/>
        <v/>
      </c>
      <c r="B235" s="384"/>
      <c r="C235" s="385"/>
      <c r="D235" s="385"/>
      <c r="E235" s="386"/>
      <c r="F235" s="44"/>
      <c r="G235" s="469" t="str">
        <f t="shared" si="102"/>
        <v/>
      </c>
      <c r="H235" s="469"/>
      <c r="I235" s="373"/>
      <c r="J235" s="87"/>
      <c r="K235" s="54"/>
      <c r="L235" s="88"/>
      <c r="M235" s="89"/>
      <c r="N235" s="471">
        <f t="shared" si="103"/>
        <v>0</v>
      </c>
      <c r="O235" s="41"/>
      <c r="P235" s="52">
        <f t="shared" si="104"/>
        <v>0</v>
      </c>
      <c r="Q235" s="53" t="str">
        <f t="shared" si="105"/>
        <v/>
      </c>
      <c r="R235" s="54"/>
      <c r="S235" s="37"/>
      <c r="T235" s="23"/>
      <c r="U235" s="52">
        <f t="shared" si="106"/>
        <v>0</v>
      </c>
      <c r="V235" s="90"/>
      <c r="W235" s="91"/>
      <c r="X235" s="92"/>
      <c r="Y235" s="467">
        <f t="shared" si="107"/>
        <v>0</v>
      </c>
      <c r="Z235" s="90"/>
      <c r="AA235" s="91"/>
      <c r="AB235" s="92"/>
      <c r="AC235" s="93">
        <f t="shared" si="108"/>
        <v>0</v>
      </c>
      <c r="AD235" s="391" t="str">
        <f t="shared" si="98"/>
        <v/>
      </c>
      <c r="AE235" s="54"/>
      <c r="AF235" s="240" t="str">
        <f t="shared" si="109"/>
        <v/>
      </c>
      <c r="AG235" s="139" t="str">
        <f t="shared" si="110"/>
        <v/>
      </c>
      <c r="AH235" s="130" t="str">
        <f t="shared" si="111"/>
        <v/>
      </c>
      <c r="AI235" s="131" t="b">
        <f t="shared" si="100"/>
        <v>0</v>
      </c>
      <c r="AJ235" s="132" t="str">
        <f t="shared" si="112"/>
        <v/>
      </c>
      <c r="AK235" s="132" t="str">
        <f t="shared" si="113"/>
        <v/>
      </c>
      <c r="AL235" s="132" t="str">
        <f t="shared" si="114"/>
        <v/>
      </c>
      <c r="AM235" s="132" t="str">
        <f t="shared" si="115"/>
        <v/>
      </c>
      <c r="AN235" s="133" t="str">
        <f t="shared" si="116"/>
        <v/>
      </c>
      <c r="AO235" s="133" t="str">
        <f t="shared" si="117"/>
        <v/>
      </c>
      <c r="AP235" s="133" t="str">
        <f t="shared" si="118"/>
        <v/>
      </c>
      <c r="AQ235" s="133" t="str">
        <f t="shared" si="119"/>
        <v/>
      </c>
      <c r="AR235" s="134" t="str">
        <f t="shared" si="120"/>
        <v/>
      </c>
    </row>
    <row r="236" spans="1:44">
      <c r="A236" s="220" t="str">
        <f t="shared" si="101"/>
        <v/>
      </c>
      <c r="B236" s="384"/>
      <c r="C236" s="385"/>
      <c r="D236" s="385"/>
      <c r="E236" s="386"/>
      <c r="F236" s="44"/>
      <c r="G236" s="469" t="str">
        <f t="shared" si="102"/>
        <v/>
      </c>
      <c r="H236" s="469"/>
      <c r="I236" s="373"/>
      <c r="J236" s="87"/>
      <c r="K236" s="54"/>
      <c r="L236" s="88"/>
      <c r="M236" s="89"/>
      <c r="N236" s="471">
        <f t="shared" si="103"/>
        <v>0</v>
      </c>
      <c r="O236" s="41"/>
      <c r="P236" s="52">
        <f t="shared" si="104"/>
        <v>0</v>
      </c>
      <c r="Q236" s="53" t="str">
        <f t="shared" si="105"/>
        <v/>
      </c>
      <c r="R236" s="54"/>
      <c r="S236" s="37"/>
      <c r="T236" s="23"/>
      <c r="U236" s="52">
        <f t="shared" si="106"/>
        <v>0</v>
      </c>
      <c r="V236" s="90"/>
      <c r="W236" s="91"/>
      <c r="X236" s="92"/>
      <c r="Y236" s="467">
        <f t="shared" si="107"/>
        <v>0</v>
      </c>
      <c r="Z236" s="90"/>
      <c r="AA236" s="91"/>
      <c r="AB236" s="92"/>
      <c r="AC236" s="93">
        <f t="shared" si="108"/>
        <v>0</v>
      </c>
      <c r="AD236" s="391" t="str">
        <f t="shared" si="98"/>
        <v/>
      </c>
      <c r="AE236" s="54"/>
      <c r="AF236" s="240" t="str">
        <f t="shared" si="109"/>
        <v/>
      </c>
      <c r="AG236" s="139" t="str">
        <f t="shared" si="110"/>
        <v/>
      </c>
      <c r="AH236" s="130" t="str">
        <f t="shared" si="111"/>
        <v/>
      </c>
      <c r="AI236" s="131" t="b">
        <f t="shared" si="100"/>
        <v>0</v>
      </c>
      <c r="AJ236" s="132" t="str">
        <f t="shared" si="112"/>
        <v/>
      </c>
      <c r="AK236" s="132" t="str">
        <f t="shared" si="113"/>
        <v/>
      </c>
      <c r="AL236" s="132" t="str">
        <f t="shared" si="114"/>
        <v/>
      </c>
      <c r="AM236" s="132" t="str">
        <f t="shared" si="115"/>
        <v/>
      </c>
      <c r="AN236" s="133" t="str">
        <f t="shared" si="116"/>
        <v/>
      </c>
      <c r="AO236" s="133" t="str">
        <f t="shared" si="117"/>
        <v/>
      </c>
      <c r="AP236" s="133" t="str">
        <f t="shared" si="118"/>
        <v/>
      </c>
      <c r="AQ236" s="133" t="str">
        <f t="shared" si="119"/>
        <v/>
      </c>
      <c r="AR236" s="134" t="str">
        <f t="shared" si="120"/>
        <v/>
      </c>
    </row>
    <row r="237" spans="1:44">
      <c r="A237" s="220" t="str">
        <f t="shared" si="101"/>
        <v/>
      </c>
      <c r="B237" s="384"/>
      <c r="C237" s="385"/>
      <c r="D237" s="385"/>
      <c r="E237" s="386"/>
      <c r="F237" s="44"/>
      <c r="G237" s="469" t="str">
        <f t="shared" si="102"/>
        <v/>
      </c>
      <c r="H237" s="469"/>
      <c r="I237" s="373"/>
      <c r="J237" s="87"/>
      <c r="K237" s="54"/>
      <c r="L237" s="88"/>
      <c r="M237" s="89"/>
      <c r="N237" s="471">
        <f t="shared" si="103"/>
        <v>0</v>
      </c>
      <c r="O237" s="41"/>
      <c r="P237" s="52">
        <f t="shared" si="104"/>
        <v>0</v>
      </c>
      <c r="Q237" s="53" t="str">
        <f t="shared" si="105"/>
        <v/>
      </c>
      <c r="R237" s="54"/>
      <c r="S237" s="37"/>
      <c r="T237" s="23"/>
      <c r="U237" s="52">
        <f t="shared" si="106"/>
        <v>0</v>
      </c>
      <c r="V237" s="90"/>
      <c r="W237" s="91"/>
      <c r="X237" s="92"/>
      <c r="Y237" s="467">
        <f t="shared" si="107"/>
        <v>0</v>
      </c>
      <c r="Z237" s="90"/>
      <c r="AA237" s="91"/>
      <c r="AB237" s="92"/>
      <c r="AC237" s="93">
        <f t="shared" si="108"/>
        <v>0</v>
      </c>
      <c r="AD237" s="391" t="str">
        <f t="shared" si="98"/>
        <v/>
      </c>
      <c r="AE237" s="54"/>
      <c r="AF237" s="240" t="str">
        <f t="shared" si="109"/>
        <v/>
      </c>
      <c r="AG237" s="139" t="str">
        <f t="shared" si="110"/>
        <v/>
      </c>
      <c r="AH237" s="130" t="str">
        <f t="shared" si="111"/>
        <v/>
      </c>
      <c r="AI237" s="131" t="b">
        <f t="shared" si="100"/>
        <v>0</v>
      </c>
      <c r="AJ237" s="132" t="str">
        <f t="shared" si="112"/>
        <v/>
      </c>
      <c r="AK237" s="132" t="str">
        <f t="shared" si="113"/>
        <v/>
      </c>
      <c r="AL237" s="132" t="str">
        <f t="shared" si="114"/>
        <v/>
      </c>
      <c r="AM237" s="132" t="str">
        <f t="shared" si="115"/>
        <v/>
      </c>
      <c r="AN237" s="133" t="str">
        <f t="shared" si="116"/>
        <v/>
      </c>
      <c r="AO237" s="133" t="str">
        <f t="shared" si="117"/>
        <v/>
      </c>
      <c r="AP237" s="133" t="str">
        <f t="shared" si="118"/>
        <v/>
      </c>
      <c r="AQ237" s="133" t="str">
        <f t="shared" si="119"/>
        <v/>
      </c>
      <c r="AR237" s="134" t="str">
        <f t="shared" si="120"/>
        <v/>
      </c>
    </row>
    <row r="238" spans="1:44">
      <c r="A238" s="220" t="str">
        <f t="shared" si="101"/>
        <v/>
      </c>
      <c r="B238" s="384"/>
      <c r="C238" s="385"/>
      <c r="D238" s="385"/>
      <c r="E238" s="386"/>
      <c r="F238" s="44"/>
      <c r="G238" s="469" t="str">
        <f t="shared" si="102"/>
        <v/>
      </c>
      <c r="H238" s="469"/>
      <c r="I238" s="373"/>
      <c r="J238" s="87"/>
      <c r="K238" s="54"/>
      <c r="L238" s="88"/>
      <c r="M238" s="89"/>
      <c r="N238" s="471">
        <f t="shared" si="103"/>
        <v>0</v>
      </c>
      <c r="O238" s="41"/>
      <c r="P238" s="52">
        <f t="shared" si="104"/>
        <v>0</v>
      </c>
      <c r="Q238" s="53" t="str">
        <f t="shared" si="105"/>
        <v/>
      </c>
      <c r="R238" s="54"/>
      <c r="S238" s="37"/>
      <c r="T238" s="23"/>
      <c r="U238" s="52">
        <f t="shared" si="106"/>
        <v>0</v>
      </c>
      <c r="V238" s="90"/>
      <c r="W238" s="91"/>
      <c r="X238" s="92"/>
      <c r="Y238" s="467">
        <f t="shared" si="107"/>
        <v>0</v>
      </c>
      <c r="Z238" s="90"/>
      <c r="AA238" s="91"/>
      <c r="AB238" s="92"/>
      <c r="AC238" s="93">
        <f t="shared" si="108"/>
        <v>0</v>
      </c>
      <c r="AD238" s="391" t="str">
        <f t="shared" si="98"/>
        <v/>
      </c>
      <c r="AE238" s="54"/>
      <c r="AF238" s="240" t="str">
        <f t="shared" si="109"/>
        <v/>
      </c>
      <c r="AG238" s="139" t="str">
        <f t="shared" si="110"/>
        <v/>
      </c>
      <c r="AH238" s="130" t="str">
        <f t="shared" si="111"/>
        <v/>
      </c>
      <c r="AI238" s="131" t="b">
        <f t="shared" si="100"/>
        <v>0</v>
      </c>
      <c r="AJ238" s="132" t="str">
        <f t="shared" si="112"/>
        <v/>
      </c>
      <c r="AK238" s="132" t="str">
        <f t="shared" si="113"/>
        <v/>
      </c>
      <c r="AL238" s="132" t="str">
        <f t="shared" si="114"/>
        <v/>
      </c>
      <c r="AM238" s="132" t="str">
        <f t="shared" si="115"/>
        <v/>
      </c>
      <c r="AN238" s="133" t="str">
        <f t="shared" si="116"/>
        <v/>
      </c>
      <c r="AO238" s="133" t="str">
        <f t="shared" si="117"/>
        <v/>
      </c>
      <c r="AP238" s="133" t="str">
        <f t="shared" si="118"/>
        <v/>
      </c>
      <c r="AQ238" s="133" t="str">
        <f t="shared" si="119"/>
        <v/>
      </c>
      <c r="AR238" s="134" t="str">
        <f t="shared" si="120"/>
        <v/>
      </c>
    </row>
    <row r="239" spans="1:44">
      <c r="A239" s="220" t="str">
        <f t="shared" si="101"/>
        <v/>
      </c>
      <c r="B239" s="384"/>
      <c r="C239" s="385"/>
      <c r="D239" s="385"/>
      <c r="E239" s="386"/>
      <c r="F239" s="44"/>
      <c r="G239" s="469" t="str">
        <f t="shared" si="102"/>
        <v/>
      </c>
      <c r="H239" s="469"/>
      <c r="I239" s="373"/>
      <c r="J239" s="87"/>
      <c r="K239" s="54"/>
      <c r="L239" s="88"/>
      <c r="M239" s="89"/>
      <c r="N239" s="471">
        <f t="shared" si="103"/>
        <v>0</v>
      </c>
      <c r="O239" s="41"/>
      <c r="P239" s="52">
        <f t="shared" si="104"/>
        <v>0</v>
      </c>
      <c r="Q239" s="53" t="str">
        <f t="shared" si="105"/>
        <v/>
      </c>
      <c r="R239" s="54"/>
      <c r="S239" s="37"/>
      <c r="T239" s="23"/>
      <c r="U239" s="52">
        <f t="shared" si="106"/>
        <v>0</v>
      </c>
      <c r="V239" s="90"/>
      <c r="W239" s="91"/>
      <c r="X239" s="92"/>
      <c r="Y239" s="467">
        <f t="shared" si="107"/>
        <v>0</v>
      </c>
      <c r="Z239" s="90"/>
      <c r="AA239" s="91"/>
      <c r="AB239" s="92"/>
      <c r="AC239" s="93">
        <f t="shared" si="108"/>
        <v>0</v>
      </c>
      <c r="AD239" s="391" t="str">
        <f t="shared" si="98"/>
        <v/>
      </c>
      <c r="AE239" s="54"/>
      <c r="AF239" s="240" t="str">
        <f t="shared" si="109"/>
        <v/>
      </c>
      <c r="AG239" s="139" t="str">
        <f t="shared" si="110"/>
        <v/>
      </c>
      <c r="AH239" s="130" t="str">
        <f t="shared" si="111"/>
        <v/>
      </c>
      <c r="AI239" s="131" t="b">
        <f t="shared" si="100"/>
        <v>0</v>
      </c>
      <c r="AJ239" s="132" t="str">
        <f t="shared" si="112"/>
        <v/>
      </c>
      <c r="AK239" s="132" t="str">
        <f t="shared" si="113"/>
        <v/>
      </c>
      <c r="AL239" s="132" t="str">
        <f t="shared" si="114"/>
        <v/>
      </c>
      <c r="AM239" s="132" t="str">
        <f t="shared" si="115"/>
        <v/>
      </c>
      <c r="AN239" s="133" t="str">
        <f t="shared" si="116"/>
        <v/>
      </c>
      <c r="AO239" s="133" t="str">
        <f t="shared" si="117"/>
        <v/>
      </c>
      <c r="AP239" s="133" t="str">
        <f t="shared" si="118"/>
        <v/>
      </c>
      <c r="AQ239" s="133" t="str">
        <f t="shared" si="119"/>
        <v/>
      </c>
      <c r="AR239" s="134" t="str">
        <f t="shared" si="120"/>
        <v/>
      </c>
    </row>
    <row r="240" spans="1:44">
      <c r="A240" s="220" t="str">
        <f t="shared" si="101"/>
        <v/>
      </c>
      <c r="B240" s="384"/>
      <c r="C240" s="385"/>
      <c r="D240" s="385"/>
      <c r="E240" s="386"/>
      <c r="F240" s="44"/>
      <c r="G240" s="469" t="str">
        <f t="shared" si="102"/>
        <v/>
      </c>
      <c r="H240" s="469"/>
      <c r="I240" s="373"/>
      <c r="J240" s="87"/>
      <c r="K240" s="54"/>
      <c r="L240" s="88"/>
      <c r="M240" s="89"/>
      <c r="N240" s="471">
        <f t="shared" si="103"/>
        <v>0</v>
      </c>
      <c r="O240" s="41"/>
      <c r="P240" s="52">
        <f t="shared" si="104"/>
        <v>0</v>
      </c>
      <c r="Q240" s="53" t="str">
        <f t="shared" si="105"/>
        <v/>
      </c>
      <c r="R240" s="54"/>
      <c r="S240" s="37"/>
      <c r="T240" s="23"/>
      <c r="U240" s="52">
        <f t="shared" si="106"/>
        <v>0</v>
      </c>
      <c r="V240" s="90"/>
      <c r="W240" s="91"/>
      <c r="X240" s="92"/>
      <c r="Y240" s="467">
        <f t="shared" si="107"/>
        <v>0</v>
      </c>
      <c r="Z240" s="90"/>
      <c r="AA240" s="91"/>
      <c r="AB240" s="92"/>
      <c r="AC240" s="93">
        <f t="shared" si="108"/>
        <v>0</v>
      </c>
      <c r="AD240" s="391" t="str">
        <f t="shared" si="98"/>
        <v/>
      </c>
      <c r="AE240" s="54"/>
      <c r="AF240" s="240" t="str">
        <f t="shared" si="109"/>
        <v/>
      </c>
      <c r="AG240" s="139" t="str">
        <f t="shared" si="110"/>
        <v/>
      </c>
      <c r="AH240" s="130" t="str">
        <f t="shared" si="111"/>
        <v/>
      </c>
      <c r="AI240" s="131" t="b">
        <f t="shared" si="100"/>
        <v>0</v>
      </c>
      <c r="AJ240" s="132" t="str">
        <f t="shared" si="112"/>
        <v/>
      </c>
      <c r="AK240" s="132" t="str">
        <f t="shared" si="113"/>
        <v/>
      </c>
      <c r="AL240" s="132" t="str">
        <f t="shared" si="114"/>
        <v/>
      </c>
      <c r="AM240" s="132" t="str">
        <f t="shared" si="115"/>
        <v/>
      </c>
      <c r="AN240" s="133" t="str">
        <f t="shared" si="116"/>
        <v/>
      </c>
      <c r="AO240" s="133" t="str">
        <f t="shared" si="117"/>
        <v/>
      </c>
      <c r="AP240" s="133" t="str">
        <f t="shared" si="118"/>
        <v/>
      </c>
      <c r="AQ240" s="133" t="str">
        <f t="shared" si="119"/>
        <v/>
      </c>
      <c r="AR240" s="134" t="str">
        <f t="shared" si="120"/>
        <v/>
      </c>
    </row>
    <row r="241" spans="1:44">
      <c r="A241" s="220" t="str">
        <f t="shared" si="101"/>
        <v/>
      </c>
      <c r="B241" s="384"/>
      <c r="C241" s="385"/>
      <c r="D241" s="385"/>
      <c r="E241" s="386"/>
      <c r="F241" s="44"/>
      <c r="G241" s="469" t="str">
        <f t="shared" si="102"/>
        <v/>
      </c>
      <c r="H241" s="469"/>
      <c r="I241" s="373"/>
      <c r="J241" s="87"/>
      <c r="K241" s="54"/>
      <c r="L241" s="88"/>
      <c r="M241" s="89"/>
      <c r="N241" s="471">
        <f t="shared" si="103"/>
        <v>0</v>
      </c>
      <c r="O241" s="41"/>
      <c r="P241" s="52">
        <f t="shared" si="104"/>
        <v>0</v>
      </c>
      <c r="Q241" s="53" t="str">
        <f t="shared" si="105"/>
        <v/>
      </c>
      <c r="R241" s="54"/>
      <c r="S241" s="37"/>
      <c r="T241" s="23"/>
      <c r="U241" s="52">
        <f t="shared" si="106"/>
        <v>0</v>
      </c>
      <c r="V241" s="90"/>
      <c r="W241" s="91"/>
      <c r="X241" s="92"/>
      <c r="Y241" s="467">
        <f t="shared" si="107"/>
        <v>0</v>
      </c>
      <c r="Z241" s="90"/>
      <c r="AA241" s="91"/>
      <c r="AB241" s="92"/>
      <c r="AC241" s="93">
        <f t="shared" si="108"/>
        <v>0</v>
      </c>
      <c r="AD241" s="391" t="str">
        <f t="shared" si="98"/>
        <v/>
      </c>
      <c r="AE241" s="54"/>
      <c r="AF241" s="240" t="str">
        <f t="shared" si="109"/>
        <v/>
      </c>
      <c r="AG241" s="139" t="str">
        <f t="shared" si="110"/>
        <v/>
      </c>
      <c r="AH241" s="130" t="str">
        <f t="shared" si="111"/>
        <v/>
      </c>
      <c r="AI241" s="131" t="b">
        <f t="shared" si="100"/>
        <v>0</v>
      </c>
      <c r="AJ241" s="132" t="str">
        <f t="shared" si="112"/>
        <v/>
      </c>
      <c r="AK241" s="132" t="str">
        <f t="shared" si="113"/>
        <v/>
      </c>
      <c r="AL241" s="132" t="str">
        <f t="shared" si="114"/>
        <v/>
      </c>
      <c r="AM241" s="132" t="str">
        <f t="shared" si="115"/>
        <v/>
      </c>
      <c r="AN241" s="133" t="str">
        <f t="shared" si="116"/>
        <v/>
      </c>
      <c r="AO241" s="133" t="str">
        <f t="shared" si="117"/>
        <v/>
      </c>
      <c r="AP241" s="133" t="str">
        <f t="shared" si="118"/>
        <v/>
      </c>
      <c r="AQ241" s="133" t="str">
        <f t="shared" si="119"/>
        <v/>
      </c>
      <c r="AR241" s="134" t="str">
        <f t="shared" si="120"/>
        <v/>
      </c>
    </row>
    <row r="242" spans="1:44">
      <c r="A242" s="220" t="str">
        <f t="shared" si="101"/>
        <v/>
      </c>
      <c r="B242" s="384"/>
      <c r="C242" s="385"/>
      <c r="D242" s="385"/>
      <c r="E242" s="386"/>
      <c r="F242" s="44"/>
      <c r="G242" s="469" t="str">
        <f t="shared" si="102"/>
        <v/>
      </c>
      <c r="H242" s="469"/>
      <c r="I242" s="373"/>
      <c r="J242" s="87"/>
      <c r="K242" s="54"/>
      <c r="L242" s="88"/>
      <c r="M242" s="89"/>
      <c r="N242" s="471">
        <f t="shared" si="103"/>
        <v>0</v>
      </c>
      <c r="O242" s="41"/>
      <c r="P242" s="52">
        <f t="shared" si="104"/>
        <v>0</v>
      </c>
      <c r="Q242" s="53" t="str">
        <f t="shared" si="105"/>
        <v/>
      </c>
      <c r="R242" s="54"/>
      <c r="S242" s="37"/>
      <c r="T242" s="23"/>
      <c r="U242" s="52">
        <f t="shared" si="106"/>
        <v>0</v>
      </c>
      <c r="V242" s="90"/>
      <c r="W242" s="91"/>
      <c r="X242" s="92"/>
      <c r="Y242" s="467">
        <f t="shared" si="107"/>
        <v>0</v>
      </c>
      <c r="Z242" s="90"/>
      <c r="AA242" s="91"/>
      <c r="AB242" s="92"/>
      <c r="AC242" s="93">
        <f t="shared" si="108"/>
        <v>0</v>
      </c>
      <c r="AD242" s="391" t="str">
        <f t="shared" si="98"/>
        <v/>
      </c>
      <c r="AE242" s="54"/>
      <c r="AF242" s="240" t="str">
        <f t="shared" si="109"/>
        <v/>
      </c>
      <c r="AG242" s="139" t="str">
        <f t="shared" si="110"/>
        <v/>
      </c>
      <c r="AH242" s="130" t="str">
        <f t="shared" si="111"/>
        <v/>
      </c>
      <c r="AI242" s="131" t="b">
        <f t="shared" si="100"/>
        <v>0</v>
      </c>
      <c r="AJ242" s="132" t="str">
        <f t="shared" si="112"/>
        <v/>
      </c>
      <c r="AK242" s="132" t="str">
        <f t="shared" si="113"/>
        <v/>
      </c>
      <c r="AL242" s="132" t="str">
        <f t="shared" si="114"/>
        <v/>
      </c>
      <c r="AM242" s="132" t="str">
        <f t="shared" si="115"/>
        <v/>
      </c>
      <c r="AN242" s="133" t="str">
        <f t="shared" si="116"/>
        <v/>
      </c>
      <c r="AO242" s="133" t="str">
        <f t="shared" si="117"/>
        <v/>
      </c>
      <c r="AP242" s="133" t="str">
        <f t="shared" si="118"/>
        <v/>
      </c>
      <c r="AQ242" s="133" t="str">
        <f t="shared" si="119"/>
        <v/>
      </c>
      <c r="AR242" s="134" t="str">
        <f t="shared" si="120"/>
        <v/>
      </c>
    </row>
    <row r="243" spans="1:44">
      <c r="A243" s="220" t="str">
        <f t="shared" si="101"/>
        <v/>
      </c>
      <c r="B243" s="384"/>
      <c r="C243" s="385"/>
      <c r="D243" s="385"/>
      <c r="E243" s="386"/>
      <c r="F243" s="44"/>
      <c r="G243" s="469" t="str">
        <f t="shared" si="102"/>
        <v/>
      </c>
      <c r="H243" s="469"/>
      <c r="I243" s="373"/>
      <c r="J243" s="87"/>
      <c r="K243" s="54"/>
      <c r="L243" s="88"/>
      <c r="M243" s="89"/>
      <c r="N243" s="471">
        <f t="shared" si="103"/>
        <v>0</v>
      </c>
      <c r="O243" s="41"/>
      <c r="P243" s="52">
        <f t="shared" si="104"/>
        <v>0</v>
      </c>
      <c r="Q243" s="53" t="str">
        <f t="shared" si="105"/>
        <v/>
      </c>
      <c r="R243" s="54"/>
      <c r="S243" s="37"/>
      <c r="T243" s="23"/>
      <c r="U243" s="52">
        <f t="shared" si="106"/>
        <v>0</v>
      </c>
      <c r="V243" s="90"/>
      <c r="W243" s="91"/>
      <c r="X243" s="92"/>
      <c r="Y243" s="467">
        <f t="shared" si="107"/>
        <v>0</v>
      </c>
      <c r="Z243" s="90"/>
      <c r="AA243" s="91"/>
      <c r="AB243" s="92"/>
      <c r="AC243" s="93">
        <f t="shared" si="108"/>
        <v>0</v>
      </c>
      <c r="AD243" s="391" t="str">
        <f t="shared" si="98"/>
        <v/>
      </c>
      <c r="AE243" s="54"/>
      <c r="AF243" s="240" t="str">
        <f t="shared" si="109"/>
        <v/>
      </c>
      <c r="AG243" s="139" t="str">
        <f t="shared" si="110"/>
        <v/>
      </c>
      <c r="AH243" s="130" t="str">
        <f t="shared" si="111"/>
        <v/>
      </c>
      <c r="AI243" s="131" t="b">
        <f t="shared" si="100"/>
        <v>0</v>
      </c>
      <c r="AJ243" s="132" t="str">
        <f t="shared" si="112"/>
        <v/>
      </c>
      <c r="AK243" s="132" t="str">
        <f t="shared" si="113"/>
        <v/>
      </c>
      <c r="AL243" s="132" t="str">
        <f t="shared" si="114"/>
        <v/>
      </c>
      <c r="AM243" s="132" t="str">
        <f t="shared" si="115"/>
        <v/>
      </c>
      <c r="AN243" s="133" t="str">
        <f t="shared" si="116"/>
        <v/>
      </c>
      <c r="AO243" s="133" t="str">
        <f t="shared" si="117"/>
        <v/>
      </c>
      <c r="AP243" s="133" t="str">
        <f t="shared" si="118"/>
        <v/>
      </c>
      <c r="AQ243" s="133" t="str">
        <f t="shared" si="119"/>
        <v/>
      </c>
      <c r="AR243" s="134" t="str">
        <f t="shared" si="120"/>
        <v/>
      </c>
    </row>
    <row r="244" spans="1:44">
      <c r="A244" s="220" t="str">
        <f t="shared" si="101"/>
        <v/>
      </c>
      <c r="B244" s="384"/>
      <c r="C244" s="385"/>
      <c r="D244" s="385"/>
      <c r="E244" s="386"/>
      <c r="F244" s="44"/>
      <c r="G244" s="469" t="str">
        <f t="shared" si="102"/>
        <v/>
      </c>
      <c r="H244" s="469"/>
      <c r="I244" s="373"/>
      <c r="J244" s="87"/>
      <c r="K244" s="54"/>
      <c r="L244" s="88"/>
      <c r="M244" s="89"/>
      <c r="N244" s="471">
        <f t="shared" si="103"/>
        <v>0</v>
      </c>
      <c r="O244" s="41"/>
      <c r="P244" s="52">
        <f t="shared" si="104"/>
        <v>0</v>
      </c>
      <c r="Q244" s="53" t="str">
        <f t="shared" si="105"/>
        <v/>
      </c>
      <c r="R244" s="54"/>
      <c r="S244" s="37"/>
      <c r="T244" s="23"/>
      <c r="U244" s="52">
        <f t="shared" si="106"/>
        <v>0</v>
      </c>
      <c r="V244" s="90"/>
      <c r="W244" s="91"/>
      <c r="X244" s="92"/>
      <c r="Y244" s="467">
        <f t="shared" si="107"/>
        <v>0</v>
      </c>
      <c r="Z244" s="90"/>
      <c r="AA244" s="91"/>
      <c r="AB244" s="92"/>
      <c r="AC244" s="93">
        <f t="shared" si="108"/>
        <v>0</v>
      </c>
      <c r="AD244" s="391" t="str">
        <f t="shared" si="98"/>
        <v/>
      </c>
      <c r="AE244" s="54"/>
      <c r="AF244" s="240" t="str">
        <f t="shared" si="109"/>
        <v/>
      </c>
      <c r="AG244" s="139" t="str">
        <f t="shared" si="110"/>
        <v/>
      </c>
      <c r="AH244" s="130" t="str">
        <f t="shared" si="111"/>
        <v/>
      </c>
      <c r="AI244" s="131" t="b">
        <f t="shared" si="100"/>
        <v>0</v>
      </c>
      <c r="AJ244" s="132" t="str">
        <f t="shared" si="112"/>
        <v/>
      </c>
      <c r="AK244" s="132" t="str">
        <f t="shared" si="113"/>
        <v/>
      </c>
      <c r="AL244" s="132" t="str">
        <f t="shared" si="114"/>
        <v/>
      </c>
      <c r="AM244" s="132" t="str">
        <f t="shared" si="115"/>
        <v/>
      </c>
      <c r="AN244" s="133" t="str">
        <f t="shared" si="116"/>
        <v/>
      </c>
      <c r="AO244" s="133" t="str">
        <f t="shared" si="117"/>
        <v/>
      </c>
      <c r="AP244" s="133" t="str">
        <f t="shared" si="118"/>
        <v/>
      </c>
      <c r="AQ244" s="133" t="str">
        <f t="shared" si="119"/>
        <v/>
      </c>
      <c r="AR244" s="134" t="str">
        <f t="shared" si="120"/>
        <v/>
      </c>
    </row>
    <row r="245" spans="1:44">
      <c r="A245" s="220" t="str">
        <f t="shared" si="101"/>
        <v/>
      </c>
      <c r="B245" s="384"/>
      <c r="C245" s="385"/>
      <c r="D245" s="385"/>
      <c r="E245" s="386"/>
      <c r="F245" s="44"/>
      <c r="G245" s="469" t="str">
        <f t="shared" si="102"/>
        <v/>
      </c>
      <c r="H245" s="469"/>
      <c r="I245" s="373"/>
      <c r="J245" s="87"/>
      <c r="K245" s="54"/>
      <c r="L245" s="88"/>
      <c r="M245" s="89"/>
      <c r="N245" s="471">
        <f t="shared" si="103"/>
        <v>0</v>
      </c>
      <c r="O245" s="41"/>
      <c r="P245" s="52">
        <f t="shared" si="104"/>
        <v>0</v>
      </c>
      <c r="Q245" s="53" t="str">
        <f t="shared" si="105"/>
        <v/>
      </c>
      <c r="R245" s="54"/>
      <c r="S245" s="37"/>
      <c r="T245" s="23"/>
      <c r="U245" s="52">
        <f t="shared" si="106"/>
        <v>0</v>
      </c>
      <c r="V245" s="90"/>
      <c r="W245" s="91"/>
      <c r="X245" s="92"/>
      <c r="Y245" s="467">
        <f t="shared" si="107"/>
        <v>0</v>
      </c>
      <c r="Z245" s="90"/>
      <c r="AA245" s="91"/>
      <c r="AB245" s="92"/>
      <c r="AC245" s="93">
        <f t="shared" si="108"/>
        <v>0</v>
      </c>
      <c r="AD245" s="391" t="str">
        <f t="shared" si="98"/>
        <v/>
      </c>
      <c r="AE245" s="54"/>
      <c r="AF245" s="240" t="str">
        <f t="shared" si="109"/>
        <v/>
      </c>
      <c r="AG245" s="139" t="str">
        <f t="shared" si="110"/>
        <v/>
      </c>
      <c r="AH245" s="130" t="str">
        <f t="shared" si="111"/>
        <v/>
      </c>
      <c r="AI245" s="131" t="b">
        <f t="shared" si="100"/>
        <v>0</v>
      </c>
      <c r="AJ245" s="132" t="str">
        <f t="shared" si="112"/>
        <v/>
      </c>
      <c r="AK245" s="132" t="str">
        <f t="shared" si="113"/>
        <v/>
      </c>
      <c r="AL245" s="132" t="str">
        <f t="shared" si="114"/>
        <v/>
      </c>
      <c r="AM245" s="132" t="str">
        <f t="shared" si="115"/>
        <v/>
      </c>
      <c r="AN245" s="133" t="str">
        <f t="shared" si="116"/>
        <v/>
      </c>
      <c r="AO245" s="133" t="str">
        <f t="shared" si="117"/>
        <v/>
      </c>
      <c r="AP245" s="133" t="str">
        <f t="shared" si="118"/>
        <v/>
      </c>
      <c r="AQ245" s="133" t="str">
        <f t="shared" si="119"/>
        <v/>
      </c>
      <c r="AR245" s="134" t="str">
        <f t="shared" si="120"/>
        <v/>
      </c>
    </row>
    <row r="246" spans="1:44">
      <c r="A246" s="220" t="str">
        <f t="shared" si="101"/>
        <v/>
      </c>
      <c r="B246" s="384"/>
      <c r="C246" s="385"/>
      <c r="D246" s="385"/>
      <c r="E246" s="386"/>
      <c r="F246" s="44"/>
      <c r="G246" s="469" t="str">
        <f t="shared" si="102"/>
        <v/>
      </c>
      <c r="H246" s="469"/>
      <c r="I246" s="373"/>
      <c r="J246" s="87"/>
      <c r="K246" s="54"/>
      <c r="L246" s="88"/>
      <c r="M246" s="89"/>
      <c r="N246" s="471">
        <f t="shared" si="103"/>
        <v>0</v>
      </c>
      <c r="O246" s="41"/>
      <c r="P246" s="52">
        <f t="shared" si="104"/>
        <v>0</v>
      </c>
      <c r="Q246" s="53" t="str">
        <f t="shared" si="105"/>
        <v/>
      </c>
      <c r="R246" s="54"/>
      <c r="S246" s="37"/>
      <c r="T246" s="23"/>
      <c r="U246" s="52">
        <f t="shared" si="106"/>
        <v>0</v>
      </c>
      <c r="V246" s="90"/>
      <c r="W246" s="91"/>
      <c r="X246" s="92"/>
      <c r="Y246" s="467">
        <f t="shared" si="107"/>
        <v>0</v>
      </c>
      <c r="Z246" s="90"/>
      <c r="AA246" s="91"/>
      <c r="AB246" s="92"/>
      <c r="AC246" s="93">
        <f t="shared" si="108"/>
        <v>0</v>
      </c>
      <c r="AD246" s="391" t="str">
        <f t="shared" si="98"/>
        <v/>
      </c>
      <c r="AE246" s="54"/>
      <c r="AF246" s="240" t="str">
        <f t="shared" si="109"/>
        <v/>
      </c>
      <c r="AG246" s="139" t="str">
        <f t="shared" si="110"/>
        <v/>
      </c>
      <c r="AH246" s="130" t="str">
        <f t="shared" si="111"/>
        <v/>
      </c>
      <c r="AI246" s="131" t="b">
        <f t="shared" si="100"/>
        <v>0</v>
      </c>
      <c r="AJ246" s="132" t="str">
        <f t="shared" si="112"/>
        <v/>
      </c>
      <c r="AK246" s="132" t="str">
        <f t="shared" si="113"/>
        <v/>
      </c>
      <c r="AL246" s="132" t="str">
        <f t="shared" si="114"/>
        <v/>
      </c>
      <c r="AM246" s="132" t="str">
        <f t="shared" si="115"/>
        <v/>
      </c>
      <c r="AN246" s="133" t="str">
        <f t="shared" si="116"/>
        <v/>
      </c>
      <c r="AO246" s="133" t="str">
        <f t="shared" si="117"/>
        <v/>
      </c>
      <c r="AP246" s="133" t="str">
        <f t="shared" si="118"/>
        <v/>
      </c>
      <c r="AQ246" s="133" t="str">
        <f t="shared" si="119"/>
        <v/>
      </c>
      <c r="AR246" s="134" t="str">
        <f t="shared" si="120"/>
        <v/>
      </c>
    </row>
    <row r="247" spans="1:44">
      <c r="A247" s="220" t="str">
        <f t="shared" si="101"/>
        <v/>
      </c>
      <c r="B247" s="384"/>
      <c r="C247" s="385"/>
      <c r="D247" s="385"/>
      <c r="E247" s="386"/>
      <c r="F247" s="44"/>
      <c r="G247" s="469" t="str">
        <f t="shared" si="102"/>
        <v/>
      </c>
      <c r="H247" s="469"/>
      <c r="I247" s="373"/>
      <c r="J247" s="87"/>
      <c r="K247" s="54"/>
      <c r="L247" s="88"/>
      <c r="M247" s="89"/>
      <c r="N247" s="471">
        <f t="shared" si="103"/>
        <v>0</v>
      </c>
      <c r="O247" s="41"/>
      <c r="P247" s="52">
        <f t="shared" si="104"/>
        <v>0</v>
      </c>
      <c r="Q247" s="53" t="str">
        <f t="shared" si="105"/>
        <v/>
      </c>
      <c r="R247" s="54"/>
      <c r="S247" s="37"/>
      <c r="T247" s="23"/>
      <c r="U247" s="52">
        <f t="shared" si="106"/>
        <v>0</v>
      </c>
      <c r="V247" s="90"/>
      <c r="W247" s="91"/>
      <c r="X247" s="92"/>
      <c r="Y247" s="467">
        <f t="shared" si="107"/>
        <v>0</v>
      </c>
      <c r="Z247" s="90"/>
      <c r="AA247" s="91"/>
      <c r="AB247" s="92"/>
      <c r="AC247" s="93">
        <f t="shared" si="108"/>
        <v>0</v>
      </c>
      <c r="AD247" s="391" t="str">
        <f t="shared" si="98"/>
        <v/>
      </c>
      <c r="AE247" s="54"/>
      <c r="AF247" s="240" t="str">
        <f t="shared" si="109"/>
        <v/>
      </c>
      <c r="AG247" s="139" t="str">
        <f t="shared" si="110"/>
        <v/>
      </c>
      <c r="AH247" s="130" t="str">
        <f t="shared" si="111"/>
        <v/>
      </c>
      <c r="AI247" s="131" t="b">
        <f t="shared" si="100"/>
        <v>0</v>
      </c>
      <c r="AJ247" s="132" t="str">
        <f t="shared" si="112"/>
        <v/>
      </c>
      <c r="AK247" s="132" t="str">
        <f t="shared" si="113"/>
        <v/>
      </c>
      <c r="AL247" s="132" t="str">
        <f t="shared" si="114"/>
        <v/>
      </c>
      <c r="AM247" s="132" t="str">
        <f t="shared" si="115"/>
        <v/>
      </c>
      <c r="AN247" s="133" t="str">
        <f t="shared" si="116"/>
        <v/>
      </c>
      <c r="AO247" s="133" t="str">
        <f t="shared" si="117"/>
        <v/>
      </c>
      <c r="AP247" s="133" t="str">
        <f t="shared" si="118"/>
        <v/>
      </c>
      <c r="AQ247" s="133" t="str">
        <f t="shared" si="119"/>
        <v/>
      </c>
      <c r="AR247" s="134" t="str">
        <f t="shared" si="120"/>
        <v/>
      </c>
    </row>
    <row r="248" spans="1:44">
      <c r="A248" s="220" t="str">
        <f t="shared" si="101"/>
        <v/>
      </c>
      <c r="B248" s="384"/>
      <c r="C248" s="385"/>
      <c r="D248" s="385"/>
      <c r="E248" s="386"/>
      <c r="F248" s="44"/>
      <c r="G248" s="469" t="str">
        <f t="shared" si="102"/>
        <v/>
      </c>
      <c r="H248" s="469"/>
      <c r="I248" s="373"/>
      <c r="J248" s="87"/>
      <c r="K248" s="54"/>
      <c r="L248" s="88"/>
      <c r="M248" s="89"/>
      <c r="N248" s="471">
        <f t="shared" si="103"/>
        <v>0</v>
      </c>
      <c r="O248" s="41"/>
      <c r="P248" s="52">
        <f t="shared" si="104"/>
        <v>0</v>
      </c>
      <c r="Q248" s="53" t="str">
        <f t="shared" si="105"/>
        <v/>
      </c>
      <c r="R248" s="54"/>
      <c r="S248" s="37"/>
      <c r="T248" s="23"/>
      <c r="U248" s="52">
        <f t="shared" si="106"/>
        <v>0</v>
      </c>
      <c r="V248" s="90"/>
      <c r="W248" s="91"/>
      <c r="X248" s="92"/>
      <c r="Y248" s="467">
        <f t="shared" si="107"/>
        <v>0</v>
      </c>
      <c r="Z248" s="90"/>
      <c r="AA248" s="91"/>
      <c r="AB248" s="92"/>
      <c r="AC248" s="93">
        <f t="shared" si="108"/>
        <v>0</v>
      </c>
      <c r="AD248" s="391" t="str">
        <f t="shared" si="98"/>
        <v/>
      </c>
      <c r="AE248" s="54"/>
      <c r="AF248" s="240" t="str">
        <f t="shared" si="109"/>
        <v/>
      </c>
      <c r="AG248" s="139" t="str">
        <f t="shared" si="110"/>
        <v/>
      </c>
      <c r="AH248" s="130" t="str">
        <f t="shared" si="111"/>
        <v/>
      </c>
      <c r="AI248" s="131" t="b">
        <f t="shared" si="100"/>
        <v>0</v>
      </c>
      <c r="AJ248" s="132" t="str">
        <f t="shared" si="112"/>
        <v/>
      </c>
      <c r="AK248" s="132" t="str">
        <f t="shared" si="113"/>
        <v/>
      </c>
      <c r="AL248" s="132" t="str">
        <f t="shared" si="114"/>
        <v/>
      </c>
      <c r="AM248" s="132" t="str">
        <f t="shared" si="115"/>
        <v/>
      </c>
      <c r="AN248" s="133" t="str">
        <f t="shared" si="116"/>
        <v/>
      </c>
      <c r="AO248" s="133" t="str">
        <f t="shared" si="117"/>
        <v/>
      </c>
      <c r="AP248" s="133" t="str">
        <f t="shared" si="118"/>
        <v/>
      </c>
      <c r="AQ248" s="133" t="str">
        <f t="shared" si="119"/>
        <v/>
      </c>
      <c r="AR248" s="134" t="str">
        <f t="shared" si="120"/>
        <v/>
      </c>
    </row>
    <row r="249" spans="1:44">
      <c r="A249" s="220" t="str">
        <f t="shared" si="101"/>
        <v/>
      </c>
      <c r="B249" s="384"/>
      <c r="C249" s="385"/>
      <c r="D249" s="385"/>
      <c r="E249" s="386"/>
      <c r="F249" s="44"/>
      <c r="G249" s="469" t="str">
        <f t="shared" si="102"/>
        <v/>
      </c>
      <c r="H249" s="469"/>
      <c r="I249" s="373"/>
      <c r="J249" s="87"/>
      <c r="K249" s="54"/>
      <c r="L249" s="88"/>
      <c r="M249" s="89"/>
      <c r="N249" s="471">
        <f t="shared" si="103"/>
        <v>0</v>
      </c>
      <c r="O249" s="41"/>
      <c r="P249" s="52">
        <f t="shared" si="104"/>
        <v>0</v>
      </c>
      <c r="Q249" s="53" t="str">
        <f t="shared" si="105"/>
        <v/>
      </c>
      <c r="R249" s="54"/>
      <c r="S249" s="37"/>
      <c r="T249" s="23"/>
      <c r="U249" s="52">
        <f t="shared" si="106"/>
        <v>0</v>
      </c>
      <c r="V249" s="90"/>
      <c r="W249" s="91"/>
      <c r="X249" s="92"/>
      <c r="Y249" s="467">
        <f t="shared" si="107"/>
        <v>0</v>
      </c>
      <c r="Z249" s="90"/>
      <c r="AA249" s="91"/>
      <c r="AB249" s="92"/>
      <c r="AC249" s="93">
        <f t="shared" si="108"/>
        <v>0</v>
      </c>
      <c r="AD249" s="391" t="str">
        <f t="shared" si="98"/>
        <v/>
      </c>
      <c r="AE249" s="54"/>
      <c r="AF249" s="240" t="str">
        <f t="shared" si="109"/>
        <v/>
      </c>
      <c r="AG249" s="139" t="str">
        <f t="shared" si="110"/>
        <v/>
      </c>
      <c r="AH249" s="130" t="str">
        <f t="shared" si="111"/>
        <v/>
      </c>
      <c r="AI249" s="131" t="b">
        <f t="shared" si="100"/>
        <v>0</v>
      </c>
      <c r="AJ249" s="132" t="str">
        <f t="shared" si="112"/>
        <v/>
      </c>
      <c r="AK249" s="132" t="str">
        <f t="shared" si="113"/>
        <v/>
      </c>
      <c r="AL249" s="132" t="str">
        <f t="shared" si="114"/>
        <v/>
      </c>
      <c r="AM249" s="132" t="str">
        <f t="shared" si="115"/>
        <v/>
      </c>
      <c r="AN249" s="133" t="str">
        <f t="shared" si="116"/>
        <v/>
      </c>
      <c r="AO249" s="133" t="str">
        <f t="shared" si="117"/>
        <v/>
      </c>
      <c r="AP249" s="133" t="str">
        <f t="shared" si="118"/>
        <v/>
      </c>
      <c r="AQ249" s="133" t="str">
        <f t="shared" si="119"/>
        <v/>
      </c>
      <c r="AR249" s="134" t="str">
        <f t="shared" si="120"/>
        <v/>
      </c>
    </row>
    <row r="250" spans="1:44">
      <c r="A250" s="220" t="str">
        <f t="shared" si="101"/>
        <v/>
      </c>
      <c r="B250" s="384"/>
      <c r="C250" s="385"/>
      <c r="D250" s="385"/>
      <c r="E250" s="386"/>
      <c r="F250" s="44"/>
      <c r="G250" s="469" t="str">
        <f t="shared" si="102"/>
        <v/>
      </c>
      <c r="H250" s="469"/>
      <c r="I250" s="373"/>
      <c r="J250" s="87"/>
      <c r="K250" s="54"/>
      <c r="L250" s="88"/>
      <c r="M250" s="89"/>
      <c r="N250" s="471">
        <f t="shared" si="103"/>
        <v>0</v>
      </c>
      <c r="O250" s="41"/>
      <c r="P250" s="52">
        <f t="shared" si="104"/>
        <v>0</v>
      </c>
      <c r="Q250" s="53" t="str">
        <f t="shared" si="105"/>
        <v/>
      </c>
      <c r="R250" s="54"/>
      <c r="S250" s="37"/>
      <c r="T250" s="23"/>
      <c r="U250" s="52">
        <f t="shared" si="106"/>
        <v>0</v>
      </c>
      <c r="V250" s="90"/>
      <c r="W250" s="91"/>
      <c r="X250" s="92"/>
      <c r="Y250" s="467">
        <f t="shared" si="107"/>
        <v>0</v>
      </c>
      <c r="Z250" s="90"/>
      <c r="AA250" s="91"/>
      <c r="AB250" s="92"/>
      <c r="AC250" s="93">
        <f t="shared" si="108"/>
        <v>0</v>
      </c>
      <c r="AD250" s="391" t="str">
        <f t="shared" si="98"/>
        <v/>
      </c>
      <c r="AE250" s="54"/>
      <c r="AF250" s="240" t="str">
        <f t="shared" si="109"/>
        <v/>
      </c>
      <c r="AG250" s="139" t="str">
        <f t="shared" si="110"/>
        <v/>
      </c>
      <c r="AH250" s="130" t="str">
        <f t="shared" si="111"/>
        <v/>
      </c>
      <c r="AI250" s="131" t="b">
        <f t="shared" si="100"/>
        <v>0</v>
      </c>
      <c r="AJ250" s="132" t="str">
        <f t="shared" si="112"/>
        <v/>
      </c>
      <c r="AK250" s="132" t="str">
        <f t="shared" si="113"/>
        <v/>
      </c>
      <c r="AL250" s="132" t="str">
        <f t="shared" si="114"/>
        <v/>
      </c>
      <c r="AM250" s="132" t="str">
        <f t="shared" si="115"/>
        <v/>
      </c>
      <c r="AN250" s="133" t="str">
        <f t="shared" si="116"/>
        <v/>
      </c>
      <c r="AO250" s="133" t="str">
        <f t="shared" si="117"/>
        <v/>
      </c>
      <c r="AP250" s="133" t="str">
        <f t="shared" si="118"/>
        <v/>
      </c>
      <c r="AQ250" s="133" t="str">
        <f t="shared" si="119"/>
        <v/>
      </c>
      <c r="AR250" s="134" t="str">
        <f t="shared" si="120"/>
        <v/>
      </c>
    </row>
    <row r="251" spans="1:44">
      <c r="A251" s="220" t="str">
        <f t="shared" si="101"/>
        <v/>
      </c>
      <c r="B251" s="384"/>
      <c r="C251" s="385"/>
      <c r="D251" s="385"/>
      <c r="E251" s="386"/>
      <c r="F251" s="44"/>
      <c r="G251" s="469" t="str">
        <f t="shared" si="102"/>
        <v/>
      </c>
      <c r="H251" s="469"/>
      <c r="I251" s="373"/>
      <c r="J251" s="87"/>
      <c r="K251" s="54"/>
      <c r="L251" s="88"/>
      <c r="M251" s="89"/>
      <c r="N251" s="471">
        <f t="shared" si="103"/>
        <v>0</v>
      </c>
      <c r="O251" s="41"/>
      <c r="P251" s="52">
        <f t="shared" si="104"/>
        <v>0</v>
      </c>
      <c r="Q251" s="53" t="str">
        <f t="shared" si="105"/>
        <v/>
      </c>
      <c r="R251" s="54"/>
      <c r="S251" s="37"/>
      <c r="T251" s="23"/>
      <c r="U251" s="52">
        <f t="shared" si="106"/>
        <v>0</v>
      </c>
      <c r="V251" s="90"/>
      <c r="W251" s="91"/>
      <c r="X251" s="92"/>
      <c r="Y251" s="467">
        <f t="shared" si="107"/>
        <v>0</v>
      </c>
      <c r="Z251" s="90"/>
      <c r="AA251" s="91"/>
      <c r="AB251" s="92"/>
      <c r="AC251" s="93">
        <f t="shared" si="108"/>
        <v>0</v>
      </c>
      <c r="AD251" s="391" t="str">
        <f t="shared" si="98"/>
        <v/>
      </c>
      <c r="AE251" s="54"/>
      <c r="AF251" s="240" t="str">
        <f t="shared" si="109"/>
        <v/>
      </c>
      <c r="AG251" s="139" t="str">
        <f t="shared" si="110"/>
        <v/>
      </c>
      <c r="AH251" s="130" t="str">
        <f t="shared" si="111"/>
        <v/>
      </c>
      <c r="AI251" s="131" t="b">
        <f t="shared" si="100"/>
        <v>0</v>
      </c>
      <c r="AJ251" s="132" t="str">
        <f t="shared" si="112"/>
        <v/>
      </c>
      <c r="AK251" s="132" t="str">
        <f t="shared" si="113"/>
        <v/>
      </c>
      <c r="AL251" s="132" t="str">
        <f t="shared" si="114"/>
        <v/>
      </c>
      <c r="AM251" s="132" t="str">
        <f t="shared" si="115"/>
        <v/>
      </c>
      <c r="AN251" s="133" t="str">
        <f t="shared" si="116"/>
        <v/>
      </c>
      <c r="AO251" s="133" t="str">
        <f t="shared" si="117"/>
        <v/>
      </c>
      <c r="AP251" s="133" t="str">
        <f t="shared" si="118"/>
        <v/>
      </c>
      <c r="AQ251" s="133" t="str">
        <f t="shared" si="119"/>
        <v/>
      </c>
      <c r="AR251" s="134" t="str">
        <f t="shared" si="120"/>
        <v/>
      </c>
    </row>
    <row r="252" spans="1:44">
      <c r="A252" s="220" t="str">
        <f t="shared" si="101"/>
        <v/>
      </c>
      <c r="B252" s="384"/>
      <c r="C252" s="385"/>
      <c r="D252" s="385"/>
      <c r="E252" s="386"/>
      <c r="F252" s="44"/>
      <c r="G252" s="469" t="str">
        <f t="shared" si="102"/>
        <v/>
      </c>
      <c r="H252" s="469"/>
      <c r="I252" s="373"/>
      <c r="J252" s="87"/>
      <c r="K252" s="54"/>
      <c r="L252" s="88"/>
      <c r="M252" s="89"/>
      <c r="N252" s="471">
        <f t="shared" si="103"/>
        <v>0</v>
      </c>
      <c r="O252" s="41"/>
      <c r="P252" s="52">
        <f t="shared" si="104"/>
        <v>0</v>
      </c>
      <c r="Q252" s="53" t="str">
        <f t="shared" si="105"/>
        <v/>
      </c>
      <c r="R252" s="54"/>
      <c r="S252" s="37"/>
      <c r="T252" s="23"/>
      <c r="U252" s="52">
        <f t="shared" si="106"/>
        <v>0</v>
      </c>
      <c r="V252" s="90"/>
      <c r="W252" s="91"/>
      <c r="X252" s="92"/>
      <c r="Y252" s="467">
        <f t="shared" si="107"/>
        <v>0</v>
      </c>
      <c r="Z252" s="90"/>
      <c r="AA252" s="91"/>
      <c r="AB252" s="92"/>
      <c r="AC252" s="93">
        <f t="shared" si="108"/>
        <v>0</v>
      </c>
      <c r="AD252" s="391" t="str">
        <f t="shared" si="98"/>
        <v/>
      </c>
      <c r="AE252" s="54"/>
      <c r="AF252" s="240" t="str">
        <f t="shared" si="109"/>
        <v/>
      </c>
      <c r="AG252" s="139" t="str">
        <f t="shared" si="110"/>
        <v/>
      </c>
      <c r="AH252" s="130" t="str">
        <f t="shared" si="111"/>
        <v/>
      </c>
      <c r="AI252" s="131" t="b">
        <f t="shared" si="100"/>
        <v>0</v>
      </c>
      <c r="AJ252" s="132" t="str">
        <f t="shared" si="112"/>
        <v/>
      </c>
      <c r="AK252" s="132" t="str">
        <f t="shared" si="113"/>
        <v/>
      </c>
      <c r="AL252" s="132" t="str">
        <f t="shared" si="114"/>
        <v/>
      </c>
      <c r="AM252" s="132" t="str">
        <f t="shared" si="115"/>
        <v/>
      </c>
      <c r="AN252" s="133" t="str">
        <f t="shared" si="116"/>
        <v/>
      </c>
      <c r="AO252" s="133" t="str">
        <f t="shared" si="117"/>
        <v/>
      </c>
      <c r="AP252" s="133" t="str">
        <f t="shared" si="118"/>
        <v/>
      </c>
      <c r="AQ252" s="133" t="str">
        <f t="shared" si="119"/>
        <v/>
      </c>
      <c r="AR252" s="134" t="str">
        <f t="shared" si="120"/>
        <v/>
      </c>
    </row>
    <row r="253" spans="1:44">
      <c r="A253" s="220" t="str">
        <f t="shared" si="101"/>
        <v/>
      </c>
      <c r="B253" s="384"/>
      <c r="C253" s="385"/>
      <c r="D253" s="385"/>
      <c r="E253" s="386"/>
      <c r="F253" s="44"/>
      <c r="G253" s="469" t="str">
        <f t="shared" si="102"/>
        <v/>
      </c>
      <c r="H253" s="469"/>
      <c r="I253" s="373"/>
      <c r="J253" s="87"/>
      <c r="K253" s="54"/>
      <c r="L253" s="88"/>
      <c r="M253" s="89"/>
      <c r="N253" s="471">
        <f t="shared" si="103"/>
        <v>0</v>
      </c>
      <c r="O253" s="41"/>
      <c r="P253" s="52">
        <f t="shared" si="104"/>
        <v>0</v>
      </c>
      <c r="Q253" s="53" t="str">
        <f t="shared" si="105"/>
        <v/>
      </c>
      <c r="R253" s="54"/>
      <c r="S253" s="37"/>
      <c r="T253" s="23"/>
      <c r="U253" s="52">
        <f t="shared" si="106"/>
        <v>0</v>
      </c>
      <c r="V253" s="90"/>
      <c r="W253" s="91"/>
      <c r="X253" s="92"/>
      <c r="Y253" s="467">
        <f t="shared" si="107"/>
        <v>0</v>
      </c>
      <c r="Z253" s="90"/>
      <c r="AA253" s="91"/>
      <c r="AB253" s="92"/>
      <c r="AC253" s="93">
        <f t="shared" si="108"/>
        <v>0</v>
      </c>
      <c r="AD253" s="391" t="str">
        <f t="shared" si="98"/>
        <v/>
      </c>
      <c r="AE253" s="54"/>
      <c r="AF253" s="240" t="str">
        <f t="shared" si="109"/>
        <v/>
      </c>
      <c r="AG253" s="139" t="str">
        <f t="shared" si="110"/>
        <v/>
      </c>
      <c r="AH253" s="130" t="str">
        <f t="shared" si="111"/>
        <v/>
      </c>
      <c r="AI253" s="131" t="b">
        <f t="shared" si="100"/>
        <v>0</v>
      </c>
      <c r="AJ253" s="132" t="str">
        <f t="shared" si="112"/>
        <v/>
      </c>
      <c r="AK253" s="132" t="str">
        <f t="shared" si="113"/>
        <v/>
      </c>
      <c r="AL253" s="132" t="str">
        <f t="shared" si="114"/>
        <v/>
      </c>
      <c r="AM253" s="132" t="str">
        <f t="shared" si="115"/>
        <v/>
      </c>
      <c r="AN253" s="133" t="str">
        <f t="shared" si="116"/>
        <v/>
      </c>
      <c r="AO253" s="133" t="str">
        <f t="shared" si="117"/>
        <v/>
      </c>
      <c r="AP253" s="133" t="str">
        <f t="shared" si="118"/>
        <v/>
      </c>
      <c r="AQ253" s="133" t="str">
        <f t="shared" si="119"/>
        <v/>
      </c>
      <c r="AR253" s="134" t="str">
        <f t="shared" si="120"/>
        <v/>
      </c>
    </row>
    <row r="254" spans="1:44">
      <c r="A254" s="220" t="str">
        <f t="shared" si="101"/>
        <v/>
      </c>
      <c r="B254" s="384"/>
      <c r="C254" s="385"/>
      <c r="D254" s="385"/>
      <c r="E254" s="386"/>
      <c r="F254" s="44"/>
      <c r="G254" s="469" t="str">
        <f t="shared" si="102"/>
        <v/>
      </c>
      <c r="H254" s="469"/>
      <c r="I254" s="373"/>
      <c r="J254" s="87"/>
      <c r="K254" s="54"/>
      <c r="L254" s="88"/>
      <c r="M254" s="89"/>
      <c r="N254" s="471">
        <f t="shared" si="103"/>
        <v>0</v>
      </c>
      <c r="O254" s="41"/>
      <c r="P254" s="52">
        <f t="shared" si="104"/>
        <v>0</v>
      </c>
      <c r="Q254" s="53" t="str">
        <f t="shared" si="105"/>
        <v/>
      </c>
      <c r="R254" s="54"/>
      <c r="S254" s="37"/>
      <c r="T254" s="23"/>
      <c r="U254" s="52">
        <f t="shared" si="106"/>
        <v>0</v>
      </c>
      <c r="V254" s="90"/>
      <c r="W254" s="91"/>
      <c r="X254" s="92"/>
      <c r="Y254" s="467">
        <f t="shared" si="107"/>
        <v>0</v>
      </c>
      <c r="Z254" s="90"/>
      <c r="AA254" s="91"/>
      <c r="AB254" s="92"/>
      <c r="AC254" s="93">
        <f t="shared" si="108"/>
        <v>0</v>
      </c>
      <c r="AD254" s="391" t="str">
        <f t="shared" si="98"/>
        <v/>
      </c>
      <c r="AE254" s="54"/>
      <c r="AF254" s="240" t="str">
        <f t="shared" si="109"/>
        <v/>
      </c>
      <c r="AG254" s="139" t="str">
        <f t="shared" si="110"/>
        <v/>
      </c>
      <c r="AH254" s="130" t="str">
        <f t="shared" si="111"/>
        <v/>
      </c>
      <c r="AI254" s="131" t="b">
        <f t="shared" si="100"/>
        <v>0</v>
      </c>
      <c r="AJ254" s="132" t="str">
        <f t="shared" si="112"/>
        <v/>
      </c>
      <c r="AK254" s="132" t="str">
        <f t="shared" si="113"/>
        <v/>
      </c>
      <c r="AL254" s="132" t="str">
        <f t="shared" si="114"/>
        <v/>
      </c>
      <c r="AM254" s="132" t="str">
        <f t="shared" si="115"/>
        <v/>
      </c>
      <c r="AN254" s="133" t="str">
        <f t="shared" si="116"/>
        <v/>
      </c>
      <c r="AO254" s="133" t="str">
        <f t="shared" si="117"/>
        <v/>
      </c>
      <c r="AP254" s="133" t="str">
        <f t="shared" si="118"/>
        <v/>
      </c>
      <c r="AQ254" s="133" t="str">
        <f t="shared" si="119"/>
        <v/>
      </c>
      <c r="AR254" s="134" t="str">
        <f t="shared" si="120"/>
        <v/>
      </c>
    </row>
    <row r="255" spans="1:44">
      <c r="A255" s="220" t="str">
        <f t="shared" si="101"/>
        <v/>
      </c>
      <c r="B255" s="384"/>
      <c r="C255" s="385"/>
      <c r="D255" s="385"/>
      <c r="E255" s="386"/>
      <c r="F255" s="44"/>
      <c r="G255" s="469" t="str">
        <f t="shared" si="102"/>
        <v/>
      </c>
      <c r="H255" s="469"/>
      <c r="I255" s="373"/>
      <c r="J255" s="87"/>
      <c r="K255" s="54"/>
      <c r="L255" s="88"/>
      <c r="M255" s="89"/>
      <c r="N255" s="471">
        <f t="shared" si="103"/>
        <v>0</v>
      </c>
      <c r="O255" s="41"/>
      <c r="P255" s="52">
        <f t="shared" si="104"/>
        <v>0</v>
      </c>
      <c r="Q255" s="53" t="str">
        <f t="shared" si="105"/>
        <v/>
      </c>
      <c r="R255" s="54"/>
      <c r="S255" s="37"/>
      <c r="T255" s="23"/>
      <c r="U255" s="52">
        <f t="shared" si="106"/>
        <v>0</v>
      </c>
      <c r="V255" s="90"/>
      <c r="W255" s="91"/>
      <c r="X255" s="92"/>
      <c r="Y255" s="467">
        <f t="shared" si="107"/>
        <v>0</v>
      </c>
      <c r="Z255" s="90"/>
      <c r="AA255" s="91"/>
      <c r="AB255" s="92"/>
      <c r="AC255" s="93">
        <f t="shared" si="108"/>
        <v>0</v>
      </c>
      <c r="AD255" s="391" t="str">
        <f t="shared" si="98"/>
        <v/>
      </c>
      <c r="AE255" s="54"/>
      <c r="AF255" s="240" t="str">
        <f t="shared" si="109"/>
        <v/>
      </c>
      <c r="AG255" s="139" t="str">
        <f t="shared" si="110"/>
        <v/>
      </c>
      <c r="AH255" s="130" t="str">
        <f t="shared" si="111"/>
        <v/>
      </c>
      <c r="AI255" s="131" t="b">
        <f t="shared" si="100"/>
        <v>0</v>
      </c>
      <c r="AJ255" s="132" t="str">
        <f t="shared" si="112"/>
        <v/>
      </c>
      <c r="AK255" s="132" t="str">
        <f t="shared" si="113"/>
        <v/>
      </c>
      <c r="AL255" s="132" t="str">
        <f t="shared" si="114"/>
        <v/>
      </c>
      <c r="AM255" s="132" t="str">
        <f t="shared" si="115"/>
        <v/>
      </c>
      <c r="AN255" s="133" t="str">
        <f t="shared" si="116"/>
        <v/>
      </c>
      <c r="AO255" s="133" t="str">
        <f t="shared" si="117"/>
        <v/>
      </c>
      <c r="AP255" s="133" t="str">
        <f t="shared" si="118"/>
        <v/>
      </c>
      <c r="AQ255" s="133" t="str">
        <f t="shared" si="119"/>
        <v/>
      </c>
      <c r="AR255" s="134" t="str">
        <f t="shared" si="120"/>
        <v/>
      </c>
    </row>
    <row r="256" spans="1:44">
      <c r="A256" s="220" t="str">
        <f t="shared" si="101"/>
        <v/>
      </c>
      <c r="B256" s="384"/>
      <c r="C256" s="385"/>
      <c r="D256" s="385"/>
      <c r="E256" s="386"/>
      <c r="F256" s="44"/>
      <c r="G256" s="469" t="str">
        <f t="shared" si="102"/>
        <v/>
      </c>
      <c r="H256" s="469"/>
      <c r="I256" s="373"/>
      <c r="J256" s="87"/>
      <c r="K256" s="54"/>
      <c r="L256" s="88"/>
      <c r="M256" s="89"/>
      <c r="N256" s="471">
        <f t="shared" si="103"/>
        <v>0</v>
      </c>
      <c r="O256" s="41"/>
      <c r="P256" s="52">
        <f t="shared" si="104"/>
        <v>0</v>
      </c>
      <c r="Q256" s="53" t="str">
        <f t="shared" si="105"/>
        <v/>
      </c>
      <c r="R256" s="54"/>
      <c r="S256" s="37"/>
      <c r="T256" s="23"/>
      <c r="U256" s="52">
        <f t="shared" si="106"/>
        <v>0</v>
      </c>
      <c r="V256" s="90"/>
      <c r="W256" s="91"/>
      <c r="X256" s="92"/>
      <c r="Y256" s="467">
        <f t="shared" si="107"/>
        <v>0</v>
      </c>
      <c r="Z256" s="90"/>
      <c r="AA256" s="91"/>
      <c r="AB256" s="92"/>
      <c r="AC256" s="93">
        <f t="shared" si="108"/>
        <v>0</v>
      </c>
      <c r="AD256" s="391" t="str">
        <f t="shared" si="98"/>
        <v/>
      </c>
      <c r="AE256" s="54"/>
      <c r="AF256" s="240" t="str">
        <f t="shared" si="109"/>
        <v/>
      </c>
      <c r="AG256" s="139" t="str">
        <f t="shared" si="110"/>
        <v/>
      </c>
      <c r="AH256" s="130" t="str">
        <f t="shared" si="111"/>
        <v/>
      </c>
      <c r="AI256" s="131" t="b">
        <f t="shared" si="100"/>
        <v>0</v>
      </c>
      <c r="AJ256" s="132" t="str">
        <f t="shared" si="112"/>
        <v/>
      </c>
      <c r="AK256" s="132" t="str">
        <f t="shared" si="113"/>
        <v/>
      </c>
      <c r="AL256" s="132" t="str">
        <f t="shared" si="114"/>
        <v/>
      </c>
      <c r="AM256" s="132" t="str">
        <f t="shared" si="115"/>
        <v/>
      </c>
      <c r="AN256" s="133" t="str">
        <f t="shared" si="116"/>
        <v/>
      </c>
      <c r="AO256" s="133" t="str">
        <f t="shared" si="117"/>
        <v/>
      </c>
      <c r="AP256" s="133" t="str">
        <f t="shared" si="118"/>
        <v/>
      </c>
      <c r="AQ256" s="133" t="str">
        <f t="shared" si="119"/>
        <v/>
      </c>
      <c r="AR256" s="134" t="str">
        <f t="shared" si="120"/>
        <v/>
      </c>
    </row>
    <row r="257" spans="1:44">
      <c r="A257" s="220" t="str">
        <f t="shared" si="101"/>
        <v/>
      </c>
      <c r="B257" s="384"/>
      <c r="C257" s="385"/>
      <c r="D257" s="385"/>
      <c r="E257" s="386"/>
      <c r="F257" s="44"/>
      <c r="G257" s="469" t="str">
        <f t="shared" si="102"/>
        <v/>
      </c>
      <c r="H257" s="469"/>
      <c r="I257" s="373"/>
      <c r="J257" s="87"/>
      <c r="K257" s="54"/>
      <c r="L257" s="88"/>
      <c r="M257" s="89"/>
      <c r="N257" s="471">
        <f t="shared" si="103"/>
        <v>0</v>
      </c>
      <c r="O257" s="41"/>
      <c r="P257" s="52">
        <f t="shared" si="104"/>
        <v>0</v>
      </c>
      <c r="Q257" s="53" t="str">
        <f t="shared" si="105"/>
        <v/>
      </c>
      <c r="R257" s="54"/>
      <c r="S257" s="37"/>
      <c r="T257" s="23"/>
      <c r="U257" s="52">
        <f t="shared" si="106"/>
        <v>0</v>
      </c>
      <c r="V257" s="90"/>
      <c r="W257" s="91"/>
      <c r="X257" s="92"/>
      <c r="Y257" s="467">
        <f t="shared" si="107"/>
        <v>0</v>
      </c>
      <c r="Z257" s="90"/>
      <c r="AA257" s="91"/>
      <c r="AB257" s="92"/>
      <c r="AC257" s="93">
        <f t="shared" si="108"/>
        <v>0</v>
      </c>
      <c r="AD257" s="391" t="str">
        <f t="shared" si="98"/>
        <v/>
      </c>
      <c r="AE257" s="54"/>
      <c r="AF257" s="240" t="str">
        <f t="shared" si="109"/>
        <v/>
      </c>
      <c r="AG257" s="139" t="str">
        <f t="shared" si="110"/>
        <v/>
      </c>
      <c r="AH257" s="130" t="str">
        <f t="shared" si="111"/>
        <v/>
      </c>
      <c r="AI257" s="131" t="b">
        <f t="shared" si="100"/>
        <v>0</v>
      </c>
      <c r="AJ257" s="132" t="str">
        <f t="shared" si="112"/>
        <v/>
      </c>
      <c r="AK257" s="132" t="str">
        <f t="shared" si="113"/>
        <v/>
      </c>
      <c r="AL257" s="132" t="str">
        <f t="shared" si="114"/>
        <v/>
      </c>
      <c r="AM257" s="132" t="str">
        <f t="shared" si="115"/>
        <v/>
      </c>
      <c r="AN257" s="133" t="str">
        <f t="shared" si="116"/>
        <v/>
      </c>
      <c r="AO257" s="133" t="str">
        <f t="shared" si="117"/>
        <v/>
      </c>
      <c r="AP257" s="133" t="str">
        <f t="shared" si="118"/>
        <v/>
      </c>
      <c r="AQ257" s="133" t="str">
        <f t="shared" si="119"/>
        <v/>
      </c>
      <c r="AR257" s="134" t="str">
        <f t="shared" si="120"/>
        <v/>
      </c>
    </row>
    <row r="258" spans="1:44">
      <c r="A258" s="220" t="str">
        <f t="shared" si="101"/>
        <v/>
      </c>
      <c r="B258" s="384"/>
      <c r="C258" s="385"/>
      <c r="D258" s="385"/>
      <c r="E258" s="386"/>
      <c r="F258" s="44"/>
      <c r="G258" s="469" t="str">
        <f t="shared" si="102"/>
        <v/>
      </c>
      <c r="H258" s="469"/>
      <c r="I258" s="373"/>
      <c r="J258" s="87"/>
      <c r="K258" s="54"/>
      <c r="L258" s="88"/>
      <c r="M258" s="89"/>
      <c r="N258" s="471">
        <f t="shared" si="103"/>
        <v>0</v>
      </c>
      <c r="O258" s="41"/>
      <c r="P258" s="52">
        <f t="shared" si="104"/>
        <v>0</v>
      </c>
      <c r="Q258" s="53" t="str">
        <f t="shared" si="105"/>
        <v/>
      </c>
      <c r="R258" s="54"/>
      <c r="S258" s="37"/>
      <c r="T258" s="23"/>
      <c r="U258" s="52">
        <f t="shared" si="106"/>
        <v>0</v>
      </c>
      <c r="V258" s="90"/>
      <c r="W258" s="91"/>
      <c r="X258" s="92"/>
      <c r="Y258" s="467">
        <f t="shared" si="107"/>
        <v>0</v>
      </c>
      <c r="Z258" s="90"/>
      <c r="AA258" s="91"/>
      <c r="AB258" s="92"/>
      <c r="AC258" s="93">
        <f t="shared" si="108"/>
        <v>0</v>
      </c>
      <c r="AD258" s="391" t="str">
        <f t="shared" si="98"/>
        <v/>
      </c>
      <c r="AE258" s="54"/>
      <c r="AF258" s="240" t="str">
        <f t="shared" si="109"/>
        <v/>
      </c>
      <c r="AG258" s="139" t="str">
        <f t="shared" si="110"/>
        <v/>
      </c>
      <c r="AH258" s="130" t="str">
        <f t="shared" si="111"/>
        <v/>
      </c>
      <c r="AI258" s="131" t="b">
        <f t="shared" si="100"/>
        <v>0</v>
      </c>
      <c r="AJ258" s="132" t="str">
        <f t="shared" si="112"/>
        <v/>
      </c>
      <c r="AK258" s="132" t="str">
        <f t="shared" si="113"/>
        <v/>
      </c>
      <c r="AL258" s="132" t="str">
        <f t="shared" si="114"/>
        <v/>
      </c>
      <c r="AM258" s="132" t="str">
        <f t="shared" si="115"/>
        <v/>
      </c>
      <c r="AN258" s="133" t="str">
        <f t="shared" si="116"/>
        <v/>
      </c>
      <c r="AO258" s="133" t="str">
        <f t="shared" si="117"/>
        <v/>
      </c>
      <c r="AP258" s="133" t="str">
        <f t="shared" si="118"/>
        <v/>
      </c>
      <c r="AQ258" s="133" t="str">
        <f t="shared" si="119"/>
        <v/>
      </c>
      <c r="AR258" s="134" t="str">
        <f t="shared" si="120"/>
        <v/>
      </c>
    </row>
    <row r="259" spans="1:44">
      <c r="A259" s="220" t="str">
        <f t="shared" si="101"/>
        <v/>
      </c>
      <c r="B259" s="384"/>
      <c r="C259" s="385"/>
      <c r="D259" s="385"/>
      <c r="E259" s="386"/>
      <c r="F259" s="44"/>
      <c r="G259" s="469" t="str">
        <f t="shared" si="102"/>
        <v/>
      </c>
      <c r="H259" s="469"/>
      <c r="I259" s="373"/>
      <c r="J259" s="87"/>
      <c r="K259" s="54"/>
      <c r="L259" s="88"/>
      <c r="M259" s="89"/>
      <c r="N259" s="471">
        <f t="shared" si="103"/>
        <v>0</v>
      </c>
      <c r="O259" s="41"/>
      <c r="P259" s="52">
        <f t="shared" si="104"/>
        <v>0</v>
      </c>
      <c r="Q259" s="53" t="str">
        <f t="shared" si="105"/>
        <v/>
      </c>
      <c r="R259" s="54"/>
      <c r="S259" s="37"/>
      <c r="T259" s="23"/>
      <c r="U259" s="52">
        <f t="shared" si="106"/>
        <v>0</v>
      </c>
      <c r="V259" s="90"/>
      <c r="W259" s="91"/>
      <c r="X259" s="92"/>
      <c r="Y259" s="467">
        <f t="shared" si="107"/>
        <v>0</v>
      </c>
      <c r="Z259" s="90"/>
      <c r="AA259" s="91"/>
      <c r="AB259" s="92"/>
      <c r="AC259" s="93">
        <f t="shared" si="108"/>
        <v>0</v>
      </c>
      <c r="AD259" s="391" t="str">
        <f t="shared" si="98"/>
        <v/>
      </c>
      <c r="AE259" s="54"/>
      <c r="AF259" s="240" t="str">
        <f t="shared" si="109"/>
        <v/>
      </c>
      <c r="AG259" s="139" t="str">
        <f t="shared" si="110"/>
        <v/>
      </c>
      <c r="AH259" s="130" t="str">
        <f t="shared" si="111"/>
        <v/>
      </c>
      <c r="AI259" s="131" t="b">
        <f t="shared" si="100"/>
        <v>0</v>
      </c>
      <c r="AJ259" s="132" t="str">
        <f t="shared" si="112"/>
        <v/>
      </c>
      <c r="AK259" s="132" t="str">
        <f t="shared" si="113"/>
        <v/>
      </c>
      <c r="AL259" s="132" t="str">
        <f t="shared" si="114"/>
        <v/>
      </c>
      <c r="AM259" s="132" t="str">
        <f t="shared" si="115"/>
        <v/>
      </c>
      <c r="AN259" s="133" t="str">
        <f t="shared" si="116"/>
        <v/>
      </c>
      <c r="AO259" s="133" t="str">
        <f t="shared" si="117"/>
        <v/>
      </c>
      <c r="AP259" s="133" t="str">
        <f t="shared" si="118"/>
        <v/>
      </c>
      <c r="AQ259" s="133" t="str">
        <f t="shared" si="119"/>
        <v/>
      </c>
      <c r="AR259" s="134" t="str">
        <f t="shared" si="120"/>
        <v/>
      </c>
    </row>
    <row r="260" spans="1:44">
      <c r="A260" s="220" t="str">
        <f t="shared" si="101"/>
        <v/>
      </c>
      <c r="B260" s="384"/>
      <c r="C260" s="385"/>
      <c r="D260" s="385"/>
      <c r="E260" s="386"/>
      <c r="F260" s="44"/>
      <c r="G260" s="469" t="str">
        <f t="shared" si="102"/>
        <v/>
      </c>
      <c r="H260" s="469"/>
      <c r="I260" s="373"/>
      <c r="J260" s="87"/>
      <c r="K260" s="54"/>
      <c r="L260" s="88"/>
      <c r="M260" s="89"/>
      <c r="N260" s="471">
        <f t="shared" si="103"/>
        <v>0</v>
      </c>
      <c r="O260" s="41"/>
      <c r="P260" s="52">
        <f t="shared" si="104"/>
        <v>0</v>
      </c>
      <c r="Q260" s="53" t="str">
        <f t="shared" si="105"/>
        <v/>
      </c>
      <c r="R260" s="54"/>
      <c r="S260" s="37"/>
      <c r="T260" s="23"/>
      <c r="U260" s="52">
        <f t="shared" si="106"/>
        <v>0</v>
      </c>
      <c r="V260" s="90"/>
      <c r="W260" s="91"/>
      <c r="X260" s="92"/>
      <c r="Y260" s="467">
        <f t="shared" si="107"/>
        <v>0</v>
      </c>
      <c r="Z260" s="90"/>
      <c r="AA260" s="91"/>
      <c r="AB260" s="92"/>
      <c r="AC260" s="93">
        <f t="shared" si="108"/>
        <v>0</v>
      </c>
      <c r="AD260" s="391" t="str">
        <f t="shared" si="98"/>
        <v/>
      </c>
      <c r="AE260" s="54"/>
      <c r="AF260" s="240" t="str">
        <f t="shared" si="109"/>
        <v/>
      </c>
      <c r="AG260" s="139" t="str">
        <f t="shared" si="110"/>
        <v/>
      </c>
      <c r="AH260" s="130" t="str">
        <f t="shared" si="111"/>
        <v/>
      </c>
      <c r="AI260" s="131" t="b">
        <f t="shared" si="100"/>
        <v>0</v>
      </c>
      <c r="AJ260" s="132" t="str">
        <f t="shared" si="112"/>
        <v/>
      </c>
      <c r="AK260" s="132" t="str">
        <f t="shared" si="113"/>
        <v/>
      </c>
      <c r="AL260" s="132" t="str">
        <f t="shared" si="114"/>
        <v/>
      </c>
      <c r="AM260" s="132" t="str">
        <f t="shared" si="115"/>
        <v/>
      </c>
      <c r="AN260" s="133" t="str">
        <f t="shared" si="116"/>
        <v/>
      </c>
      <c r="AO260" s="133" t="str">
        <f t="shared" si="117"/>
        <v/>
      </c>
      <c r="AP260" s="133" t="str">
        <f t="shared" si="118"/>
        <v/>
      </c>
      <c r="AQ260" s="133" t="str">
        <f t="shared" si="119"/>
        <v/>
      </c>
      <c r="AR260" s="134" t="str">
        <f t="shared" si="120"/>
        <v/>
      </c>
    </row>
    <row r="261" spans="1:44">
      <c r="A261" s="220" t="str">
        <f t="shared" si="101"/>
        <v/>
      </c>
      <c r="B261" s="384"/>
      <c r="C261" s="385"/>
      <c r="D261" s="385"/>
      <c r="E261" s="386"/>
      <c r="F261" s="44"/>
      <c r="G261" s="469" t="str">
        <f t="shared" si="102"/>
        <v/>
      </c>
      <c r="H261" s="469"/>
      <c r="I261" s="373"/>
      <c r="J261" s="87"/>
      <c r="K261" s="54"/>
      <c r="L261" s="88"/>
      <c r="M261" s="89"/>
      <c r="N261" s="471">
        <f t="shared" si="103"/>
        <v>0</v>
      </c>
      <c r="O261" s="41"/>
      <c r="P261" s="52">
        <f t="shared" si="104"/>
        <v>0</v>
      </c>
      <c r="Q261" s="53" t="str">
        <f t="shared" si="105"/>
        <v/>
      </c>
      <c r="R261" s="54"/>
      <c r="S261" s="37"/>
      <c r="T261" s="23"/>
      <c r="U261" s="52">
        <f t="shared" si="106"/>
        <v>0</v>
      </c>
      <c r="V261" s="90"/>
      <c r="W261" s="91"/>
      <c r="X261" s="92"/>
      <c r="Y261" s="467">
        <f t="shared" si="107"/>
        <v>0</v>
      </c>
      <c r="Z261" s="90"/>
      <c r="AA261" s="91"/>
      <c r="AB261" s="92"/>
      <c r="AC261" s="93">
        <f t="shared" si="108"/>
        <v>0</v>
      </c>
      <c r="AD261" s="391" t="str">
        <f t="shared" si="98"/>
        <v/>
      </c>
      <c r="AE261" s="54"/>
      <c r="AF261" s="240" t="str">
        <f t="shared" si="109"/>
        <v/>
      </c>
      <c r="AG261" s="139" t="str">
        <f t="shared" si="110"/>
        <v/>
      </c>
      <c r="AH261" s="130" t="str">
        <f t="shared" si="111"/>
        <v/>
      </c>
      <c r="AI261" s="131" t="b">
        <f t="shared" si="100"/>
        <v>0</v>
      </c>
      <c r="AJ261" s="132" t="str">
        <f t="shared" si="112"/>
        <v/>
      </c>
      <c r="AK261" s="132" t="str">
        <f t="shared" si="113"/>
        <v/>
      </c>
      <c r="AL261" s="132" t="str">
        <f t="shared" si="114"/>
        <v/>
      </c>
      <c r="AM261" s="132" t="str">
        <f t="shared" si="115"/>
        <v/>
      </c>
      <c r="AN261" s="133" t="str">
        <f t="shared" si="116"/>
        <v/>
      </c>
      <c r="AO261" s="133" t="str">
        <f t="shared" si="117"/>
        <v/>
      </c>
      <c r="AP261" s="133" t="str">
        <f t="shared" si="118"/>
        <v/>
      </c>
      <c r="AQ261" s="133" t="str">
        <f t="shared" si="119"/>
        <v/>
      </c>
      <c r="AR261" s="134" t="str">
        <f t="shared" si="120"/>
        <v/>
      </c>
    </row>
    <row r="262" spans="1:44">
      <c r="A262" s="220" t="str">
        <f t="shared" si="101"/>
        <v/>
      </c>
      <c r="B262" s="384"/>
      <c r="C262" s="385"/>
      <c r="D262" s="385"/>
      <c r="E262" s="386"/>
      <c r="F262" s="44"/>
      <c r="G262" s="469" t="str">
        <f t="shared" si="102"/>
        <v/>
      </c>
      <c r="H262" s="469"/>
      <c r="I262" s="373"/>
      <c r="J262" s="87"/>
      <c r="K262" s="54"/>
      <c r="L262" s="88"/>
      <c r="M262" s="89"/>
      <c r="N262" s="471">
        <f t="shared" si="103"/>
        <v>0</v>
      </c>
      <c r="O262" s="41"/>
      <c r="P262" s="52">
        <f t="shared" si="104"/>
        <v>0</v>
      </c>
      <c r="Q262" s="53" t="str">
        <f t="shared" si="105"/>
        <v/>
      </c>
      <c r="R262" s="54"/>
      <c r="S262" s="37"/>
      <c r="T262" s="23"/>
      <c r="U262" s="52">
        <f t="shared" si="106"/>
        <v>0</v>
      </c>
      <c r="V262" s="90"/>
      <c r="W262" s="91"/>
      <c r="X262" s="92"/>
      <c r="Y262" s="467">
        <f t="shared" si="107"/>
        <v>0</v>
      </c>
      <c r="Z262" s="90"/>
      <c r="AA262" s="91"/>
      <c r="AB262" s="92"/>
      <c r="AC262" s="93">
        <f t="shared" si="108"/>
        <v>0</v>
      </c>
      <c r="AD262" s="391" t="str">
        <f t="shared" si="98"/>
        <v/>
      </c>
      <c r="AE262" s="54"/>
      <c r="AF262" s="240" t="str">
        <f t="shared" si="109"/>
        <v/>
      </c>
      <c r="AG262" s="139" t="str">
        <f t="shared" si="110"/>
        <v/>
      </c>
      <c r="AH262" s="130" t="str">
        <f t="shared" si="111"/>
        <v/>
      </c>
      <c r="AI262" s="131" t="b">
        <f t="shared" si="100"/>
        <v>0</v>
      </c>
      <c r="AJ262" s="132" t="str">
        <f t="shared" si="112"/>
        <v/>
      </c>
      <c r="AK262" s="132" t="str">
        <f t="shared" si="113"/>
        <v/>
      </c>
      <c r="AL262" s="132" t="str">
        <f t="shared" si="114"/>
        <v/>
      </c>
      <c r="AM262" s="132" t="str">
        <f t="shared" si="115"/>
        <v/>
      </c>
      <c r="AN262" s="133" t="str">
        <f t="shared" si="116"/>
        <v/>
      </c>
      <c r="AO262" s="133" t="str">
        <f t="shared" si="117"/>
        <v/>
      </c>
      <c r="AP262" s="133" t="str">
        <f t="shared" si="118"/>
        <v/>
      </c>
      <c r="AQ262" s="133" t="str">
        <f t="shared" si="119"/>
        <v/>
      </c>
      <c r="AR262" s="134" t="str">
        <f t="shared" si="120"/>
        <v/>
      </c>
    </row>
    <row r="263" spans="1:44">
      <c r="A263" s="220" t="str">
        <f t="shared" si="101"/>
        <v/>
      </c>
      <c r="B263" s="384"/>
      <c r="C263" s="385"/>
      <c r="D263" s="385"/>
      <c r="E263" s="386"/>
      <c r="F263" s="44"/>
      <c r="G263" s="469" t="str">
        <f t="shared" si="102"/>
        <v/>
      </c>
      <c r="H263" s="469"/>
      <c r="I263" s="373"/>
      <c r="J263" s="87"/>
      <c r="K263" s="54"/>
      <c r="L263" s="88"/>
      <c r="M263" s="89"/>
      <c r="N263" s="471">
        <f t="shared" si="103"/>
        <v>0</v>
      </c>
      <c r="O263" s="41"/>
      <c r="P263" s="52">
        <f t="shared" si="104"/>
        <v>0</v>
      </c>
      <c r="Q263" s="53" t="str">
        <f t="shared" si="105"/>
        <v/>
      </c>
      <c r="R263" s="54"/>
      <c r="S263" s="37"/>
      <c r="T263" s="23"/>
      <c r="U263" s="52">
        <f t="shared" si="106"/>
        <v>0</v>
      </c>
      <c r="V263" s="90"/>
      <c r="W263" s="91"/>
      <c r="X263" s="92"/>
      <c r="Y263" s="467">
        <f t="shared" si="107"/>
        <v>0</v>
      </c>
      <c r="Z263" s="90"/>
      <c r="AA263" s="91"/>
      <c r="AB263" s="92"/>
      <c r="AC263" s="93">
        <f t="shared" si="108"/>
        <v>0</v>
      </c>
      <c r="AD263" s="391" t="str">
        <f t="shared" si="98"/>
        <v/>
      </c>
      <c r="AE263" s="54"/>
      <c r="AF263" s="240" t="str">
        <f t="shared" si="109"/>
        <v/>
      </c>
      <c r="AG263" s="139" t="str">
        <f t="shared" si="110"/>
        <v/>
      </c>
      <c r="AH263" s="130" t="str">
        <f t="shared" si="111"/>
        <v/>
      </c>
      <c r="AI263" s="131" t="b">
        <f t="shared" si="100"/>
        <v>0</v>
      </c>
      <c r="AJ263" s="132" t="str">
        <f t="shared" si="112"/>
        <v/>
      </c>
      <c r="AK263" s="132" t="str">
        <f t="shared" si="113"/>
        <v/>
      </c>
      <c r="AL263" s="132" t="str">
        <f t="shared" si="114"/>
        <v/>
      </c>
      <c r="AM263" s="132" t="str">
        <f t="shared" si="115"/>
        <v/>
      </c>
      <c r="AN263" s="133" t="str">
        <f t="shared" si="116"/>
        <v/>
      </c>
      <c r="AO263" s="133" t="str">
        <f t="shared" si="117"/>
        <v/>
      </c>
      <c r="AP263" s="133" t="str">
        <f t="shared" si="118"/>
        <v/>
      </c>
      <c r="AQ263" s="133" t="str">
        <f t="shared" si="119"/>
        <v/>
      </c>
      <c r="AR263" s="134" t="str">
        <f t="shared" si="120"/>
        <v/>
      </c>
    </row>
    <row r="264" spans="1:44">
      <c r="A264" s="220" t="str">
        <f t="shared" si="101"/>
        <v/>
      </c>
      <c r="B264" s="384"/>
      <c r="C264" s="385"/>
      <c r="D264" s="385"/>
      <c r="E264" s="386"/>
      <c r="F264" s="44"/>
      <c r="G264" s="469" t="str">
        <f t="shared" si="102"/>
        <v/>
      </c>
      <c r="H264" s="469"/>
      <c r="I264" s="373"/>
      <c r="J264" s="87"/>
      <c r="K264" s="54"/>
      <c r="L264" s="88"/>
      <c r="M264" s="89"/>
      <c r="N264" s="471">
        <f t="shared" si="103"/>
        <v>0</v>
      </c>
      <c r="O264" s="41"/>
      <c r="P264" s="52">
        <f t="shared" si="104"/>
        <v>0</v>
      </c>
      <c r="Q264" s="53" t="str">
        <f t="shared" si="105"/>
        <v/>
      </c>
      <c r="R264" s="54"/>
      <c r="S264" s="37"/>
      <c r="T264" s="23"/>
      <c r="U264" s="52">
        <f t="shared" si="106"/>
        <v>0</v>
      </c>
      <c r="V264" s="90"/>
      <c r="W264" s="91"/>
      <c r="X264" s="92"/>
      <c r="Y264" s="467">
        <f t="shared" si="107"/>
        <v>0</v>
      </c>
      <c r="Z264" s="90"/>
      <c r="AA264" s="91"/>
      <c r="AB264" s="92"/>
      <c r="AC264" s="93">
        <f t="shared" si="108"/>
        <v>0</v>
      </c>
      <c r="AD264" s="391" t="str">
        <f t="shared" si="98"/>
        <v/>
      </c>
      <c r="AE264" s="54"/>
      <c r="AF264" s="240" t="str">
        <f t="shared" si="109"/>
        <v/>
      </c>
      <c r="AG264" s="139" t="str">
        <f t="shared" si="110"/>
        <v/>
      </c>
      <c r="AH264" s="130" t="str">
        <f t="shared" si="111"/>
        <v/>
      </c>
      <c r="AI264" s="131" t="b">
        <f t="shared" si="100"/>
        <v>0</v>
      </c>
      <c r="AJ264" s="132" t="str">
        <f t="shared" si="112"/>
        <v/>
      </c>
      <c r="AK264" s="132" t="str">
        <f t="shared" si="113"/>
        <v/>
      </c>
      <c r="AL264" s="132" t="str">
        <f t="shared" si="114"/>
        <v/>
      </c>
      <c r="AM264" s="132" t="str">
        <f t="shared" si="115"/>
        <v/>
      </c>
      <c r="AN264" s="133" t="str">
        <f t="shared" si="116"/>
        <v/>
      </c>
      <c r="AO264" s="133" t="str">
        <f t="shared" si="117"/>
        <v/>
      </c>
      <c r="AP264" s="133" t="str">
        <f t="shared" si="118"/>
        <v/>
      </c>
      <c r="AQ264" s="133" t="str">
        <f t="shared" si="119"/>
        <v/>
      </c>
      <c r="AR264" s="134" t="str">
        <f t="shared" si="120"/>
        <v/>
      </c>
    </row>
    <row r="265" spans="1:44">
      <c r="A265" s="220" t="str">
        <f t="shared" si="101"/>
        <v/>
      </c>
      <c r="B265" s="384"/>
      <c r="C265" s="385"/>
      <c r="D265" s="385"/>
      <c r="E265" s="386"/>
      <c r="F265" s="44"/>
      <c r="G265" s="469" t="str">
        <f t="shared" si="102"/>
        <v/>
      </c>
      <c r="H265" s="469"/>
      <c r="I265" s="373"/>
      <c r="J265" s="87"/>
      <c r="K265" s="54"/>
      <c r="L265" s="88"/>
      <c r="M265" s="89"/>
      <c r="N265" s="471">
        <f t="shared" si="103"/>
        <v>0</v>
      </c>
      <c r="O265" s="41"/>
      <c r="P265" s="52">
        <f t="shared" si="104"/>
        <v>0</v>
      </c>
      <c r="Q265" s="53" t="str">
        <f t="shared" si="105"/>
        <v/>
      </c>
      <c r="R265" s="54"/>
      <c r="S265" s="37"/>
      <c r="T265" s="23"/>
      <c r="U265" s="52">
        <f t="shared" si="106"/>
        <v>0</v>
      </c>
      <c r="V265" s="90"/>
      <c r="W265" s="91"/>
      <c r="X265" s="92"/>
      <c r="Y265" s="467">
        <f t="shared" si="107"/>
        <v>0</v>
      </c>
      <c r="Z265" s="90"/>
      <c r="AA265" s="91"/>
      <c r="AB265" s="92"/>
      <c r="AC265" s="93">
        <f t="shared" si="108"/>
        <v>0</v>
      </c>
      <c r="AD265" s="391" t="str">
        <f t="shared" si="98"/>
        <v/>
      </c>
      <c r="AE265" s="54"/>
      <c r="AF265" s="240" t="str">
        <f t="shared" si="109"/>
        <v/>
      </c>
      <c r="AG265" s="139" t="str">
        <f t="shared" si="110"/>
        <v/>
      </c>
      <c r="AH265" s="130" t="str">
        <f t="shared" si="111"/>
        <v/>
      </c>
      <c r="AI265" s="131" t="b">
        <f t="shared" si="100"/>
        <v>0</v>
      </c>
      <c r="AJ265" s="132" t="str">
        <f t="shared" si="112"/>
        <v/>
      </c>
      <c r="AK265" s="132" t="str">
        <f t="shared" si="113"/>
        <v/>
      </c>
      <c r="AL265" s="132" t="str">
        <f t="shared" si="114"/>
        <v/>
      </c>
      <c r="AM265" s="132" t="str">
        <f t="shared" si="115"/>
        <v/>
      </c>
      <c r="AN265" s="133" t="str">
        <f t="shared" si="116"/>
        <v/>
      </c>
      <c r="AO265" s="133" t="str">
        <f t="shared" si="117"/>
        <v/>
      </c>
      <c r="AP265" s="133" t="str">
        <f t="shared" si="118"/>
        <v/>
      </c>
      <c r="AQ265" s="133" t="str">
        <f t="shared" si="119"/>
        <v/>
      </c>
      <c r="AR265" s="134" t="str">
        <f t="shared" si="120"/>
        <v/>
      </c>
    </row>
    <row r="266" spans="1:44">
      <c r="A266" s="220" t="str">
        <f t="shared" si="101"/>
        <v/>
      </c>
      <c r="B266" s="384"/>
      <c r="C266" s="385"/>
      <c r="D266" s="385"/>
      <c r="E266" s="386"/>
      <c r="F266" s="44"/>
      <c r="G266" s="469" t="str">
        <f t="shared" si="102"/>
        <v/>
      </c>
      <c r="H266" s="469"/>
      <c r="I266" s="373"/>
      <c r="J266" s="87"/>
      <c r="K266" s="54"/>
      <c r="L266" s="88"/>
      <c r="M266" s="89"/>
      <c r="N266" s="471">
        <f t="shared" si="103"/>
        <v>0</v>
      </c>
      <c r="O266" s="41"/>
      <c r="P266" s="52">
        <f t="shared" si="104"/>
        <v>0</v>
      </c>
      <c r="Q266" s="53" t="str">
        <f t="shared" si="105"/>
        <v/>
      </c>
      <c r="R266" s="54"/>
      <c r="S266" s="37"/>
      <c r="T266" s="23"/>
      <c r="U266" s="52">
        <f t="shared" si="106"/>
        <v>0</v>
      </c>
      <c r="V266" s="90"/>
      <c r="W266" s="91"/>
      <c r="X266" s="92"/>
      <c r="Y266" s="467">
        <f t="shared" si="107"/>
        <v>0</v>
      </c>
      <c r="Z266" s="90"/>
      <c r="AA266" s="91"/>
      <c r="AB266" s="92"/>
      <c r="AC266" s="93">
        <f t="shared" si="108"/>
        <v>0</v>
      </c>
      <c r="AD266" s="391" t="str">
        <f t="shared" si="98"/>
        <v/>
      </c>
      <c r="AE266" s="54"/>
      <c r="AF266" s="240" t="str">
        <f t="shared" si="109"/>
        <v/>
      </c>
      <c r="AG266" s="139" t="str">
        <f t="shared" si="110"/>
        <v/>
      </c>
      <c r="AH266" s="130" t="str">
        <f t="shared" si="111"/>
        <v/>
      </c>
      <c r="AI266" s="131" t="b">
        <f t="shared" si="100"/>
        <v>0</v>
      </c>
      <c r="AJ266" s="132" t="str">
        <f t="shared" si="112"/>
        <v/>
      </c>
      <c r="AK266" s="132" t="str">
        <f t="shared" si="113"/>
        <v/>
      </c>
      <c r="AL266" s="132" t="str">
        <f t="shared" si="114"/>
        <v/>
      </c>
      <c r="AM266" s="132" t="str">
        <f t="shared" si="115"/>
        <v/>
      </c>
      <c r="AN266" s="133" t="str">
        <f t="shared" si="116"/>
        <v/>
      </c>
      <c r="AO266" s="133" t="str">
        <f t="shared" si="117"/>
        <v/>
      </c>
      <c r="AP266" s="133" t="str">
        <f t="shared" si="118"/>
        <v/>
      </c>
      <c r="AQ266" s="133" t="str">
        <f t="shared" si="119"/>
        <v/>
      </c>
      <c r="AR266" s="134" t="str">
        <f t="shared" si="120"/>
        <v/>
      </c>
    </row>
    <row r="267" spans="1:44">
      <c r="A267" s="220" t="str">
        <f t="shared" si="101"/>
        <v/>
      </c>
      <c r="B267" s="384"/>
      <c r="C267" s="385"/>
      <c r="D267" s="385"/>
      <c r="E267" s="386"/>
      <c r="F267" s="44"/>
      <c r="G267" s="469" t="str">
        <f t="shared" si="102"/>
        <v/>
      </c>
      <c r="H267" s="469"/>
      <c r="I267" s="373"/>
      <c r="J267" s="87"/>
      <c r="K267" s="54"/>
      <c r="L267" s="88"/>
      <c r="M267" s="89"/>
      <c r="N267" s="471">
        <f t="shared" si="103"/>
        <v>0</v>
      </c>
      <c r="O267" s="41"/>
      <c r="P267" s="52">
        <f t="shared" si="104"/>
        <v>0</v>
      </c>
      <c r="Q267" s="53" t="str">
        <f t="shared" si="105"/>
        <v/>
      </c>
      <c r="R267" s="54"/>
      <c r="S267" s="37"/>
      <c r="T267" s="23"/>
      <c r="U267" s="52">
        <f t="shared" si="106"/>
        <v>0</v>
      </c>
      <c r="V267" s="90"/>
      <c r="W267" s="91"/>
      <c r="X267" s="92"/>
      <c r="Y267" s="467">
        <f t="shared" si="107"/>
        <v>0</v>
      </c>
      <c r="Z267" s="90"/>
      <c r="AA267" s="91"/>
      <c r="AB267" s="92"/>
      <c r="AC267" s="93">
        <f t="shared" si="108"/>
        <v>0</v>
      </c>
      <c r="AD267" s="391" t="str">
        <f t="shared" si="98"/>
        <v/>
      </c>
      <c r="AE267" s="54"/>
      <c r="AF267" s="240" t="str">
        <f t="shared" si="109"/>
        <v/>
      </c>
      <c r="AG267" s="139" t="str">
        <f t="shared" si="110"/>
        <v/>
      </c>
      <c r="AH267" s="130" t="str">
        <f t="shared" si="111"/>
        <v/>
      </c>
      <c r="AI267" s="131" t="b">
        <f t="shared" si="100"/>
        <v>0</v>
      </c>
      <c r="AJ267" s="132" t="str">
        <f t="shared" si="112"/>
        <v/>
      </c>
      <c r="AK267" s="132" t="str">
        <f t="shared" si="113"/>
        <v/>
      </c>
      <c r="AL267" s="132" t="str">
        <f t="shared" si="114"/>
        <v/>
      </c>
      <c r="AM267" s="132" t="str">
        <f t="shared" si="115"/>
        <v/>
      </c>
      <c r="AN267" s="133" t="str">
        <f t="shared" si="116"/>
        <v/>
      </c>
      <c r="AO267" s="133" t="str">
        <f t="shared" si="117"/>
        <v/>
      </c>
      <c r="AP267" s="133" t="str">
        <f t="shared" si="118"/>
        <v/>
      </c>
      <c r="AQ267" s="133" t="str">
        <f t="shared" si="119"/>
        <v/>
      </c>
      <c r="AR267" s="134" t="str">
        <f t="shared" si="120"/>
        <v/>
      </c>
    </row>
    <row r="268" spans="1:44">
      <c r="A268" s="220" t="str">
        <f t="shared" si="101"/>
        <v/>
      </c>
      <c r="B268" s="384"/>
      <c r="C268" s="385"/>
      <c r="D268" s="385"/>
      <c r="E268" s="386"/>
      <c r="F268" s="44"/>
      <c r="G268" s="469" t="str">
        <f t="shared" si="102"/>
        <v/>
      </c>
      <c r="H268" s="469"/>
      <c r="I268" s="373"/>
      <c r="J268" s="87"/>
      <c r="K268" s="54"/>
      <c r="L268" s="88"/>
      <c r="M268" s="89"/>
      <c r="N268" s="471">
        <f t="shared" si="103"/>
        <v>0</v>
      </c>
      <c r="O268" s="41"/>
      <c r="P268" s="52">
        <f t="shared" si="104"/>
        <v>0</v>
      </c>
      <c r="Q268" s="53" t="str">
        <f t="shared" si="105"/>
        <v/>
      </c>
      <c r="R268" s="54"/>
      <c r="S268" s="37"/>
      <c r="T268" s="23"/>
      <c r="U268" s="52">
        <f t="shared" si="106"/>
        <v>0</v>
      </c>
      <c r="V268" s="90"/>
      <c r="W268" s="91"/>
      <c r="X268" s="92"/>
      <c r="Y268" s="467">
        <f t="shared" si="107"/>
        <v>0</v>
      </c>
      <c r="Z268" s="90"/>
      <c r="AA268" s="91"/>
      <c r="AB268" s="92"/>
      <c r="AC268" s="93">
        <f t="shared" si="108"/>
        <v>0</v>
      </c>
      <c r="AD268" s="391" t="str">
        <f t="shared" si="98"/>
        <v/>
      </c>
      <c r="AE268" s="54"/>
      <c r="AF268" s="240" t="str">
        <f t="shared" si="109"/>
        <v/>
      </c>
      <c r="AG268" s="139" t="str">
        <f t="shared" si="110"/>
        <v/>
      </c>
      <c r="AH268" s="130" t="str">
        <f t="shared" si="111"/>
        <v/>
      </c>
      <c r="AI268" s="131" t="b">
        <f t="shared" si="100"/>
        <v>0</v>
      </c>
      <c r="AJ268" s="132" t="str">
        <f t="shared" si="112"/>
        <v/>
      </c>
      <c r="AK268" s="132" t="str">
        <f t="shared" si="113"/>
        <v/>
      </c>
      <c r="AL268" s="132" t="str">
        <f t="shared" si="114"/>
        <v/>
      </c>
      <c r="AM268" s="132" t="str">
        <f t="shared" si="115"/>
        <v/>
      </c>
      <c r="AN268" s="133" t="str">
        <f t="shared" si="116"/>
        <v/>
      </c>
      <c r="AO268" s="133" t="str">
        <f t="shared" si="117"/>
        <v/>
      </c>
      <c r="AP268" s="133" t="str">
        <f t="shared" si="118"/>
        <v/>
      </c>
      <c r="AQ268" s="133" t="str">
        <f t="shared" si="119"/>
        <v/>
      </c>
      <c r="AR268" s="134" t="str">
        <f t="shared" si="120"/>
        <v/>
      </c>
    </row>
    <row r="269" spans="1:44">
      <c r="A269" s="220" t="str">
        <f t="shared" si="101"/>
        <v/>
      </c>
      <c r="B269" s="384"/>
      <c r="C269" s="385"/>
      <c r="D269" s="385"/>
      <c r="E269" s="386"/>
      <c r="F269" s="44"/>
      <c r="G269" s="469" t="str">
        <f t="shared" si="102"/>
        <v/>
      </c>
      <c r="H269" s="469"/>
      <c r="I269" s="373"/>
      <c r="J269" s="87"/>
      <c r="K269" s="54"/>
      <c r="L269" s="88"/>
      <c r="M269" s="89"/>
      <c r="N269" s="471">
        <f t="shared" si="103"/>
        <v>0</v>
      </c>
      <c r="O269" s="41"/>
      <c r="P269" s="52">
        <f t="shared" si="104"/>
        <v>0</v>
      </c>
      <c r="Q269" s="53" t="str">
        <f t="shared" si="105"/>
        <v/>
      </c>
      <c r="R269" s="54"/>
      <c r="S269" s="37"/>
      <c r="T269" s="23"/>
      <c r="U269" s="52">
        <f t="shared" si="106"/>
        <v>0</v>
      </c>
      <c r="V269" s="90"/>
      <c r="W269" s="91"/>
      <c r="X269" s="92"/>
      <c r="Y269" s="467">
        <f t="shared" si="107"/>
        <v>0</v>
      </c>
      <c r="Z269" s="90"/>
      <c r="AA269" s="91"/>
      <c r="AB269" s="92"/>
      <c r="AC269" s="93">
        <f t="shared" si="108"/>
        <v>0</v>
      </c>
      <c r="AD269" s="391" t="str">
        <f t="shared" si="98"/>
        <v/>
      </c>
      <c r="AE269" s="54"/>
      <c r="AF269" s="240" t="str">
        <f t="shared" si="109"/>
        <v/>
      </c>
      <c r="AG269" s="139" t="str">
        <f t="shared" si="110"/>
        <v/>
      </c>
      <c r="AH269" s="130" t="str">
        <f t="shared" si="111"/>
        <v/>
      </c>
      <c r="AI269" s="131" t="b">
        <f t="shared" si="100"/>
        <v>0</v>
      </c>
      <c r="AJ269" s="132" t="str">
        <f t="shared" si="112"/>
        <v/>
      </c>
      <c r="AK269" s="132" t="str">
        <f t="shared" si="113"/>
        <v/>
      </c>
      <c r="AL269" s="132" t="str">
        <f t="shared" si="114"/>
        <v/>
      </c>
      <c r="AM269" s="132" t="str">
        <f t="shared" si="115"/>
        <v/>
      </c>
      <c r="AN269" s="133" t="str">
        <f t="shared" si="116"/>
        <v/>
      </c>
      <c r="AO269" s="133" t="str">
        <f t="shared" si="117"/>
        <v/>
      </c>
      <c r="AP269" s="133" t="str">
        <f t="shared" si="118"/>
        <v/>
      </c>
      <c r="AQ269" s="133" t="str">
        <f t="shared" si="119"/>
        <v/>
      </c>
      <c r="AR269" s="134" t="str">
        <f t="shared" si="120"/>
        <v/>
      </c>
    </row>
    <row r="270" spans="1:44">
      <c r="A270" s="220" t="str">
        <f t="shared" si="101"/>
        <v/>
      </c>
      <c r="B270" s="384"/>
      <c r="C270" s="385"/>
      <c r="D270" s="385"/>
      <c r="E270" s="386"/>
      <c r="F270" s="44"/>
      <c r="G270" s="469" t="str">
        <f t="shared" si="102"/>
        <v/>
      </c>
      <c r="H270" s="469"/>
      <c r="I270" s="373"/>
      <c r="J270" s="87"/>
      <c r="K270" s="54"/>
      <c r="L270" s="88"/>
      <c r="M270" s="89"/>
      <c r="N270" s="471">
        <f t="shared" si="103"/>
        <v>0</v>
      </c>
      <c r="O270" s="41"/>
      <c r="P270" s="52">
        <f t="shared" si="104"/>
        <v>0</v>
      </c>
      <c r="Q270" s="53" t="str">
        <f t="shared" si="105"/>
        <v/>
      </c>
      <c r="R270" s="54"/>
      <c r="S270" s="37"/>
      <c r="T270" s="23"/>
      <c r="U270" s="52">
        <f t="shared" si="106"/>
        <v>0</v>
      </c>
      <c r="V270" s="90"/>
      <c r="W270" s="91"/>
      <c r="X270" s="92"/>
      <c r="Y270" s="467">
        <f t="shared" si="107"/>
        <v>0</v>
      </c>
      <c r="Z270" s="90"/>
      <c r="AA270" s="91"/>
      <c r="AB270" s="92"/>
      <c r="AC270" s="93">
        <f t="shared" si="108"/>
        <v>0</v>
      </c>
      <c r="AD270" s="391" t="str">
        <f t="shared" si="98"/>
        <v/>
      </c>
      <c r="AE270" s="54"/>
      <c r="AF270" s="240" t="str">
        <f t="shared" si="109"/>
        <v/>
      </c>
      <c r="AG270" s="139" t="str">
        <f t="shared" si="110"/>
        <v/>
      </c>
      <c r="AH270" s="130" t="str">
        <f t="shared" si="111"/>
        <v/>
      </c>
      <c r="AI270" s="131" t="b">
        <f t="shared" si="100"/>
        <v>0</v>
      </c>
      <c r="AJ270" s="132" t="str">
        <f t="shared" si="112"/>
        <v/>
      </c>
      <c r="AK270" s="132" t="str">
        <f t="shared" si="113"/>
        <v/>
      </c>
      <c r="AL270" s="132" t="str">
        <f t="shared" si="114"/>
        <v/>
      </c>
      <c r="AM270" s="132" t="str">
        <f t="shared" si="115"/>
        <v/>
      </c>
      <c r="AN270" s="133" t="str">
        <f t="shared" si="116"/>
        <v/>
      </c>
      <c r="AO270" s="133" t="str">
        <f t="shared" si="117"/>
        <v/>
      </c>
      <c r="AP270" s="133" t="str">
        <f t="shared" si="118"/>
        <v/>
      </c>
      <c r="AQ270" s="133" t="str">
        <f t="shared" si="119"/>
        <v/>
      </c>
      <c r="AR270" s="134" t="str">
        <f t="shared" si="120"/>
        <v/>
      </c>
    </row>
    <row r="271" spans="1:44">
      <c r="A271" s="220" t="str">
        <f t="shared" si="101"/>
        <v/>
      </c>
      <c r="B271" s="384"/>
      <c r="C271" s="385"/>
      <c r="D271" s="385"/>
      <c r="E271" s="386"/>
      <c r="F271" s="44"/>
      <c r="G271" s="469" t="str">
        <f t="shared" si="102"/>
        <v/>
      </c>
      <c r="H271" s="469"/>
      <c r="I271" s="373"/>
      <c r="J271" s="87"/>
      <c r="K271" s="54"/>
      <c r="L271" s="88"/>
      <c r="M271" s="89"/>
      <c r="N271" s="471">
        <f t="shared" si="103"/>
        <v>0</v>
      </c>
      <c r="O271" s="41"/>
      <c r="P271" s="52">
        <f t="shared" si="104"/>
        <v>0</v>
      </c>
      <c r="Q271" s="53" t="str">
        <f t="shared" si="105"/>
        <v/>
      </c>
      <c r="R271" s="54"/>
      <c r="S271" s="37"/>
      <c r="T271" s="23"/>
      <c r="U271" s="52">
        <f t="shared" si="106"/>
        <v>0</v>
      </c>
      <c r="V271" s="90"/>
      <c r="W271" s="91"/>
      <c r="X271" s="92"/>
      <c r="Y271" s="467">
        <f t="shared" si="107"/>
        <v>0</v>
      </c>
      <c r="Z271" s="90"/>
      <c r="AA271" s="91"/>
      <c r="AB271" s="92"/>
      <c r="AC271" s="93">
        <f t="shared" si="108"/>
        <v>0</v>
      </c>
      <c r="AD271" s="391" t="str">
        <f t="shared" si="98"/>
        <v/>
      </c>
      <c r="AE271" s="54"/>
      <c r="AF271" s="240" t="str">
        <f t="shared" si="109"/>
        <v/>
      </c>
      <c r="AG271" s="139" t="str">
        <f t="shared" si="110"/>
        <v/>
      </c>
      <c r="AH271" s="130" t="str">
        <f t="shared" si="111"/>
        <v/>
      </c>
      <c r="AI271" s="131" t="b">
        <f t="shared" si="100"/>
        <v>0</v>
      </c>
      <c r="AJ271" s="132" t="str">
        <f t="shared" si="112"/>
        <v/>
      </c>
      <c r="AK271" s="132" t="str">
        <f t="shared" si="113"/>
        <v/>
      </c>
      <c r="AL271" s="132" t="str">
        <f t="shared" si="114"/>
        <v/>
      </c>
      <c r="AM271" s="132" t="str">
        <f t="shared" si="115"/>
        <v/>
      </c>
      <c r="AN271" s="133" t="str">
        <f t="shared" si="116"/>
        <v/>
      </c>
      <c r="AO271" s="133" t="str">
        <f t="shared" si="117"/>
        <v/>
      </c>
      <c r="AP271" s="133" t="str">
        <f t="shared" si="118"/>
        <v/>
      </c>
      <c r="AQ271" s="133" t="str">
        <f t="shared" si="119"/>
        <v/>
      </c>
      <c r="AR271" s="134" t="str">
        <f t="shared" si="120"/>
        <v/>
      </c>
    </row>
    <row r="272" spans="1:44">
      <c r="A272" s="220" t="str">
        <f t="shared" si="101"/>
        <v/>
      </c>
      <c r="B272" s="384"/>
      <c r="C272" s="385"/>
      <c r="D272" s="385"/>
      <c r="E272" s="386"/>
      <c r="F272" s="44"/>
      <c r="G272" s="469" t="str">
        <f t="shared" si="102"/>
        <v/>
      </c>
      <c r="H272" s="469"/>
      <c r="I272" s="373"/>
      <c r="J272" s="87"/>
      <c r="K272" s="54"/>
      <c r="L272" s="88"/>
      <c r="M272" s="89"/>
      <c r="N272" s="471">
        <f t="shared" si="103"/>
        <v>0</v>
      </c>
      <c r="O272" s="41"/>
      <c r="P272" s="52">
        <f t="shared" si="104"/>
        <v>0</v>
      </c>
      <c r="Q272" s="53" t="str">
        <f t="shared" si="105"/>
        <v/>
      </c>
      <c r="R272" s="54"/>
      <c r="S272" s="37"/>
      <c r="T272" s="23"/>
      <c r="U272" s="52">
        <f t="shared" si="106"/>
        <v>0</v>
      </c>
      <c r="V272" s="90"/>
      <c r="W272" s="91"/>
      <c r="X272" s="92"/>
      <c r="Y272" s="467">
        <f t="shared" si="107"/>
        <v>0</v>
      </c>
      <c r="Z272" s="90"/>
      <c r="AA272" s="91"/>
      <c r="AB272" s="92"/>
      <c r="AC272" s="93">
        <f t="shared" si="108"/>
        <v>0</v>
      </c>
      <c r="AD272" s="391" t="str">
        <f t="shared" ref="AD272:AD335" si="121">IF(T272="","",Y272+AC272)</f>
        <v/>
      </c>
      <c r="AE272" s="54"/>
      <c r="AF272" s="240" t="str">
        <f t="shared" si="109"/>
        <v/>
      </c>
      <c r="AG272" s="139" t="str">
        <f t="shared" si="110"/>
        <v/>
      </c>
      <c r="AH272" s="130" t="str">
        <f t="shared" si="111"/>
        <v/>
      </c>
      <c r="AI272" s="131" t="b">
        <f t="shared" ref="AI272:AI335" si="122">IF(AC272&gt;=24,IF(AD272&lt;48,TRUE,FALSE))</f>
        <v>0</v>
      </c>
      <c r="AJ272" s="132" t="str">
        <f t="shared" si="112"/>
        <v/>
      </c>
      <c r="AK272" s="132" t="str">
        <f t="shared" si="113"/>
        <v/>
      </c>
      <c r="AL272" s="132" t="str">
        <f t="shared" si="114"/>
        <v/>
      </c>
      <c r="AM272" s="132" t="str">
        <f t="shared" si="115"/>
        <v/>
      </c>
      <c r="AN272" s="133" t="str">
        <f t="shared" si="116"/>
        <v/>
      </c>
      <c r="AO272" s="133" t="str">
        <f t="shared" si="117"/>
        <v/>
      </c>
      <c r="AP272" s="133" t="str">
        <f t="shared" si="118"/>
        <v/>
      </c>
      <c r="AQ272" s="133" t="str">
        <f t="shared" si="119"/>
        <v/>
      </c>
      <c r="AR272" s="134" t="str">
        <f t="shared" si="120"/>
        <v/>
      </c>
    </row>
    <row r="273" spans="1:44">
      <c r="A273" s="220" t="str">
        <f t="shared" si="101"/>
        <v/>
      </c>
      <c r="B273" s="384"/>
      <c r="C273" s="385"/>
      <c r="D273" s="385"/>
      <c r="E273" s="386"/>
      <c r="F273" s="44"/>
      <c r="G273" s="469" t="str">
        <f t="shared" si="102"/>
        <v/>
      </c>
      <c r="H273" s="469"/>
      <c r="I273" s="373"/>
      <c r="J273" s="87"/>
      <c r="K273" s="54"/>
      <c r="L273" s="88"/>
      <c r="M273" s="89"/>
      <c r="N273" s="471">
        <f t="shared" si="103"/>
        <v>0</v>
      </c>
      <c r="O273" s="41"/>
      <c r="P273" s="52">
        <f t="shared" si="104"/>
        <v>0</v>
      </c>
      <c r="Q273" s="53" t="str">
        <f t="shared" si="105"/>
        <v/>
      </c>
      <c r="R273" s="54"/>
      <c r="S273" s="37"/>
      <c r="T273" s="23"/>
      <c r="U273" s="52">
        <f t="shared" si="106"/>
        <v>0</v>
      </c>
      <c r="V273" s="90"/>
      <c r="W273" s="91"/>
      <c r="X273" s="92"/>
      <c r="Y273" s="467">
        <f t="shared" si="107"/>
        <v>0</v>
      </c>
      <c r="Z273" s="90"/>
      <c r="AA273" s="91"/>
      <c r="AB273" s="92"/>
      <c r="AC273" s="93">
        <f t="shared" si="108"/>
        <v>0</v>
      </c>
      <c r="AD273" s="391" t="str">
        <f t="shared" si="121"/>
        <v/>
      </c>
      <c r="AE273" s="54"/>
      <c r="AF273" s="240" t="str">
        <f t="shared" si="109"/>
        <v/>
      </c>
      <c r="AG273" s="139" t="str">
        <f t="shared" si="110"/>
        <v/>
      </c>
      <c r="AH273" s="130" t="str">
        <f t="shared" si="111"/>
        <v/>
      </c>
      <c r="AI273" s="131" t="b">
        <f t="shared" si="122"/>
        <v>0</v>
      </c>
      <c r="AJ273" s="132" t="str">
        <f t="shared" si="112"/>
        <v/>
      </c>
      <c r="AK273" s="132" t="str">
        <f t="shared" si="113"/>
        <v/>
      </c>
      <c r="AL273" s="132" t="str">
        <f t="shared" si="114"/>
        <v/>
      </c>
      <c r="AM273" s="132" t="str">
        <f t="shared" si="115"/>
        <v/>
      </c>
      <c r="AN273" s="133" t="str">
        <f t="shared" si="116"/>
        <v/>
      </c>
      <c r="AO273" s="133" t="str">
        <f t="shared" si="117"/>
        <v/>
      </c>
      <c r="AP273" s="133" t="str">
        <f t="shared" si="118"/>
        <v/>
      </c>
      <c r="AQ273" s="133" t="str">
        <f t="shared" si="119"/>
        <v/>
      </c>
      <c r="AR273" s="134" t="str">
        <f t="shared" si="120"/>
        <v/>
      </c>
    </row>
    <row r="274" spans="1:44">
      <c r="A274" s="220" t="str">
        <f t="shared" si="101"/>
        <v/>
      </c>
      <c r="B274" s="384"/>
      <c r="C274" s="385"/>
      <c r="D274" s="385"/>
      <c r="E274" s="386"/>
      <c r="F274" s="44"/>
      <c r="G274" s="469" t="str">
        <f t="shared" si="102"/>
        <v/>
      </c>
      <c r="H274" s="469"/>
      <c r="I274" s="373"/>
      <c r="J274" s="87"/>
      <c r="K274" s="54"/>
      <c r="L274" s="88"/>
      <c r="M274" s="89"/>
      <c r="N274" s="471">
        <f t="shared" si="103"/>
        <v>0</v>
      </c>
      <c r="O274" s="41"/>
      <c r="P274" s="52">
        <f t="shared" si="104"/>
        <v>0</v>
      </c>
      <c r="Q274" s="53" t="str">
        <f t="shared" si="105"/>
        <v/>
      </c>
      <c r="R274" s="54"/>
      <c r="S274" s="37"/>
      <c r="T274" s="23"/>
      <c r="U274" s="52">
        <f t="shared" si="106"/>
        <v>0</v>
      </c>
      <c r="V274" s="90"/>
      <c r="W274" s="91"/>
      <c r="X274" s="92"/>
      <c r="Y274" s="467">
        <f t="shared" si="107"/>
        <v>0</v>
      </c>
      <c r="Z274" s="90"/>
      <c r="AA274" s="91"/>
      <c r="AB274" s="92"/>
      <c r="AC274" s="93">
        <f t="shared" si="108"/>
        <v>0</v>
      </c>
      <c r="AD274" s="391" t="str">
        <f t="shared" si="121"/>
        <v/>
      </c>
      <c r="AE274" s="54"/>
      <c r="AF274" s="240" t="str">
        <f t="shared" si="109"/>
        <v/>
      </c>
      <c r="AG274" s="139" t="str">
        <f t="shared" si="110"/>
        <v/>
      </c>
      <c r="AH274" s="130" t="str">
        <f t="shared" si="111"/>
        <v/>
      </c>
      <c r="AI274" s="131" t="b">
        <f t="shared" si="122"/>
        <v>0</v>
      </c>
      <c r="AJ274" s="132" t="str">
        <f t="shared" si="112"/>
        <v/>
      </c>
      <c r="AK274" s="132" t="str">
        <f t="shared" si="113"/>
        <v/>
      </c>
      <c r="AL274" s="132" t="str">
        <f t="shared" si="114"/>
        <v/>
      </c>
      <c r="AM274" s="132" t="str">
        <f t="shared" si="115"/>
        <v/>
      </c>
      <c r="AN274" s="133" t="str">
        <f t="shared" si="116"/>
        <v/>
      </c>
      <c r="AO274" s="133" t="str">
        <f t="shared" si="117"/>
        <v/>
      </c>
      <c r="AP274" s="133" t="str">
        <f t="shared" si="118"/>
        <v/>
      </c>
      <c r="AQ274" s="133" t="str">
        <f t="shared" si="119"/>
        <v/>
      </c>
      <c r="AR274" s="134" t="str">
        <f t="shared" si="120"/>
        <v/>
      </c>
    </row>
    <row r="275" spans="1:44">
      <c r="A275" s="220" t="str">
        <f t="shared" si="101"/>
        <v/>
      </c>
      <c r="B275" s="384"/>
      <c r="C275" s="385"/>
      <c r="D275" s="385"/>
      <c r="E275" s="386"/>
      <c r="F275" s="44"/>
      <c r="G275" s="469" t="str">
        <f t="shared" si="102"/>
        <v/>
      </c>
      <c r="H275" s="469"/>
      <c r="I275" s="373"/>
      <c r="J275" s="87"/>
      <c r="K275" s="54"/>
      <c r="L275" s="88"/>
      <c r="M275" s="89"/>
      <c r="N275" s="471">
        <f t="shared" si="103"/>
        <v>0</v>
      </c>
      <c r="O275" s="41"/>
      <c r="P275" s="52">
        <f t="shared" si="104"/>
        <v>0</v>
      </c>
      <c r="Q275" s="53" t="str">
        <f t="shared" si="105"/>
        <v/>
      </c>
      <c r="R275" s="54"/>
      <c r="S275" s="37"/>
      <c r="T275" s="23"/>
      <c r="U275" s="52">
        <f t="shared" si="106"/>
        <v>0</v>
      </c>
      <c r="V275" s="90"/>
      <c r="W275" s="91"/>
      <c r="X275" s="92"/>
      <c r="Y275" s="467">
        <f t="shared" si="107"/>
        <v>0</v>
      </c>
      <c r="Z275" s="90"/>
      <c r="AA275" s="91"/>
      <c r="AB275" s="92"/>
      <c r="AC275" s="93">
        <f t="shared" si="108"/>
        <v>0</v>
      </c>
      <c r="AD275" s="391" t="str">
        <f t="shared" si="121"/>
        <v/>
      </c>
      <c r="AE275" s="54"/>
      <c r="AF275" s="240" t="str">
        <f t="shared" si="109"/>
        <v/>
      </c>
      <c r="AG275" s="139" t="str">
        <f t="shared" si="110"/>
        <v/>
      </c>
      <c r="AH275" s="130" t="str">
        <f t="shared" si="111"/>
        <v/>
      </c>
      <c r="AI275" s="131" t="b">
        <f t="shared" si="122"/>
        <v>0</v>
      </c>
      <c r="AJ275" s="132" t="str">
        <f t="shared" si="112"/>
        <v/>
      </c>
      <c r="AK275" s="132" t="str">
        <f t="shared" si="113"/>
        <v/>
      </c>
      <c r="AL275" s="132" t="str">
        <f t="shared" si="114"/>
        <v/>
      </c>
      <c r="AM275" s="132" t="str">
        <f t="shared" si="115"/>
        <v/>
      </c>
      <c r="AN275" s="133" t="str">
        <f t="shared" si="116"/>
        <v/>
      </c>
      <c r="AO275" s="133" t="str">
        <f t="shared" si="117"/>
        <v/>
      </c>
      <c r="AP275" s="133" t="str">
        <f t="shared" si="118"/>
        <v/>
      </c>
      <c r="AQ275" s="133" t="str">
        <f t="shared" si="119"/>
        <v/>
      </c>
      <c r="AR275" s="134" t="str">
        <f t="shared" si="120"/>
        <v/>
      </c>
    </row>
    <row r="276" spans="1:44">
      <c r="A276" s="220" t="str">
        <f t="shared" si="101"/>
        <v/>
      </c>
      <c r="B276" s="384"/>
      <c r="C276" s="385"/>
      <c r="D276" s="385"/>
      <c r="E276" s="386"/>
      <c r="F276" s="44"/>
      <c r="G276" s="469" t="str">
        <f t="shared" si="102"/>
        <v/>
      </c>
      <c r="H276" s="469"/>
      <c r="I276" s="373"/>
      <c r="J276" s="87"/>
      <c r="K276" s="54"/>
      <c r="L276" s="88"/>
      <c r="M276" s="89"/>
      <c r="N276" s="471">
        <f t="shared" si="103"/>
        <v>0</v>
      </c>
      <c r="O276" s="41"/>
      <c r="P276" s="52">
        <f t="shared" si="104"/>
        <v>0</v>
      </c>
      <c r="Q276" s="53" t="str">
        <f t="shared" si="105"/>
        <v/>
      </c>
      <c r="R276" s="54"/>
      <c r="S276" s="37"/>
      <c r="T276" s="23"/>
      <c r="U276" s="52">
        <f t="shared" si="106"/>
        <v>0</v>
      </c>
      <c r="V276" s="90"/>
      <c r="W276" s="91"/>
      <c r="X276" s="92"/>
      <c r="Y276" s="467">
        <f t="shared" si="107"/>
        <v>0</v>
      </c>
      <c r="Z276" s="90"/>
      <c r="AA276" s="91"/>
      <c r="AB276" s="92"/>
      <c r="AC276" s="93">
        <f t="shared" si="108"/>
        <v>0</v>
      </c>
      <c r="AD276" s="391" t="str">
        <f t="shared" si="121"/>
        <v/>
      </c>
      <c r="AE276" s="54"/>
      <c r="AF276" s="240" t="str">
        <f t="shared" si="109"/>
        <v/>
      </c>
      <c r="AG276" s="139" t="str">
        <f t="shared" si="110"/>
        <v/>
      </c>
      <c r="AH276" s="130" t="str">
        <f t="shared" si="111"/>
        <v/>
      </c>
      <c r="AI276" s="131" t="b">
        <f t="shared" si="122"/>
        <v>0</v>
      </c>
      <c r="AJ276" s="132" t="str">
        <f t="shared" si="112"/>
        <v/>
      </c>
      <c r="AK276" s="132" t="str">
        <f t="shared" si="113"/>
        <v/>
      </c>
      <c r="AL276" s="132" t="str">
        <f t="shared" si="114"/>
        <v/>
      </c>
      <c r="AM276" s="132" t="str">
        <f t="shared" si="115"/>
        <v/>
      </c>
      <c r="AN276" s="133" t="str">
        <f t="shared" si="116"/>
        <v/>
      </c>
      <c r="AO276" s="133" t="str">
        <f t="shared" si="117"/>
        <v/>
      </c>
      <c r="AP276" s="133" t="str">
        <f t="shared" si="118"/>
        <v/>
      </c>
      <c r="AQ276" s="133" t="str">
        <f t="shared" si="119"/>
        <v/>
      </c>
      <c r="AR276" s="134" t="str">
        <f t="shared" si="120"/>
        <v/>
      </c>
    </row>
    <row r="277" spans="1:44">
      <c r="A277" s="220" t="str">
        <f t="shared" si="101"/>
        <v/>
      </c>
      <c r="B277" s="384"/>
      <c r="C277" s="385"/>
      <c r="D277" s="385"/>
      <c r="E277" s="386"/>
      <c r="F277" s="44"/>
      <c r="G277" s="469" t="str">
        <f t="shared" si="102"/>
        <v/>
      </c>
      <c r="H277" s="469"/>
      <c r="I277" s="373"/>
      <c r="J277" s="87"/>
      <c r="K277" s="54"/>
      <c r="L277" s="88"/>
      <c r="M277" s="89"/>
      <c r="N277" s="471">
        <f t="shared" si="103"/>
        <v>0</v>
      </c>
      <c r="O277" s="41"/>
      <c r="P277" s="52">
        <f t="shared" si="104"/>
        <v>0</v>
      </c>
      <c r="Q277" s="53" t="str">
        <f t="shared" si="105"/>
        <v/>
      </c>
      <c r="R277" s="54"/>
      <c r="S277" s="37"/>
      <c r="T277" s="23"/>
      <c r="U277" s="52">
        <f t="shared" si="106"/>
        <v>0</v>
      </c>
      <c r="V277" s="90"/>
      <c r="W277" s="91"/>
      <c r="X277" s="92"/>
      <c r="Y277" s="467">
        <f t="shared" si="107"/>
        <v>0</v>
      </c>
      <c r="Z277" s="90"/>
      <c r="AA277" s="91"/>
      <c r="AB277" s="92"/>
      <c r="AC277" s="93">
        <f t="shared" si="108"/>
        <v>0</v>
      </c>
      <c r="AD277" s="391" t="str">
        <f t="shared" si="121"/>
        <v/>
      </c>
      <c r="AE277" s="54"/>
      <c r="AF277" s="240" t="str">
        <f t="shared" si="109"/>
        <v/>
      </c>
      <c r="AG277" s="139" t="str">
        <f t="shared" si="110"/>
        <v/>
      </c>
      <c r="AH277" s="130" t="str">
        <f t="shared" si="111"/>
        <v/>
      </c>
      <c r="AI277" s="131" t="b">
        <f t="shared" si="122"/>
        <v>0</v>
      </c>
      <c r="AJ277" s="132" t="str">
        <f t="shared" si="112"/>
        <v/>
      </c>
      <c r="AK277" s="132" t="str">
        <f t="shared" si="113"/>
        <v/>
      </c>
      <c r="AL277" s="132" t="str">
        <f t="shared" si="114"/>
        <v/>
      </c>
      <c r="AM277" s="132" t="str">
        <f t="shared" si="115"/>
        <v/>
      </c>
      <c r="AN277" s="133" t="str">
        <f t="shared" si="116"/>
        <v/>
      </c>
      <c r="AO277" s="133" t="str">
        <f t="shared" si="117"/>
        <v/>
      </c>
      <c r="AP277" s="133" t="str">
        <f t="shared" si="118"/>
        <v/>
      </c>
      <c r="AQ277" s="133" t="str">
        <f t="shared" si="119"/>
        <v/>
      </c>
      <c r="AR277" s="134" t="str">
        <f t="shared" si="120"/>
        <v/>
      </c>
    </row>
    <row r="278" spans="1:44">
      <c r="A278" s="220" t="str">
        <f t="shared" si="101"/>
        <v/>
      </c>
      <c r="B278" s="384"/>
      <c r="C278" s="385"/>
      <c r="D278" s="385"/>
      <c r="E278" s="386"/>
      <c r="F278" s="44"/>
      <c r="G278" s="469" t="str">
        <f t="shared" si="102"/>
        <v/>
      </c>
      <c r="H278" s="469"/>
      <c r="I278" s="373"/>
      <c r="J278" s="87"/>
      <c r="K278" s="54"/>
      <c r="L278" s="88"/>
      <c r="M278" s="89"/>
      <c r="N278" s="471">
        <f t="shared" si="103"/>
        <v>0</v>
      </c>
      <c r="O278" s="41"/>
      <c r="P278" s="52">
        <f t="shared" si="104"/>
        <v>0</v>
      </c>
      <c r="Q278" s="53" t="str">
        <f t="shared" si="105"/>
        <v/>
      </c>
      <c r="R278" s="54"/>
      <c r="S278" s="37"/>
      <c r="T278" s="23"/>
      <c r="U278" s="52">
        <f t="shared" si="106"/>
        <v>0</v>
      </c>
      <c r="V278" s="90"/>
      <c r="W278" s="91"/>
      <c r="X278" s="92"/>
      <c r="Y278" s="467">
        <f t="shared" si="107"/>
        <v>0</v>
      </c>
      <c r="Z278" s="90"/>
      <c r="AA278" s="91"/>
      <c r="AB278" s="92"/>
      <c r="AC278" s="93">
        <f t="shared" si="108"/>
        <v>0</v>
      </c>
      <c r="AD278" s="391" t="str">
        <f t="shared" si="121"/>
        <v/>
      </c>
      <c r="AE278" s="54"/>
      <c r="AF278" s="240" t="str">
        <f t="shared" si="109"/>
        <v/>
      </c>
      <c r="AG278" s="139" t="str">
        <f t="shared" si="110"/>
        <v/>
      </c>
      <c r="AH278" s="130" t="str">
        <f t="shared" si="111"/>
        <v/>
      </c>
      <c r="AI278" s="131" t="b">
        <f t="shared" si="122"/>
        <v>0</v>
      </c>
      <c r="AJ278" s="132" t="str">
        <f t="shared" si="112"/>
        <v/>
      </c>
      <c r="AK278" s="132" t="str">
        <f t="shared" si="113"/>
        <v/>
      </c>
      <c r="AL278" s="132" t="str">
        <f t="shared" si="114"/>
        <v/>
      </c>
      <c r="AM278" s="132" t="str">
        <f t="shared" si="115"/>
        <v/>
      </c>
      <c r="AN278" s="133" t="str">
        <f t="shared" si="116"/>
        <v/>
      </c>
      <c r="AO278" s="133" t="str">
        <f t="shared" si="117"/>
        <v/>
      </c>
      <c r="AP278" s="133" t="str">
        <f t="shared" si="118"/>
        <v/>
      </c>
      <c r="AQ278" s="133" t="str">
        <f t="shared" si="119"/>
        <v/>
      </c>
      <c r="AR278" s="134" t="str">
        <f t="shared" si="120"/>
        <v/>
      </c>
    </row>
    <row r="279" spans="1:44">
      <c r="A279" s="220" t="str">
        <f t="shared" ref="A279:A342" si="123">IF(B279="","",A278+1)</f>
        <v/>
      </c>
      <c r="B279" s="384"/>
      <c r="C279" s="385"/>
      <c r="D279" s="385"/>
      <c r="E279" s="386"/>
      <c r="F279" s="44"/>
      <c r="G279" s="469" t="str">
        <f t="shared" ref="G279:G342" si="124">IF(B279="","",IF(B279="Madame","F","H"))</f>
        <v/>
      </c>
      <c r="H279" s="469"/>
      <c r="I279" s="373"/>
      <c r="J279" s="87"/>
      <c r="K279" s="54"/>
      <c r="L279" s="88"/>
      <c r="M279" s="89"/>
      <c r="N279" s="471">
        <f t="shared" ref="N279:N342" si="125">IF(L279=1,1,IF(M279=1,1,0))</f>
        <v>0</v>
      </c>
      <c r="O279" s="41"/>
      <c r="P279" s="52">
        <f t="shared" ref="P279:P342" si="126">O279*24</f>
        <v>0</v>
      </c>
      <c r="Q279" s="53" t="str">
        <f t="shared" ref="Q279:Q342" si="127">IF(OR(L279=1,M279=1),1,"")</f>
        <v/>
      </c>
      <c r="R279" s="54"/>
      <c r="S279" s="37"/>
      <c r="T279" s="23"/>
      <c r="U279" s="52">
        <f t="shared" ref="U279:U342" si="128">T279*24</f>
        <v>0</v>
      </c>
      <c r="V279" s="90"/>
      <c r="W279" s="91"/>
      <c r="X279" s="92"/>
      <c r="Y279" s="467">
        <f t="shared" ref="Y279:Y342" si="129">V279+W279+3/4*X279</f>
        <v>0</v>
      </c>
      <c r="Z279" s="90"/>
      <c r="AA279" s="91"/>
      <c r="AB279" s="92"/>
      <c r="AC279" s="93">
        <f t="shared" ref="AC279:AC342" si="130">Z279+AA279+3/4*AB279</f>
        <v>0</v>
      </c>
      <c r="AD279" s="391" t="str">
        <f t="shared" si="121"/>
        <v/>
      </c>
      <c r="AE279" s="54"/>
      <c r="AF279" s="240" t="str">
        <f t="shared" ref="AF279:AF342" si="131">CONCATENATE(AJ279,AL279,AM279,AR279)</f>
        <v/>
      </c>
      <c r="AG279" s="139" t="str">
        <f t="shared" ref="AG279:AG342" si="132">IF(AI279=TRUE,"Eligibilité ultérieure","")</f>
        <v/>
      </c>
      <c r="AH279" s="130" t="str">
        <f t="shared" ref="AH279:AH342" si="133">IF(AG279="Eligibilité ultérieure",48-AD279,"")</f>
        <v/>
      </c>
      <c r="AI279" s="131" t="b">
        <f t="shared" si="122"/>
        <v>0</v>
      </c>
      <c r="AJ279" s="132" t="str">
        <f t="shared" ref="AJ279:AJ342" si="134">IF(S279="","",IF(S279=0,"Non éligible",""))</f>
        <v/>
      </c>
      <c r="AK279" s="132" t="str">
        <f t="shared" ref="AK279:AK342" si="135">IF(S279="","",IF(S279=0,"",IF(T279="","",IF(U279&gt;=17.5,IF(S279=1,TRUE,"")))))</f>
        <v/>
      </c>
      <c r="AL279" s="132" t="str">
        <f t="shared" ref="AL279:AL342" si="136">IF(AK279=FALSE,"Non éligible","")</f>
        <v/>
      </c>
      <c r="AM279" s="132" t="str">
        <f t="shared" ref="AM279:AM342" si="137">IF(AD279="","",IF(AD279=0,"",IF(AK279=TRUE,IF(U279&gt;=17.5,IF(AD279&gt;=48,"Eligible","Non éligible")))))</f>
        <v/>
      </c>
      <c r="AN279" s="133" t="str">
        <f t="shared" ref="AN279:AN342" si="138">IF(L279="","",IF(L279=1,IF(O279="","",IF(P279&gt;=17.5,TRUE,FALSE))))</f>
        <v/>
      </c>
      <c r="AO279" s="133" t="str">
        <f t="shared" ref="AO279:AO342" si="139">IF(AN279="","",IF(AN279=FALSE,"Non éligible","Eligible"))</f>
        <v/>
      </c>
      <c r="AP279" s="133" t="str">
        <f t="shared" ref="AP279:AP342" si="140">IF(M279="","",IF(M279=1,IF(O279="","",IF(P279&gt;=17.5,TRUE,FALSE))))</f>
        <v/>
      </c>
      <c r="AQ279" s="133" t="str">
        <f t="shared" ref="AQ279:AQ342" si="141">IF(AP279="","",IF(AP279=FALSE,"Non éligible","Eligible"))</f>
        <v/>
      </c>
      <c r="AR279" s="134" t="str">
        <f t="shared" ref="AR279:AR342" si="142">CONCATENATE(AO279,AQ279)</f>
        <v/>
      </c>
    </row>
    <row r="280" spans="1:44">
      <c r="A280" s="220" t="str">
        <f t="shared" si="123"/>
        <v/>
      </c>
      <c r="B280" s="384"/>
      <c r="C280" s="385"/>
      <c r="D280" s="385"/>
      <c r="E280" s="386"/>
      <c r="F280" s="44"/>
      <c r="G280" s="469" t="str">
        <f t="shared" si="124"/>
        <v/>
      </c>
      <c r="H280" s="469"/>
      <c r="I280" s="373"/>
      <c r="J280" s="87"/>
      <c r="K280" s="54"/>
      <c r="L280" s="88"/>
      <c r="M280" s="89"/>
      <c r="N280" s="471">
        <f t="shared" si="125"/>
        <v>0</v>
      </c>
      <c r="O280" s="41"/>
      <c r="P280" s="52">
        <f t="shared" si="126"/>
        <v>0</v>
      </c>
      <c r="Q280" s="53" t="str">
        <f t="shared" si="127"/>
        <v/>
      </c>
      <c r="R280" s="54"/>
      <c r="S280" s="37"/>
      <c r="T280" s="23"/>
      <c r="U280" s="52">
        <f t="shared" si="128"/>
        <v>0</v>
      </c>
      <c r="V280" s="90"/>
      <c r="W280" s="91"/>
      <c r="X280" s="92"/>
      <c r="Y280" s="467">
        <f t="shared" si="129"/>
        <v>0</v>
      </c>
      <c r="Z280" s="90"/>
      <c r="AA280" s="91"/>
      <c r="AB280" s="92"/>
      <c r="AC280" s="93">
        <f t="shared" si="130"/>
        <v>0</v>
      </c>
      <c r="AD280" s="391" t="str">
        <f t="shared" si="121"/>
        <v/>
      </c>
      <c r="AE280" s="54"/>
      <c r="AF280" s="240" t="str">
        <f t="shared" si="131"/>
        <v/>
      </c>
      <c r="AG280" s="139" t="str">
        <f t="shared" si="132"/>
        <v/>
      </c>
      <c r="AH280" s="130" t="str">
        <f t="shared" si="133"/>
        <v/>
      </c>
      <c r="AI280" s="131" t="b">
        <f t="shared" si="122"/>
        <v>0</v>
      </c>
      <c r="AJ280" s="132" t="str">
        <f t="shared" si="134"/>
        <v/>
      </c>
      <c r="AK280" s="132" t="str">
        <f t="shared" si="135"/>
        <v/>
      </c>
      <c r="AL280" s="132" t="str">
        <f t="shared" si="136"/>
        <v/>
      </c>
      <c r="AM280" s="132" t="str">
        <f t="shared" si="137"/>
        <v/>
      </c>
      <c r="AN280" s="133" t="str">
        <f t="shared" si="138"/>
        <v/>
      </c>
      <c r="AO280" s="133" t="str">
        <f t="shared" si="139"/>
        <v/>
      </c>
      <c r="AP280" s="133" t="str">
        <f t="shared" si="140"/>
        <v/>
      </c>
      <c r="AQ280" s="133" t="str">
        <f t="shared" si="141"/>
        <v/>
      </c>
      <c r="AR280" s="134" t="str">
        <f t="shared" si="142"/>
        <v/>
      </c>
    </row>
    <row r="281" spans="1:44">
      <c r="A281" s="220" t="str">
        <f t="shared" si="123"/>
        <v/>
      </c>
      <c r="B281" s="384"/>
      <c r="C281" s="385"/>
      <c r="D281" s="385"/>
      <c r="E281" s="386"/>
      <c r="F281" s="44"/>
      <c r="G281" s="469" t="str">
        <f t="shared" si="124"/>
        <v/>
      </c>
      <c r="H281" s="469"/>
      <c r="I281" s="373"/>
      <c r="J281" s="87"/>
      <c r="K281" s="54"/>
      <c r="L281" s="88"/>
      <c r="M281" s="89"/>
      <c r="N281" s="471">
        <f t="shared" si="125"/>
        <v>0</v>
      </c>
      <c r="O281" s="41"/>
      <c r="P281" s="52">
        <f t="shared" si="126"/>
        <v>0</v>
      </c>
      <c r="Q281" s="53" t="str">
        <f t="shared" si="127"/>
        <v/>
      </c>
      <c r="R281" s="54"/>
      <c r="S281" s="37"/>
      <c r="T281" s="23"/>
      <c r="U281" s="52">
        <f t="shared" si="128"/>
        <v>0</v>
      </c>
      <c r="V281" s="90"/>
      <c r="W281" s="91"/>
      <c r="X281" s="92"/>
      <c r="Y281" s="467">
        <f t="shared" si="129"/>
        <v>0</v>
      </c>
      <c r="Z281" s="90"/>
      <c r="AA281" s="91"/>
      <c r="AB281" s="92"/>
      <c r="AC281" s="93">
        <f t="shared" si="130"/>
        <v>0</v>
      </c>
      <c r="AD281" s="391" t="str">
        <f t="shared" si="121"/>
        <v/>
      </c>
      <c r="AE281" s="54"/>
      <c r="AF281" s="240" t="str">
        <f t="shared" si="131"/>
        <v/>
      </c>
      <c r="AG281" s="139" t="str">
        <f t="shared" si="132"/>
        <v/>
      </c>
      <c r="AH281" s="130" t="str">
        <f t="shared" si="133"/>
        <v/>
      </c>
      <c r="AI281" s="131" t="b">
        <f t="shared" si="122"/>
        <v>0</v>
      </c>
      <c r="AJ281" s="132" t="str">
        <f t="shared" si="134"/>
        <v/>
      </c>
      <c r="AK281" s="132" t="str">
        <f t="shared" si="135"/>
        <v/>
      </c>
      <c r="AL281" s="132" t="str">
        <f t="shared" si="136"/>
        <v/>
      </c>
      <c r="AM281" s="132" t="str">
        <f t="shared" si="137"/>
        <v/>
      </c>
      <c r="AN281" s="133" t="str">
        <f t="shared" si="138"/>
        <v/>
      </c>
      <c r="AO281" s="133" t="str">
        <f t="shared" si="139"/>
        <v/>
      </c>
      <c r="AP281" s="133" t="str">
        <f t="shared" si="140"/>
        <v/>
      </c>
      <c r="AQ281" s="133" t="str">
        <f t="shared" si="141"/>
        <v/>
      </c>
      <c r="AR281" s="134" t="str">
        <f t="shared" si="142"/>
        <v/>
      </c>
    </row>
    <row r="282" spans="1:44">
      <c r="A282" s="220" t="str">
        <f t="shared" si="123"/>
        <v/>
      </c>
      <c r="B282" s="384"/>
      <c r="C282" s="385"/>
      <c r="D282" s="385"/>
      <c r="E282" s="386"/>
      <c r="F282" s="44"/>
      <c r="G282" s="469" t="str">
        <f t="shared" si="124"/>
        <v/>
      </c>
      <c r="H282" s="469"/>
      <c r="I282" s="373"/>
      <c r="J282" s="87"/>
      <c r="K282" s="54"/>
      <c r="L282" s="88"/>
      <c r="M282" s="89"/>
      <c r="N282" s="471">
        <f t="shared" si="125"/>
        <v>0</v>
      </c>
      <c r="O282" s="41"/>
      <c r="P282" s="52">
        <f t="shared" si="126"/>
        <v>0</v>
      </c>
      <c r="Q282" s="53" t="str">
        <f t="shared" si="127"/>
        <v/>
      </c>
      <c r="R282" s="54"/>
      <c r="S282" s="37"/>
      <c r="T282" s="23"/>
      <c r="U282" s="52">
        <f t="shared" si="128"/>
        <v>0</v>
      </c>
      <c r="V282" s="90"/>
      <c r="W282" s="91"/>
      <c r="X282" s="92"/>
      <c r="Y282" s="467">
        <f t="shared" si="129"/>
        <v>0</v>
      </c>
      <c r="Z282" s="90"/>
      <c r="AA282" s="91"/>
      <c r="AB282" s="92"/>
      <c r="AC282" s="93">
        <f t="shared" si="130"/>
        <v>0</v>
      </c>
      <c r="AD282" s="391" t="str">
        <f t="shared" si="121"/>
        <v/>
      </c>
      <c r="AE282" s="54"/>
      <c r="AF282" s="240" t="str">
        <f t="shared" si="131"/>
        <v/>
      </c>
      <c r="AG282" s="139" t="str">
        <f t="shared" si="132"/>
        <v/>
      </c>
      <c r="AH282" s="130" t="str">
        <f t="shared" si="133"/>
        <v/>
      </c>
      <c r="AI282" s="131" t="b">
        <f t="shared" si="122"/>
        <v>0</v>
      </c>
      <c r="AJ282" s="132" t="str">
        <f t="shared" si="134"/>
        <v/>
      </c>
      <c r="AK282" s="132" t="str">
        <f t="shared" si="135"/>
        <v/>
      </c>
      <c r="AL282" s="132" t="str">
        <f t="shared" si="136"/>
        <v/>
      </c>
      <c r="AM282" s="132" t="str">
        <f t="shared" si="137"/>
        <v/>
      </c>
      <c r="AN282" s="133" t="str">
        <f t="shared" si="138"/>
        <v/>
      </c>
      <c r="AO282" s="133" t="str">
        <f t="shared" si="139"/>
        <v/>
      </c>
      <c r="AP282" s="133" t="str">
        <f t="shared" si="140"/>
        <v/>
      </c>
      <c r="AQ282" s="133" t="str">
        <f t="shared" si="141"/>
        <v/>
      </c>
      <c r="AR282" s="134" t="str">
        <f t="shared" si="142"/>
        <v/>
      </c>
    </row>
    <row r="283" spans="1:44">
      <c r="A283" s="220" t="str">
        <f t="shared" si="123"/>
        <v/>
      </c>
      <c r="B283" s="384"/>
      <c r="C283" s="385"/>
      <c r="D283" s="385"/>
      <c r="E283" s="386"/>
      <c r="F283" s="44"/>
      <c r="G283" s="469" t="str">
        <f t="shared" si="124"/>
        <v/>
      </c>
      <c r="H283" s="469"/>
      <c r="I283" s="373"/>
      <c r="J283" s="87"/>
      <c r="K283" s="54"/>
      <c r="L283" s="88"/>
      <c r="M283" s="89"/>
      <c r="N283" s="471">
        <f t="shared" si="125"/>
        <v>0</v>
      </c>
      <c r="O283" s="41"/>
      <c r="P283" s="52">
        <f t="shared" si="126"/>
        <v>0</v>
      </c>
      <c r="Q283" s="53" t="str">
        <f t="shared" si="127"/>
        <v/>
      </c>
      <c r="R283" s="54"/>
      <c r="S283" s="37"/>
      <c r="T283" s="23"/>
      <c r="U283" s="52">
        <f t="shared" si="128"/>
        <v>0</v>
      </c>
      <c r="V283" s="90"/>
      <c r="W283" s="91"/>
      <c r="X283" s="92"/>
      <c r="Y283" s="467">
        <f t="shared" si="129"/>
        <v>0</v>
      </c>
      <c r="Z283" s="90"/>
      <c r="AA283" s="91"/>
      <c r="AB283" s="92"/>
      <c r="AC283" s="93">
        <f t="shared" si="130"/>
        <v>0</v>
      </c>
      <c r="AD283" s="391" t="str">
        <f t="shared" si="121"/>
        <v/>
      </c>
      <c r="AE283" s="54"/>
      <c r="AF283" s="240" t="str">
        <f t="shared" si="131"/>
        <v/>
      </c>
      <c r="AG283" s="139" t="str">
        <f t="shared" si="132"/>
        <v/>
      </c>
      <c r="AH283" s="130" t="str">
        <f t="shared" si="133"/>
        <v/>
      </c>
      <c r="AI283" s="131" t="b">
        <f t="shared" si="122"/>
        <v>0</v>
      </c>
      <c r="AJ283" s="132" t="str">
        <f t="shared" si="134"/>
        <v/>
      </c>
      <c r="AK283" s="132" t="str">
        <f t="shared" si="135"/>
        <v/>
      </c>
      <c r="AL283" s="132" t="str">
        <f t="shared" si="136"/>
        <v/>
      </c>
      <c r="AM283" s="132" t="str">
        <f t="shared" si="137"/>
        <v/>
      </c>
      <c r="AN283" s="133" t="str">
        <f t="shared" si="138"/>
        <v/>
      </c>
      <c r="AO283" s="133" t="str">
        <f t="shared" si="139"/>
        <v/>
      </c>
      <c r="AP283" s="133" t="str">
        <f t="shared" si="140"/>
        <v/>
      </c>
      <c r="AQ283" s="133" t="str">
        <f t="shared" si="141"/>
        <v/>
      </c>
      <c r="AR283" s="134" t="str">
        <f t="shared" si="142"/>
        <v/>
      </c>
    </row>
    <row r="284" spans="1:44">
      <c r="A284" s="220" t="str">
        <f t="shared" si="123"/>
        <v/>
      </c>
      <c r="B284" s="384"/>
      <c r="C284" s="385"/>
      <c r="D284" s="385"/>
      <c r="E284" s="386"/>
      <c r="F284" s="44"/>
      <c r="G284" s="469" t="str">
        <f t="shared" si="124"/>
        <v/>
      </c>
      <c r="H284" s="469"/>
      <c r="I284" s="373"/>
      <c r="J284" s="87"/>
      <c r="K284" s="54"/>
      <c r="L284" s="88"/>
      <c r="M284" s="89"/>
      <c r="N284" s="471">
        <f t="shared" si="125"/>
        <v>0</v>
      </c>
      <c r="O284" s="41"/>
      <c r="P284" s="52">
        <f t="shared" si="126"/>
        <v>0</v>
      </c>
      <c r="Q284" s="53" t="str">
        <f t="shared" si="127"/>
        <v/>
      </c>
      <c r="R284" s="54"/>
      <c r="S284" s="37"/>
      <c r="T284" s="23"/>
      <c r="U284" s="52">
        <f t="shared" si="128"/>
        <v>0</v>
      </c>
      <c r="V284" s="90"/>
      <c r="W284" s="91"/>
      <c r="X284" s="92"/>
      <c r="Y284" s="467">
        <f t="shared" si="129"/>
        <v>0</v>
      </c>
      <c r="Z284" s="90"/>
      <c r="AA284" s="91"/>
      <c r="AB284" s="92"/>
      <c r="AC284" s="93">
        <f t="shared" si="130"/>
        <v>0</v>
      </c>
      <c r="AD284" s="391" t="str">
        <f t="shared" si="121"/>
        <v/>
      </c>
      <c r="AE284" s="54"/>
      <c r="AF284" s="240" t="str">
        <f t="shared" si="131"/>
        <v/>
      </c>
      <c r="AG284" s="139" t="str">
        <f t="shared" si="132"/>
        <v/>
      </c>
      <c r="AH284" s="130" t="str">
        <f t="shared" si="133"/>
        <v/>
      </c>
      <c r="AI284" s="131" t="b">
        <f t="shared" si="122"/>
        <v>0</v>
      </c>
      <c r="AJ284" s="132" t="str">
        <f t="shared" si="134"/>
        <v/>
      </c>
      <c r="AK284" s="132" t="str">
        <f t="shared" si="135"/>
        <v/>
      </c>
      <c r="AL284" s="132" t="str">
        <f t="shared" si="136"/>
        <v/>
      </c>
      <c r="AM284" s="132" t="str">
        <f t="shared" si="137"/>
        <v/>
      </c>
      <c r="AN284" s="133" t="str">
        <f t="shared" si="138"/>
        <v/>
      </c>
      <c r="AO284" s="133" t="str">
        <f t="shared" si="139"/>
        <v/>
      </c>
      <c r="AP284" s="133" t="str">
        <f t="shared" si="140"/>
        <v/>
      </c>
      <c r="AQ284" s="133" t="str">
        <f t="shared" si="141"/>
        <v/>
      </c>
      <c r="AR284" s="134" t="str">
        <f t="shared" si="142"/>
        <v/>
      </c>
    </row>
    <row r="285" spans="1:44">
      <c r="A285" s="220" t="str">
        <f t="shared" si="123"/>
        <v/>
      </c>
      <c r="B285" s="384"/>
      <c r="C285" s="385"/>
      <c r="D285" s="385"/>
      <c r="E285" s="386"/>
      <c r="F285" s="44"/>
      <c r="G285" s="469" t="str">
        <f t="shared" si="124"/>
        <v/>
      </c>
      <c r="H285" s="469"/>
      <c r="I285" s="373"/>
      <c r="J285" s="87"/>
      <c r="K285" s="54"/>
      <c r="L285" s="88"/>
      <c r="M285" s="89"/>
      <c r="N285" s="471">
        <f t="shared" si="125"/>
        <v>0</v>
      </c>
      <c r="O285" s="41"/>
      <c r="P285" s="52">
        <f t="shared" si="126"/>
        <v>0</v>
      </c>
      <c r="Q285" s="53" t="str">
        <f t="shared" si="127"/>
        <v/>
      </c>
      <c r="R285" s="54"/>
      <c r="S285" s="37"/>
      <c r="T285" s="23"/>
      <c r="U285" s="52">
        <f t="shared" si="128"/>
        <v>0</v>
      </c>
      <c r="V285" s="90"/>
      <c r="W285" s="91"/>
      <c r="X285" s="92"/>
      <c r="Y285" s="467">
        <f t="shared" si="129"/>
        <v>0</v>
      </c>
      <c r="Z285" s="90"/>
      <c r="AA285" s="91"/>
      <c r="AB285" s="92"/>
      <c r="AC285" s="93">
        <f t="shared" si="130"/>
        <v>0</v>
      </c>
      <c r="AD285" s="391" t="str">
        <f t="shared" si="121"/>
        <v/>
      </c>
      <c r="AE285" s="54"/>
      <c r="AF285" s="240" t="str">
        <f t="shared" si="131"/>
        <v/>
      </c>
      <c r="AG285" s="139" t="str">
        <f t="shared" si="132"/>
        <v/>
      </c>
      <c r="AH285" s="130" t="str">
        <f t="shared" si="133"/>
        <v/>
      </c>
      <c r="AI285" s="131" t="b">
        <f t="shared" si="122"/>
        <v>0</v>
      </c>
      <c r="AJ285" s="132" t="str">
        <f t="shared" si="134"/>
        <v/>
      </c>
      <c r="AK285" s="132" t="str">
        <f t="shared" si="135"/>
        <v/>
      </c>
      <c r="AL285" s="132" t="str">
        <f t="shared" si="136"/>
        <v/>
      </c>
      <c r="AM285" s="132" t="str">
        <f t="shared" si="137"/>
        <v/>
      </c>
      <c r="AN285" s="133" t="str">
        <f t="shared" si="138"/>
        <v/>
      </c>
      <c r="AO285" s="133" t="str">
        <f t="shared" si="139"/>
        <v/>
      </c>
      <c r="AP285" s="133" t="str">
        <f t="shared" si="140"/>
        <v/>
      </c>
      <c r="AQ285" s="133" t="str">
        <f t="shared" si="141"/>
        <v/>
      </c>
      <c r="AR285" s="134" t="str">
        <f t="shared" si="142"/>
        <v/>
      </c>
    </row>
    <row r="286" spans="1:44">
      <c r="A286" s="220" t="str">
        <f t="shared" si="123"/>
        <v/>
      </c>
      <c r="B286" s="384"/>
      <c r="C286" s="385"/>
      <c r="D286" s="385"/>
      <c r="E286" s="386"/>
      <c r="F286" s="44"/>
      <c r="G286" s="469" t="str">
        <f t="shared" si="124"/>
        <v/>
      </c>
      <c r="H286" s="469"/>
      <c r="I286" s="373"/>
      <c r="J286" s="87"/>
      <c r="K286" s="54"/>
      <c r="L286" s="88"/>
      <c r="M286" s="89"/>
      <c r="N286" s="471">
        <f t="shared" si="125"/>
        <v>0</v>
      </c>
      <c r="O286" s="41"/>
      <c r="P286" s="52">
        <f t="shared" si="126"/>
        <v>0</v>
      </c>
      <c r="Q286" s="53" t="str">
        <f t="shared" si="127"/>
        <v/>
      </c>
      <c r="R286" s="54"/>
      <c r="S286" s="37"/>
      <c r="T286" s="23"/>
      <c r="U286" s="52">
        <f t="shared" si="128"/>
        <v>0</v>
      </c>
      <c r="V286" s="90"/>
      <c r="W286" s="91"/>
      <c r="X286" s="92"/>
      <c r="Y286" s="467">
        <f t="shared" si="129"/>
        <v>0</v>
      </c>
      <c r="Z286" s="90"/>
      <c r="AA286" s="91"/>
      <c r="AB286" s="92"/>
      <c r="AC286" s="93">
        <f t="shared" si="130"/>
        <v>0</v>
      </c>
      <c r="AD286" s="391" t="str">
        <f t="shared" si="121"/>
        <v/>
      </c>
      <c r="AE286" s="54"/>
      <c r="AF286" s="240" t="str">
        <f t="shared" si="131"/>
        <v/>
      </c>
      <c r="AG286" s="139" t="str">
        <f t="shared" si="132"/>
        <v/>
      </c>
      <c r="AH286" s="130" t="str">
        <f t="shared" si="133"/>
        <v/>
      </c>
      <c r="AI286" s="131" t="b">
        <f t="shared" si="122"/>
        <v>0</v>
      </c>
      <c r="AJ286" s="132" t="str">
        <f t="shared" si="134"/>
        <v/>
      </c>
      <c r="AK286" s="132" t="str">
        <f t="shared" si="135"/>
        <v/>
      </c>
      <c r="AL286" s="132" t="str">
        <f t="shared" si="136"/>
        <v/>
      </c>
      <c r="AM286" s="132" t="str">
        <f t="shared" si="137"/>
        <v/>
      </c>
      <c r="AN286" s="133" t="str">
        <f t="shared" si="138"/>
        <v/>
      </c>
      <c r="AO286" s="133" t="str">
        <f t="shared" si="139"/>
        <v/>
      </c>
      <c r="AP286" s="133" t="str">
        <f t="shared" si="140"/>
        <v/>
      </c>
      <c r="AQ286" s="133" t="str">
        <f t="shared" si="141"/>
        <v/>
      </c>
      <c r="AR286" s="134" t="str">
        <f t="shared" si="142"/>
        <v/>
      </c>
    </row>
    <row r="287" spans="1:44">
      <c r="A287" s="220" t="str">
        <f t="shared" si="123"/>
        <v/>
      </c>
      <c r="B287" s="384"/>
      <c r="C287" s="385"/>
      <c r="D287" s="385"/>
      <c r="E287" s="386"/>
      <c r="F287" s="44"/>
      <c r="G287" s="469" t="str">
        <f t="shared" si="124"/>
        <v/>
      </c>
      <c r="H287" s="469"/>
      <c r="I287" s="373"/>
      <c r="J287" s="87"/>
      <c r="K287" s="54"/>
      <c r="L287" s="88"/>
      <c r="M287" s="89"/>
      <c r="N287" s="471">
        <f t="shared" si="125"/>
        <v>0</v>
      </c>
      <c r="O287" s="41"/>
      <c r="P287" s="52">
        <f t="shared" si="126"/>
        <v>0</v>
      </c>
      <c r="Q287" s="53" t="str">
        <f t="shared" si="127"/>
        <v/>
      </c>
      <c r="R287" s="54"/>
      <c r="S287" s="37"/>
      <c r="T287" s="23"/>
      <c r="U287" s="52">
        <f t="shared" si="128"/>
        <v>0</v>
      </c>
      <c r="V287" s="90"/>
      <c r="W287" s="91"/>
      <c r="X287" s="92"/>
      <c r="Y287" s="467">
        <f t="shared" si="129"/>
        <v>0</v>
      </c>
      <c r="Z287" s="90"/>
      <c r="AA287" s="91"/>
      <c r="AB287" s="92"/>
      <c r="AC287" s="93">
        <f t="shared" si="130"/>
        <v>0</v>
      </c>
      <c r="AD287" s="391" t="str">
        <f t="shared" si="121"/>
        <v/>
      </c>
      <c r="AE287" s="54"/>
      <c r="AF287" s="240" t="str">
        <f t="shared" si="131"/>
        <v/>
      </c>
      <c r="AG287" s="139" t="str">
        <f t="shared" si="132"/>
        <v/>
      </c>
      <c r="AH287" s="130" t="str">
        <f t="shared" si="133"/>
        <v/>
      </c>
      <c r="AI287" s="131" t="b">
        <f t="shared" si="122"/>
        <v>0</v>
      </c>
      <c r="AJ287" s="132" t="str">
        <f t="shared" si="134"/>
        <v/>
      </c>
      <c r="AK287" s="132" t="str">
        <f t="shared" si="135"/>
        <v/>
      </c>
      <c r="AL287" s="132" t="str">
        <f t="shared" si="136"/>
        <v/>
      </c>
      <c r="AM287" s="132" t="str">
        <f t="shared" si="137"/>
        <v/>
      </c>
      <c r="AN287" s="133" t="str">
        <f t="shared" si="138"/>
        <v/>
      </c>
      <c r="AO287" s="133" t="str">
        <f t="shared" si="139"/>
        <v/>
      </c>
      <c r="AP287" s="133" t="str">
        <f t="shared" si="140"/>
        <v/>
      </c>
      <c r="AQ287" s="133" t="str">
        <f t="shared" si="141"/>
        <v/>
      </c>
      <c r="AR287" s="134" t="str">
        <f t="shared" si="142"/>
        <v/>
      </c>
    </row>
    <row r="288" spans="1:44">
      <c r="A288" s="220" t="str">
        <f t="shared" si="123"/>
        <v/>
      </c>
      <c r="B288" s="384"/>
      <c r="C288" s="385"/>
      <c r="D288" s="385"/>
      <c r="E288" s="386"/>
      <c r="F288" s="44"/>
      <c r="G288" s="469" t="str">
        <f t="shared" si="124"/>
        <v/>
      </c>
      <c r="H288" s="469"/>
      <c r="I288" s="373"/>
      <c r="J288" s="87"/>
      <c r="K288" s="54"/>
      <c r="L288" s="88"/>
      <c r="M288" s="89"/>
      <c r="N288" s="471">
        <f t="shared" si="125"/>
        <v>0</v>
      </c>
      <c r="O288" s="41"/>
      <c r="P288" s="52">
        <f t="shared" si="126"/>
        <v>0</v>
      </c>
      <c r="Q288" s="53" t="str">
        <f t="shared" si="127"/>
        <v/>
      </c>
      <c r="R288" s="54"/>
      <c r="S288" s="37"/>
      <c r="T288" s="23"/>
      <c r="U288" s="52">
        <f t="shared" si="128"/>
        <v>0</v>
      </c>
      <c r="V288" s="90"/>
      <c r="W288" s="91"/>
      <c r="X288" s="92"/>
      <c r="Y288" s="467">
        <f t="shared" si="129"/>
        <v>0</v>
      </c>
      <c r="Z288" s="90"/>
      <c r="AA288" s="91"/>
      <c r="AB288" s="92"/>
      <c r="AC288" s="93">
        <f t="shared" si="130"/>
        <v>0</v>
      </c>
      <c r="AD288" s="391" t="str">
        <f t="shared" si="121"/>
        <v/>
      </c>
      <c r="AE288" s="54"/>
      <c r="AF288" s="240" t="str">
        <f t="shared" si="131"/>
        <v/>
      </c>
      <c r="AG288" s="139" t="str">
        <f t="shared" si="132"/>
        <v/>
      </c>
      <c r="AH288" s="130" t="str">
        <f t="shared" si="133"/>
        <v/>
      </c>
      <c r="AI288" s="131" t="b">
        <f t="shared" si="122"/>
        <v>0</v>
      </c>
      <c r="AJ288" s="132" t="str">
        <f t="shared" si="134"/>
        <v/>
      </c>
      <c r="AK288" s="132" t="str">
        <f t="shared" si="135"/>
        <v/>
      </c>
      <c r="AL288" s="132" t="str">
        <f t="shared" si="136"/>
        <v/>
      </c>
      <c r="AM288" s="132" t="str">
        <f t="shared" si="137"/>
        <v/>
      </c>
      <c r="AN288" s="133" t="str">
        <f t="shared" si="138"/>
        <v/>
      </c>
      <c r="AO288" s="133" t="str">
        <f t="shared" si="139"/>
        <v/>
      </c>
      <c r="AP288" s="133" t="str">
        <f t="shared" si="140"/>
        <v/>
      </c>
      <c r="AQ288" s="133" t="str">
        <f t="shared" si="141"/>
        <v/>
      </c>
      <c r="AR288" s="134" t="str">
        <f t="shared" si="142"/>
        <v/>
      </c>
    </row>
    <row r="289" spans="1:44">
      <c r="A289" s="220" t="str">
        <f t="shared" si="123"/>
        <v/>
      </c>
      <c r="B289" s="384"/>
      <c r="C289" s="385"/>
      <c r="D289" s="385"/>
      <c r="E289" s="386"/>
      <c r="F289" s="44"/>
      <c r="G289" s="469" t="str">
        <f t="shared" si="124"/>
        <v/>
      </c>
      <c r="H289" s="469"/>
      <c r="I289" s="373"/>
      <c r="J289" s="87"/>
      <c r="K289" s="54"/>
      <c r="L289" s="88"/>
      <c r="M289" s="89"/>
      <c r="N289" s="471">
        <f t="shared" si="125"/>
        <v>0</v>
      </c>
      <c r="O289" s="41"/>
      <c r="P289" s="52">
        <f t="shared" si="126"/>
        <v>0</v>
      </c>
      <c r="Q289" s="53" t="str">
        <f t="shared" si="127"/>
        <v/>
      </c>
      <c r="R289" s="54"/>
      <c r="S289" s="37"/>
      <c r="T289" s="23"/>
      <c r="U289" s="52">
        <f t="shared" si="128"/>
        <v>0</v>
      </c>
      <c r="V289" s="90"/>
      <c r="W289" s="91"/>
      <c r="X289" s="92"/>
      <c r="Y289" s="467">
        <f t="shared" si="129"/>
        <v>0</v>
      </c>
      <c r="Z289" s="90"/>
      <c r="AA289" s="91"/>
      <c r="AB289" s="92"/>
      <c r="AC289" s="93">
        <f t="shared" si="130"/>
        <v>0</v>
      </c>
      <c r="AD289" s="391" t="str">
        <f t="shared" si="121"/>
        <v/>
      </c>
      <c r="AE289" s="54"/>
      <c r="AF289" s="240" t="str">
        <f t="shared" si="131"/>
        <v/>
      </c>
      <c r="AG289" s="139" t="str">
        <f t="shared" si="132"/>
        <v/>
      </c>
      <c r="AH289" s="130" t="str">
        <f t="shared" si="133"/>
        <v/>
      </c>
      <c r="AI289" s="131" t="b">
        <f t="shared" si="122"/>
        <v>0</v>
      </c>
      <c r="AJ289" s="132" t="str">
        <f t="shared" si="134"/>
        <v/>
      </c>
      <c r="AK289" s="132" t="str">
        <f t="shared" si="135"/>
        <v/>
      </c>
      <c r="AL289" s="132" t="str">
        <f t="shared" si="136"/>
        <v/>
      </c>
      <c r="AM289" s="132" t="str">
        <f t="shared" si="137"/>
        <v/>
      </c>
      <c r="AN289" s="133" t="str">
        <f t="shared" si="138"/>
        <v/>
      </c>
      <c r="AO289" s="133" t="str">
        <f t="shared" si="139"/>
        <v/>
      </c>
      <c r="AP289" s="133" t="str">
        <f t="shared" si="140"/>
        <v/>
      </c>
      <c r="AQ289" s="133" t="str">
        <f t="shared" si="141"/>
        <v/>
      </c>
      <c r="AR289" s="134" t="str">
        <f t="shared" si="142"/>
        <v/>
      </c>
    </row>
    <row r="290" spans="1:44">
      <c r="A290" s="220" t="str">
        <f t="shared" si="123"/>
        <v/>
      </c>
      <c r="B290" s="384"/>
      <c r="C290" s="385"/>
      <c r="D290" s="385"/>
      <c r="E290" s="386"/>
      <c r="F290" s="44"/>
      <c r="G290" s="469" t="str">
        <f t="shared" si="124"/>
        <v/>
      </c>
      <c r="H290" s="469"/>
      <c r="I290" s="373"/>
      <c r="J290" s="87"/>
      <c r="K290" s="54"/>
      <c r="L290" s="88"/>
      <c r="M290" s="89"/>
      <c r="N290" s="471">
        <f t="shared" si="125"/>
        <v>0</v>
      </c>
      <c r="O290" s="41"/>
      <c r="P290" s="52">
        <f t="shared" si="126"/>
        <v>0</v>
      </c>
      <c r="Q290" s="53" t="str">
        <f t="shared" si="127"/>
        <v/>
      </c>
      <c r="R290" s="54"/>
      <c r="S290" s="37"/>
      <c r="T290" s="23"/>
      <c r="U290" s="52">
        <f t="shared" si="128"/>
        <v>0</v>
      </c>
      <c r="V290" s="90"/>
      <c r="W290" s="91"/>
      <c r="X290" s="92"/>
      <c r="Y290" s="467">
        <f t="shared" si="129"/>
        <v>0</v>
      </c>
      <c r="Z290" s="90"/>
      <c r="AA290" s="91"/>
      <c r="AB290" s="92"/>
      <c r="AC290" s="93">
        <f t="shared" si="130"/>
        <v>0</v>
      </c>
      <c r="AD290" s="391" t="str">
        <f t="shared" si="121"/>
        <v/>
      </c>
      <c r="AE290" s="54"/>
      <c r="AF290" s="240" t="str">
        <f t="shared" si="131"/>
        <v/>
      </c>
      <c r="AG290" s="139" t="str">
        <f t="shared" si="132"/>
        <v/>
      </c>
      <c r="AH290" s="130" t="str">
        <f t="shared" si="133"/>
        <v/>
      </c>
      <c r="AI290" s="131" t="b">
        <f t="shared" si="122"/>
        <v>0</v>
      </c>
      <c r="AJ290" s="132" t="str">
        <f t="shared" si="134"/>
        <v/>
      </c>
      <c r="AK290" s="132" t="str">
        <f t="shared" si="135"/>
        <v/>
      </c>
      <c r="AL290" s="132" t="str">
        <f t="shared" si="136"/>
        <v/>
      </c>
      <c r="AM290" s="132" t="str">
        <f t="shared" si="137"/>
        <v/>
      </c>
      <c r="AN290" s="133" t="str">
        <f t="shared" si="138"/>
        <v/>
      </c>
      <c r="AO290" s="133" t="str">
        <f t="shared" si="139"/>
        <v/>
      </c>
      <c r="AP290" s="133" t="str">
        <f t="shared" si="140"/>
        <v/>
      </c>
      <c r="AQ290" s="133" t="str">
        <f t="shared" si="141"/>
        <v/>
      </c>
      <c r="AR290" s="134" t="str">
        <f t="shared" si="142"/>
        <v/>
      </c>
    </row>
    <row r="291" spans="1:44">
      <c r="A291" s="220" t="str">
        <f t="shared" si="123"/>
        <v/>
      </c>
      <c r="B291" s="384"/>
      <c r="C291" s="385"/>
      <c r="D291" s="385"/>
      <c r="E291" s="386"/>
      <c r="F291" s="44"/>
      <c r="G291" s="469" t="str">
        <f t="shared" si="124"/>
        <v/>
      </c>
      <c r="H291" s="469"/>
      <c r="I291" s="373"/>
      <c r="J291" s="87"/>
      <c r="K291" s="54"/>
      <c r="L291" s="88"/>
      <c r="M291" s="89"/>
      <c r="N291" s="471">
        <f t="shared" si="125"/>
        <v>0</v>
      </c>
      <c r="O291" s="41"/>
      <c r="P291" s="52">
        <f t="shared" si="126"/>
        <v>0</v>
      </c>
      <c r="Q291" s="53" t="str">
        <f t="shared" si="127"/>
        <v/>
      </c>
      <c r="R291" s="54"/>
      <c r="S291" s="37"/>
      <c r="T291" s="23"/>
      <c r="U291" s="52">
        <f t="shared" si="128"/>
        <v>0</v>
      </c>
      <c r="V291" s="90"/>
      <c r="W291" s="91"/>
      <c r="X291" s="92"/>
      <c r="Y291" s="467">
        <f t="shared" si="129"/>
        <v>0</v>
      </c>
      <c r="Z291" s="90"/>
      <c r="AA291" s="91"/>
      <c r="AB291" s="92"/>
      <c r="AC291" s="93">
        <f t="shared" si="130"/>
        <v>0</v>
      </c>
      <c r="AD291" s="391" t="str">
        <f t="shared" si="121"/>
        <v/>
      </c>
      <c r="AE291" s="54"/>
      <c r="AF291" s="240" t="str">
        <f t="shared" si="131"/>
        <v/>
      </c>
      <c r="AG291" s="139" t="str">
        <f t="shared" si="132"/>
        <v/>
      </c>
      <c r="AH291" s="130" t="str">
        <f t="shared" si="133"/>
        <v/>
      </c>
      <c r="AI291" s="131" t="b">
        <f t="shared" si="122"/>
        <v>0</v>
      </c>
      <c r="AJ291" s="132" t="str">
        <f t="shared" si="134"/>
        <v/>
      </c>
      <c r="AK291" s="132" t="str">
        <f t="shared" si="135"/>
        <v/>
      </c>
      <c r="AL291" s="132" t="str">
        <f t="shared" si="136"/>
        <v/>
      </c>
      <c r="AM291" s="132" t="str">
        <f t="shared" si="137"/>
        <v/>
      </c>
      <c r="AN291" s="133" t="str">
        <f t="shared" si="138"/>
        <v/>
      </c>
      <c r="AO291" s="133" t="str">
        <f t="shared" si="139"/>
        <v/>
      </c>
      <c r="AP291" s="133" t="str">
        <f t="shared" si="140"/>
        <v/>
      </c>
      <c r="AQ291" s="133" t="str">
        <f t="shared" si="141"/>
        <v/>
      </c>
      <c r="AR291" s="134" t="str">
        <f t="shared" si="142"/>
        <v/>
      </c>
    </row>
    <row r="292" spans="1:44">
      <c r="A292" s="220" t="str">
        <f t="shared" si="123"/>
        <v/>
      </c>
      <c r="B292" s="384"/>
      <c r="C292" s="385"/>
      <c r="D292" s="385"/>
      <c r="E292" s="386"/>
      <c r="F292" s="44"/>
      <c r="G292" s="469" t="str">
        <f t="shared" si="124"/>
        <v/>
      </c>
      <c r="H292" s="469"/>
      <c r="I292" s="373"/>
      <c r="J292" s="87"/>
      <c r="K292" s="54"/>
      <c r="L292" s="88"/>
      <c r="M292" s="89"/>
      <c r="N292" s="471">
        <f t="shared" si="125"/>
        <v>0</v>
      </c>
      <c r="O292" s="41"/>
      <c r="P292" s="52">
        <f t="shared" si="126"/>
        <v>0</v>
      </c>
      <c r="Q292" s="53" t="str">
        <f t="shared" si="127"/>
        <v/>
      </c>
      <c r="R292" s="54"/>
      <c r="S292" s="37"/>
      <c r="T292" s="23"/>
      <c r="U292" s="52">
        <f t="shared" si="128"/>
        <v>0</v>
      </c>
      <c r="V292" s="90"/>
      <c r="W292" s="91"/>
      <c r="X292" s="92"/>
      <c r="Y292" s="467">
        <f t="shared" si="129"/>
        <v>0</v>
      </c>
      <c r="Z292" s="90"/>
      <c r="AA292" s="91"/>
      <c r="AB292" s="92"/>
      <c r="AC292" s="93">
        <f t="shared" si="130"/>
        <v>0</v>
      </c>
      <c r="AD292" s="391" t="str">
        <f t="shared" si="121"/>
        <v/>
      </c>
      <c r="AE292" s="54"/>
      <c r="AF292" s="240" t="str">
        <f t="shared" si="131"/>
        <v/>
      </c>
      <c r="AG292" s="139" t="str">
        <f t="shared" si="132"/>
        <v/>
      </c>
      <c r="AH292" s="130" t="str">
        <f t="shared" si="133"/>
        <v/>
      </c>
      <c r="AI292" s="131" t="b">
        <f t="shared" si="122"/>
        <v>0</v>
      </c>
      <c r="AJ292" s="132" t="str">
        <f t="shared" si="134"/>
        <v/>
      </c>
      <c r="AK292" s="132" t="str">
        <f t="shared" si="135"/>
        <v/>
      </c>
      <c r="AL292" s="132" t="str">
        <f t="shared" si="136"/>
        <v/>
      </c>
      <c r="AM292" s="132" t="str">
        <f t="shared" si="137"/>
        <v/>
      </c>
      <c r="AN292" s="133" t="str">
        <f t="shared" si="138"/>
        <v/>
      </c>
      <c r="AO292" s="133" t="str">
        <f t="shared" si="139"/>
        <v/>
      </c>
      <c r="AP292" s="133" t="str">
        <f t="shared" si="140"/>
        <v/>
      </c>
      <c r="AQ292" s="133" t="str">
        <f t="shared" si="141"/>
        <v/>
      </c>
      <c r="AR292" s="134" t="str">
        <f t="shared" si="142"/>
        <v/>
      </c>
    </row>
    <row r="293" spans="1:44">
      <c r="A293" s="220" t="str">
        <f t="shared" si="123"/>
        <v/>
      </c>
      <c r="B293" s="384"/>
      <c r="C293" s="385"/>
      <c r="D293" s="385"/>
      <c r="E293" s="386"/>
      <c r="F293" s="44"/>
      <c r="G293" s="469" t="str">
        <f t="shared" si="124"/>
        <v/>
      </c>
      <c r="H293" s="469"/>
      <c r="I293" s="373"/>
      <c r="J293" s="87"/>
      <c r="K293" s="54"/>
      <c r="L293" s="88"/>
      <c r="M293" s="89"/>
      <c r="N293" s="471">
        <f t="shared" si="125"/>
        <v>0</v>
      </c>
      <c r="O293" s="41"/>
      <c r="P293" s="52">
        <f t="shared" si="126"/>
        <v>0</v>
      </c>
      <c r="Q293" s="53" t="str">
        <f t="shared" si="127"/>
        <v/>
      </c>
      <c r="R293" s="54"/>
      <c r="S293" s="37"/>
      <c r="T293" s="23"/>
      <c r="U293" s="52">
        <f t="shared" si="128"/>
        <v>0</v>
      </c>
      <c r="V293" s="90"/>
      <c r="W293" s="91"/>
      <c r="X293" s="92"/>
      <c r="Y293" s="467">
        <f t="shared" si="129"/>
        <v>0</v>
      </c>
      <c r="Z293" s="90"/>
      <c r="AA293" s="91"/>
      <c r="AB293" s="92"/>
      <c r="AC293" s="93">
        <f t="shared" si="130"/>
        <v>0</v>
      </c>
      <c r="AD293" s="391" t="str">
        <f t="shared" si="121"/>
        <v/>
      </c>
      <c r="AE293" s="54"/>
      <c r="AF293" s="240" t="str">
        <f t="shared" si="131"/>
        <v/>
      </c>
      <c r="AG293" s="139" t="str">
        <f t="shared" si="132"/>
        <v/>
      </c>
      <c r="AH293" s="130" t="str">
        <f t="shared" si="133"/>
        <v/>
      </c>
      <c r="AI293" s="131" t="b">
        <f t="shared" si="122"/>
        <v>0</v>
      </c>
      <c r="AJ293" s="132" t="str">
        <f t="shared" si="134"/>
        <v/>
      </c>
      <c r="AK293" s="132" t="str">
        <f t="shared" si="135"/>
        <v/>
      </c>
      <c r="AL293" s="132" t="str">
        <f t="shared" si="136"/>
        <v/>
      </c>
      <c r="AM293" s="132" t="str">
        <f t="shared" si="137"/>
        <v/>
      </c>
      <c r="AN293" s="133" t="str">
        <f t="shared" si="138"/>
        <v/>
      </c>
      <c r="AO293" s="133" t="str">
        <f t="shared" si="139"/>
        <v/>
      </c>
      <c r="AP293" s="133" t="str">
        <f t="shared" si="140"/>
        <v/>
      </c>
      <c r="AQ293" s="133" t="str">
        <f t="shared" si="141"/>
        <v/>
      </c>
      <c r="AR293" s="134" t="str">
        <f t="shared" si="142"/>
        <v/>
      </c>
    </row>
    <row r="294" spans="1:44">
      <c r="A294" s="220" t="str">
        <f t="shared" si="123"/>
        <v/>
      </c>
      <c r="B294" s="384"/>
      <c r="C294" s="385"/>
      <c r="D294" s="385"/>
      <c r="E294" s="386"/>
      <c r="F294" s="44"/>
      <c r="G294" s="469" t="str">
        <f t="shared" si="124"/>
        <v/>
      </c>
      <c r="H294" s="469"/>
      <c r="I294" s="373"/>
      <c r="J294" s="87"/>
      <c r="K294" s="54"/>
      <c r="L294" s="88"/>
      <c r="M294" s="89"/>
      <c r="N294" s="471">
        <f t="shared" si="125"/>
        <v>0</v>
      </c>
      <c r="O294" s="41"/>
      <c r="P294" s="52">
        <f t="shared" si="126"/>
        <v>0</v>
      </c>
      <c r="Q294" s="53" t="str">
        <f t="shared" si="127"/>
        <v/>
      </c>
      <c r="R294" s="54"/>
      <c r="S294" s="37"/>
      <c r="T294" s="23"/>
      <c r="U294" s="52">
        <f t="shared" si="128"/>
        <v>0</v>
      </c>
      <c r="V294" s="90"/>
      <c r="W294" s="91"/>
      <c r="X294" s="92"/>
      <c r="Y294" s="467">
        <f t="shared" si="129"/>
        <v>0</v>
      </c>
      <c r="Z294" s="90"/>
      <c r="AA294" s="91"/>
      <c r="AB294" s="92"/>
      <c r="AC294" s="93">
        <f t="shared" si="130"/>
        <v>0</v>
      </c>
      <c r="AD294" s="391" t="str">
        <f t="shared" si="121"/>
        <v/>
      </c>
      <c r="AE294" s="54"/>
      <c r="AF294" s="240" t="str">
        <f t="shared" si="131"/>
        <v/>
      </c>
      <c r="AG294" s="139" t="str">
        <f t="shared" si="132"/>
        <v/>
      </c>
      <c r="AH294" s="130" t="str">
        <f t="shared" si="133"/>
        <v/>
      </c>
      <c r="AI294" s="131" t="b">
        <f t="shared" si="122"/>
        <v>0</v>
      </c>
      <c r="AJ294" s="132" t="str">
        <f t="shared" si="134"/>
        <v/>
      </c>
      <c r="AK294" s="132" t="str">
        <f t="shared" si="135"/>
        <v/>
      </c>
      <c r="AL294" s="132" t="str">
        <f t="shared" si="136"/>
        <v/>
      </c>
      <c r="AM294" s="132" t="str">
        <f t="shared" si="137"/>
        <v/>
      </c>
      <c r="AN294" s="133" t="str">
        <f t="shared" si="138"/>
        <v/>
      </c>
      <c r="AO294" s="133" t="str">
        <f t="shared" si="139"/>
        <v/>
      </c>
      <c r="AP294" s="133" t="str">
        <f t="shared" si="140"/>
        <v/>
      </c>
      <c r="AQ294" s="133" t="str">
        <f t="shared" si="141"/>
        <v/>
      </c>
      <c r="AR294" s="134" t="str">
        <f t="shared" si="142"/>
        <v/>
      </c>
    </row>
    <row r="295" spans="1:44">
      <c r="A295" s="220" t="str">
        <f t="shared" si="123"/>
        <v/>
      </c>
      <c r="B295" s="384"/>
      <c r="C295" s="385"/>
      <c r="D295" s="385"/>
      <c r="E295" s="386"/>
      <c r="F295" s="44"/>
      <c r="G295" s="469" t="str">
        <f t="shared" si="124"/>
        <v/>
      </c>
      <c r="H295" s="469"/>
      <c r="I295" s="373"/>
      <c r="J295" s="87"/>
      <c r="K295" s="54"/>
      <c r="L295" s="88"/>
      <c r="M295" s="89"/>
      <c r="N295" s="471">
        <f t="shared" si="125"/>
        <v>0</v>
      </c>
      <c r="O295" s="41"/>
      <c r="P295" s="52">
        <f t="shared" si="126"/>
        <v>0</v>
      </c>
      <c r="Q295" s="53" t="str">
        <f t="shared" si="127"/>
        <v/>
      </c>
      <c r="R295" s="54"/>
      <c r="S295" s="37"/>
      <c r="T295" s="23"/>
      <c r="U295" s="52">
        <f t="shared" si="128"/>
        <v>0</v>
      </c>
      <c r="V295" s="90"/>
      <c r="W295" s="91"/>
      <c r="X295" s="92"/>
      <c r="Y295" s="467">
        <f t="shared" si="129"/>
        <v>0</v>
      </c>
      <c r="Z295" s="90"/>
      <c r="AA295" s="91"/>
      <c r="AB295" s="92"/>
      <c r="AC295" s="93">
        <f t="shared" si="130"/>
        <v>0</v>
      </c>
      <c r="AD295" s="391" t="str">
        <f t="shared" si="121"/>
        <v/>
      </c>
      <c r="AE295" s="54"/>
      <c r="AF295" s="240" t="str">
        <f t="shared" si="131"/>
        <v/>
      </c>
      <c r="AG295" s="139" t="str">
        <f t="shared" si="132"/>
        <v/>
      </c>
      <c r="AH295" s="130" t="str">
        <f t="shared" si="133"/>
        <v/>
      </c>
      <c r="AI295" s="131" t="b">
        <f t="shared" si="122"/>
        <v>0</v>
      </c>
      <c r="AJ295" s="132" t="str">
        <f t="shared" si="134"/>
        <v/>
      </c>
      <c r="AK295" s="132" t="str">
        <f t="shared" si="135"/>
        <v/>
      </c>
      <c r="AL295" s="132" t="str">
        <f t="shared" si="136"/>
        <v/>
      </c>
      <c r="AM295" s="132" t="str">
        <f t="shared" si="137"/>
        <v/>
      </c>
      <c r="AN295" s="133" t="str">
        <f t="shared" si="138"/>
        <v/>
      </c>
      <c r="AO295" s="133" t="str">
        <f t="shared" si="139"/>
        <v/>
      </c>
      <c r="AP295" s="133" t="str">
        <f t="shared" si="140"/>
        <v/>
      </c>
      <c r="AQ295" s="133" t="str">
        <f t="shared" si="141"/>
        <v/>
      </c>
      <c r="AR295" s="134" t="str">
        <f t="shared" si="142"/>
        <v/>
      </c>
    </row>
    <row r="296" spans="1:44">
      <c r="A296" s="220" t="str">
        <f t="shared" si="123"/>
        <v/>
      </c>
      <c r="B296" s="384"/>
      <c r="C296" s="385"/>
      <c r="D296" s="385"/>
      <c r="E296" s="386"/>
      <c r="F296" s="44"/>
      <c r="G296" s="469" t="str">
        <f t="shared" si="124"/>
        <v/>
      </c>
      <c r="H296" s="469"/>
      <c r="I296" s="373"/>
      <c r="J296" s="87"/>
      <c r="K296" s="54"/>
      <c r="L296" s="88"/>
      <c r="M296" s="89"/>
      <c r="N296" s="471">
        <f t="shared" si="125"/>
        <v>0</v>
      </c>
      <c r="O296" s="41"/>
      <c r="P296" s="52">
        <f t="shared" si="126"/>
        <v>0</v>
      </c>
      <c r="Q296" s="53" t="str">
        <f t="shared" si="127"/>
        <v/>
      </c>
      <c r="R296" s="54"/>
      <c r="S296" s="37"/>
      <c r="T296" s="23"/>
      <c r="U296" s="52">
        <f t="shared" si="128"/>
        <v>0</v>
      </c>
      <c r="V296" s="90"/>
      <c r="W296" s="91"/>
      <c r="X296" s="92"/>
      <c r="Y296" s="467">
        <f t="shared" si="129"/>
        <v>0</v>
      </c>
      <c r="Z296" s="90"/>
      <c r="AA296" s="91"/>
      <c r="AB296" s="92"/>
      <c r="AC296" s="93">
        <f t="shared" si="130"/>
        <v>0</v>
      </c>
      <c r="AD296" s="391" t="str">
        <f t="shared" si="121"/>
        <v/>
      </c>
      <c r="AE296" s="54"/>
      <c r="AF296" s="240" t="str">
        <f t="shared" si="131"/>
        <v/>
      </c>
      <c r="AG296" s="139" t="str">
        <f t="shared" si="132"/>
        <v/>
      </c>
      <c r="AH296" s="130" t="str">
        <f t="shared" si="133"/>
        <v/>
      </c>
      <c r="AI296" s="131" t="b">
        <f t="shared" si="122"/>
        <v>0</v>
      </c>
      <c r="AJ296" s="132" t="str">
        <f t="shared" si="134"/>
        <v/>
      </c>
      <c r="AK296" s="132" t="str">
        <f t="shared" si="135"/>
        <v/>
      </c>
      <c r="AL296" s="132" t="str">
        <f t="shared" si="136"/>
        <v/>
      </c>
      <c r="AM296" s="132" t="str">
        <f t="shared" si="137"/>
        <v/>
      </c>
      <c r="AN296" s="133" t="str">
        <f t="shared" si="138"/>
        <v/>
      </c>
      <c r="AO296" s="133" t="str">
        <f t="shared" si="139"/>
        <v/>
      </c>
      <c r="AP296" s="133" t="str">
        <f t="shared" si="140"/>
        <v/>
      </c>
      <c r="AQ296" s="133" t="str">
        <f t="shared" si="141"/>
        <v/>
      </c>
      <c r="AR296" s="134" t="str">
        <f t="shared" si="142"/>
        <v/>
      </c>
    </row>
    <row r="297" spans="1:44">
      <c r="A297" s="220" t="str">
        <f t="shared" si="123"/>
        <v/>
      </c>
      <c r="B297" s="384"/>
      <c r="C297" s="385"/>
      <c r="D297" s="385"/>
      <c r="E297" s="386"/>
      <c r="F297" s="44"/>
      <c r="G297" s="469" t="str">
        <f t="shared" si="124"/>
        <v/>
      </c>
      <c r="H297" s="469"/>
      <c r="I297" s="373"/>
      <c r="J297" s="87"/>
      <c r="K297" s="54"/>
      <c r="L297" s="88"/>
      <c r="M297" s="89"/>
      <c r="N297" s="471">
        <f t="shared" si="125"/>
        <v>0</v>
      </c>
      <c r="O297" s="41"/>
      <c r="P297" s="52">
        <f t="shared" si="126"/>
        <v>0</v>
      </c>
      <c r="Q297" s="53" t="str">
        <f t="shared" si="127"/>
        <v/>
      </c>
      <c r="R297" s="54"/>
      <c r="S297" s="37"/>
      <c r="T297" s="23"/>
      <c r="U297" s="52">
        <f t="shared" si="128"/>
        <v>0</v>
      </c>
      <c r="V297" s="90"/>
      <c r="W297" s="91"/>
      <c r="X297" s="92"/>
      <c r="Y297" s="467">
        <f t="shared" si="129"/>
        <v>0</v>
      </c>
      <c r="Z297" s="90"/>
      <c r="AA297" s="91"/>
      <c r="AB297" s="92"/>
      <c r="AC297" s="93">
        <f t="shared" si="130"/>
        <v>0</v>
      </c>
      <c r="AD297" s="391" t="str">
        <f t="shared" si="121"/>
        <v/>
      </c>
      <c r="AE297" s="54"/>
      <c r="AF297" s="240" t="str">
        <f t="shared" si="131"/>
        <v/>
      </c>
      <c r="AG297" s="139" t="str">
        <f t="shared" si="132"/>
        <v/>
      </c>
      <c r="AH297" s="130" t="str">
        <f t="shared" si="133"/>
        <v/>
      </c>
      <c r="AI297" s="131" t="b">
        <f t="shared" si="122"/>
        <v>0</v>
      </c>
      <c r="AJ297" s="132" t="str">
        <f t="shared" si="134"/>
        <v/>
      </c>
      <c r="AK297" s="132" t="str">
        <f t="shared" si="135"/>
        <v/>
      </c>
      <c r="AL297" s="132" t="str">
        <f t="shared" si="136"/>
        <v/>
      </c>
      <c r="AM297" s="132" t="str">
        <f t="shared" si="137"/>
        <v/>
      </c>
      <c r="AN297" s="133" t="str">
        <f t="shared" si="138"/>
        <v/>
      </c>
      <c r="AO297" s="133" t="str">
        <f t="shared" si="139"/>
        <v/>
      </c>
      <c r="AP297" s="133" t="str">
        <f t="shared" si="140"/>
        <v/>
      </c>
      <c r="AQ297" s="133" t="str">
        <f t="shared" si="141"/>
        <v/>
      </c>
      <c r="AR297" s="134" t="str">
        <f t="shared" si="142"/>
        <v/>
      </c>
    </row>
    <row r="298" spans="1:44">
      <c r="A298" s="220" t="str">
        <f t="shared" si="123"/>
        <v/>
      </c>
      <c r="B298" s="384"/>
      <c r="C298" s="385"/>
      <c r="D298" s="385"/>
      <c r="E298" s="386"/>
      <c r="F298" s="44"/>
      <c r="G298" s="469" t="str">
        <f t="shared" si="124"/>
        <v/>
      </c>
      <c r="H298" s="469"/>
      <c r="I298" s="373"/>
      <c r="J298" s="87"/>
      <c r="K298" s="54"/>
      <c r="L298" s="88"/>
      <c r="M298" s="89"/>
      <c r="N298" s="471">
        <f t="shared" si="125"/>
        <v>0</v>
      </c>
      <c r="O298" s="41"/>
      <c r="P298" s="52">
        <f t="shared" si="126"/>
        <v>0</v>
      </c>
      <c r="Q298" s="53" t="str">
        <f t="shared" si="127"/>
        <v/>
      </c>
      <c r="R298" s="54"/>
      <c r="S298" s="37"/>
      <c r="T298" s="23"/>
      <c r="U298" s="52">
        <f t="shared" si="128"/>
        <v>0</v>
      </c>
      <c r="V298" s="90"/>
      <c r="W298" s="91"/>
      <c r="X298" s="92"/>
      <c r="Y298" s="467">
        <f t="shared" si="129"/>
        <v>0</v>
      </c>
      <c r="Z298" s="90"/>
      <c r="AA298" s="91"/>
      <c r="AB298" s="92"/>
      <c r="AC298" s="93">
        <f t="shared" si="130"/>
        <v>0</v>
      </c>
      <c r="AD298" s="391" t="str">
        <f t="shared" si="121"/>
        <v/>
      </c>
      <c r="AE298" s="54"/>
      <c r="AF298" s="240" t="str">
        <f t="shared" si="131"/>
        <v/>
      </c>
      <c r="AG298" s="139" t="str">
        <f t="shared" si="132"/>
        <v/>
      </c>
      <c r="AH298" s="130" t="str">
        <f t="shared" si="133"/>
        <v/>
      </c>
      <c r="AI298" s="131" t="b">
        <f t="shared" si="122"/>
        <v>0</v>
      </c>
      <c r="AJ298" s="132" t="str">
        <f t="shared" si="134"/>
        <v/>
      </c>
      <c r="AK298" s="132" t="str">
        <f t="shared" si="135"/>
        <v/>
      </c>
      <c r="AL298" s="132" t="str">
        <f t="shared" si="136"/>
        <v/>
      </c>
      <c r="AM298" s="132" t="str">
        <f t="shared" si="137"/>
        <v/>
      </c>
      <c r="AN298" s="133" t="str">
        <f t="shared" si="138"/>
        <v/>
      </c>
      <c r="AO298" s="133" t="str">
        <f t="shared" si="139"/>
        <v/>
      </c>
      <c r="AP298" s="133" t="str">
        <f t="shared" si="140"/>
        <v/>
      </c>
      <c r="AQ298" s="133" t="str">
        <f t="shared" si="141"/>
        <v/>
      </c>
      <c r="AR298" s="134" t="str">
        <f t="shared" si="142"/>
        <v/>
      </c>
    </row>
    <row r="299" spans="1:44">
      <c r="A299" s="220" t="str">
        <f t="shared" si="123"/>
        <v/>
      </c>
      <c r="B299" s="384"/>
      <c r="C299" s="385"/>
      <c r="D299" s="385"/>
      <c r="E299" s="386"/>
      <c r="F299" s="44"/>
      <c r="G299" s="469" t="str">
        <f t="shared" si="124"/>
        <v/>
      </c>
      <c r="H299" s="469"/>
      <c r="I299" s="373"/>
      <c r="J299" s="87"/>
      <c r="K299" s="54"/>
      <c r="L299" s="88"/>
      <c r="M299" s="89"/>
      <c r="N299" s="471">
        <f t="shared" si="125"/>
        <v>0</v>
      </c>
      <c r="O299" s="41"/>
      <c r="P299" s="52">
        <f t="shared" si="126"/>
        <v>0</v>
      </c>
      <c r="Q299" s="53" t="str">
        <f t="shared" si="127"/>
        <v/>
      </c>
      <c r="R299" s="54"/>
      <c r="S299" s="37"/>
      <c r="T299" s="23"/>
      <c r="U299" s="52">
        <f t="shared" si="128"/>
        <v>0</v>
      </c>
      <c r="V299" s="90"/>
      <c r="W299" s="91"/>
      <c r="X299" s="92"/>
      <c r="Y299" s="467">
        <f t="shared" si="129"/>
        <v>0</v>
      </c>
      <c r="Z299" s="90"/>
      <c r="AA299" s="91"/>
      <c r="AB299" s="92"/>
      <c r="AC299" s="93">
        <f t="shared" si="130"/>
        <v>0</v>
      </c>
      <c r="AD299" s="391" t="str">
        <f t="shared" si="121"/>
        <v/>
      </c>
      <c r="AE299" s="54"/>
      <c r="AF299" s="240" t="str">
        <f t="shared" si="131"/>
        <v/>
      </c>
      <c r="AG299" s="139" t="str">
        <f t="shared" si="132"/>
        <v/>
      </c>
      <c r="AH299" s="130" t="str">
        <f t="shared" si="133"/>
        <v/>
      </c>
      <c r="AI299" s="131" t="b">
        <f t="shared" si="122"/>
        <v>0</v>
      </c>
      <c r="AJ299" s="132" t="str">
        <f t="shared" si="134"/>
        <v/>
      </c>
      <c r="AK299" s="132" t="str">
        <f t="shared" si="135"/>
        <v/>
      </c>
      <c r="AL299" s="132" t="str">
        <f t="shared" si="136"/>
        <v/>
      </c>
      <c r="AM299" s="132" t="str">
        <f t="shared" si="137"/>
        <v/>
      </c>
      <c r="AN299" s="133" t="str">
        <f t="shared" si="138"/>
        <v/>
      </c>
      <c r="AO299" s="133" t="str">
        <f t="shared" si="139"/>
        <v/>
      </c>
      <c r="AP299" s="133" t="str">
        <f t="shared" si="140"/>
        <v/>
      </c>
      <c r="AQ299" s="133" t="str">
        <f t="shared" si="141"/>
        <v/>
      </c>
      <c r="AR299" s="134" t="str">
        <f t="shared" si="142"/>
        <v/>
      </c>
    </row>
    <row r="300" spans="1:44">
      <c r="A300" s="220" t="str">
        <f t="shared" si="123"/>
        <v/>
      </c>
      <c r="B300" s="384"/>
      <c r="C300" s="385"/>
      <c r="D300" s="385"/>
      <c r="E300" s="386"/>
      <c r="F300" s="44"/>
      <c r="G300" s="469" t="str">
        <f t="shared" si="124"/>
        <v/>
      </c>
      <c r="H300" s="469"/>
      <c r="I300" s="373"/>
      <c r="J300" s="87"/>
      <c r="K300" s="54"/>
      <c r="L300" s="88"/>
      <c r="M300" s="89"/>
      <c r="N300" s="471">
        <f t="shared" si="125"/>
        <v>0</v>
      </c>
      <c r="O300" s="41"/>
      <c r="P300" s="52">
        <f t="shared" si="126"/>
        <v>0</v>
      </c>
      <c r="Q300" s="53" t="str">
        <f t="shared" si="127"/>
        <v/>
      </c>
      <c r="R300" s="54"/>
      <c r="S300" s="37"/>
      <c r="T300" s="23"/>
      <c r="U300" s="52">
        <f t="shared" si="128"/>
        <v>0</v>
      </c>
      <c r="V300" s="90"/>
      <c r="W300" s="91"/>
      <c r="X300" s="92"/>
      <c r="Y300" s="467">
        <f t="shared" si="129"/>
        <v>0</v>
      </c>
      <c r="Z300" s="90"/>
      <c r="AA300" s="91"/>
      <c r="AB300" s="92"/>
      <c r="AC300" s="93">
        <f t="shared" si="130"/>
        <v>0</v>
      </c>
      <c r="AD300" s="391" t="str">
        <f t="shared" si="121"/>
        <v/>
      </c>
      <c r="AE300" s="54"/>
      <c r="AF300" s="240" t="str">
        <f t="shared" si="131"/>
        <v/>
      </c>
      <c r="AG300" s="139" t="str">
        <f t="shared" si="132"/>
        <v/>
      </c>
      <c r="AH300" s="130" t="str">
        <f t="shared" si="133"/>
        <v/>
      </c>
      <c r="AI300" s="131" t="b">
        <f t="shared" si="122"/>
        <v>0</v>
      </c>
      <c r="AJ300" s="132" t="str">
        <f t="shared" si="134"/>
        <v/>
      </c>
      <c r="AK300" s="132" t="str">
        <f t="shared" si="135"/>
        <v/>
      </c>
      <c r="AL300" s="132" t="str">
        <f t="shared" si="136"/>
        <v/>
      </c>
      <c r="AM300" s="132" t="str">
        <f t="shared" si="137"/>
        <v/>
      </c>
      <c r="AN300" s="133" t="str">
        <f t="shared" si="138"/>
        <v/>
      </c>
      <c r="AO300" s="133" t="str">
        <f t="shared" si="139"/>
        <v/>
      </c>
      <c r="AP300" s="133" t="str">
        <f t="shared" si="140"/>
        <v/>
      </c>
      <c r="AQ300" s="133" t="str">
        <f t="shared" si="141"/>
        <v/>
      </c>
      <c r="AR300" s="134" t="str">
        <f t="shared" si="142"/>
        <v/>
      </c>
    </row>
    <row r="301" spans="1:44">
      <c r="A301" s="220" t="str">
        <f t="shared" si="123"/>
        <v/>
      </c>
      <c r="B301" s="384"/>
      <c r="C301" s="385"/>
      <c r="D301" s="385"/>
      <c r="E301" s="386"/>
      <c r="F301" s="44"/>
      <c r="G301" s="469" t="str">
        <f t="shared" si="124"/>
        <v/>
      </c>
      <c r="H301" s="469"/>
      <c r="I301" s="373"/>
      <c r="J301" s="87"/>
      <c r="K301" s="54"/>
      <c r="L301" s="88"/>
      <c r="M301" s="89"/>
      <c r="N301" s="471">
        <f t="shared" si="125"/>
        <v>0</v>
      </c>
      <c r="O301" s="41"/>
      <c r="P301" s="52">
        <f t="shared" si="126"/>
        <v>0</v>
      </c>
      <c r="Q301" s="53" t="str">
        <f t="shared" si="127"/>
        <v/>
      </c>
      <c r="R301" s="54"/>
      <c r="S301" s="37"/>
      <c r="T301" s="23"/>
      <c r="U301" s="52">
        <f t="shared" si="128"/>
        <v>0</v>
      </c>
      <c r="V301" s="90"/>
      <c r="W301" s="91"/>
      <c r="X301" s="92"/>
      <c r="Y301" s="467">
        <f t="shared" si="129"/>
        <v>0</v>
      </c>
      <c r="Z301" s="90"/>
      <c r="AA301" s="91"/>
      <c r="AB301" s="92"/>
      <c r="AC301" s="93">
        <f t="shared" si="130"/>
        <v>0</v>
      </c>
      <c r="AD301" s="391" t="str">
        <f t="shared" si="121"/>
        <v/>
      </c>
      <c r="AE301" s="54"/>
      <c r="AF301" s="240" t="str">
        <f t="shared" si="131"/>
        <v/>
      </c>
      <c r="AG301" s="139" t="str">
        <f t="shared" si="132"/>
        <v/>
      </c>
      <c r="AH301" s="130" t="str">
        <f t="shared" si="133"/>
        <v/>
      </c>
      <c r="AI301" s="131" t="b">
        <f t="shared" si="122"/>
        <v>0</v>
      </c>
      <c r="AJ301" s="132" t="str">
        <f t="shared" si="134"/>
        <v/>
      </c>
      <c r="AK301" s="132" t="str">
        <f t="shared" si="135"/>
        <v/>
      </c>
      <c r="AL301" s="132" t="str">
        <f t="shared" si="136"/>
        <v/>
      </c>
      <c r="AM301" s="132" t="str">
        <f t="shared" si="137"/>
        <v/>
      </c>
      <c r="AN301" s="133" t="str">
        <f t="shared" si="138"/>
        <v/>
      </c>
      <c r="AO301" s="133" t="str">
        <f t="shared" si="139"/>
        <v/>
      </c>
      <c r="AP301" s="133" t="str">
        <f t="shared" si="140"/>
        <v/>
      </c>
      <c r="AQ301" s="133" t="str">
        <f t="shared" si="141"/>
        <v/>
      </c>
      <c r="AR301" s="134" t="str">
        <f t="shared" si="142"/>
        <v/>
      </c>
    </row>
    <row r="302" spans="1:44">
      <c r="A302" s="220" t="str">
        <f t="shared" si="123"/>
        <v/>
      </c>
      <c r="B302" s="384"/>
      <c r="C302" s="385"/>
      <c r="D302" s="385"/>
      <c r="E302" s="386"/>
      <c r="F302" s="44"/>
      <c r="G302" s="469" t="str">
        <f t="shared" si="124"/>
        <v/>
      </c>
      <c r="H302" s="469"/>
      <c r="I302" s="373"/>
      <c r="J302" s="87"/>
      <c r="K302" s="54"/>
      <c r="L302" s="88"/>
      <c r="M302" s="89"/>
      <c r="N302" s="471">
        <f t="shared" si="125"/>
        <v>0</v>
      </c>
      <c r="O302" s="41"/>
      <c r="P302" s="52">
        <f t="shared" si="126"/>
        <v>0</v>
      </c>
      <c r="Q302" s="53" t="str">
        <f t="shared" si="127"/>
        <v/>
      </c>
      <c r="R302" s="54"/>
      <c r="S302" s="37"/>
      <c r="T302" s="23"/>
      <c r="U302" s="52">
        <f t="shared" si="128"/>
        <v>0</v>
      </c>
      <c r="V302" s="90"/>
      <c r="W302" s="91"/>
      <c r="X302" s="92"/>
      <c r="Y302" s="467">
        <f t="shared" si="129"/>
        <v>0</v>
      </c>
      <c r="Z302" s="90"/>
      <c r="AA302" s="91"/>
      <c r="AB302" s="92"/>
      <c r="AC302" s="93">
        <f t="shared" si="130"/>
        <v>0</v>
      </c>
      <c r="AD302" s="391" t="str">
        <f t="shared" si="121"/>
        <v/>
      </c>
      <c r="AE302" s="54"/>
      <c r="AF302" s="240" t="str">
        <f t="shared" si="131"/>
        <v/>
      </c>
      <c r="AG302" s="139" t="str">
        <f t="shared" si="132"/>
        <v/>
      </c>
      <c r="AH302" s="130" t="str">
        <f t="shared" si="133"/>
        <v/>
      </c>
      <c r="AI302" s="131" t="b">
        <f t="shared" si="122"/>
        <v>0</v>
      </c>
      <c r="AJ302" s="132" t="str">
        <f t="shared" si="134"/>
        <v/>
      </c>
      <c r="AK302" s="132" t="str">
        <f t="shared" si="135"/>
        <v/>
      </c>
      <c r="AL302" s="132" t="str">
        <f t="shared" si="136"/>
        <v/>
      </c>
      <c r="AM302" s="132" t="str">
        <f t="shared" si="137"/>
        <v/>
      </c>
      <c r="AN302" s="133" t="str">
        <f t="shared" si="138"/>
        <v/>
      </c>
      <c r="AO302" s="133" t="str">
        <f t="shared" si="139"/>
        <v/>
      </c>
      <c r="AP302" s="133" t="str">
        <f t="shared" si="140"/>
        <v/>
      </c>
      <c r="AQ302" s="133" t="str">
        <f t="shared" si="141"/>
        <v/>
      </c>
      <c r="AR302" s="134" t="str">
        <f t="shared" si="142"/>
        <v/>
      </c>
    </row>
    <row r="303" spans="1:44">
      <c r="A303" s="220" t="str">
        <f t="shared" si="123"/>
        <v/>
      </c>
      <c r="B303" s="384"/>
      <c r="C303" s="385"/>
      <c r="D303" s="385"/>
      <c r="E303" s="386"/>
      <c r="F303" s="44"/>
      <c r="G303" s="469" t="str">
        <f t="shared" si="124"/>
        <v/>
      </c>
      <c r="H303" s="469"/>
      <c r="I303" s="373"/>
      <c r="J303" s="87"/>
      <c r="K303" s="54"/>
      <c r="L303" s="88"/>
      <c r="M303" s="89"/>
      <c r="N303" s="471">
        <f t="shared" si="125"/>
        <v>0</v>
      </c>
      <c r="O303" s="41"/>
      <c r="P303" s="52">
        <f t="shared" si="126"/>
        <v>0</v>
      </c>
      <c r="Q303" s="53" t="str">
        <f t="shared" si="127"/>
        <v/>
      </c>
      <c r="R303" s="54"/>
      <c r="S303" s="37"/>
      <c r="T303" s="23"/>
      <c r="U303" s="52">
        <f t="shared" si="128"/>
        <v>0</v>
      </c>
      <c r="V303" s="90"/>
      <c r="W303" s="91"/>
      <c r="X303" s="92"/>
      <c r="Y303" s="467">
        <f t="shared" si="129"/>
        <v>0</v>
      </c>
      <c r="Z303" s="90"/>
      <c r="AA303" s="91"/>
      <c r="AB303" s="92"/>
      <c r="AC303" s="93">
        <f t="shared" si="130"/>
        <v>0</v>
      </c>
      <c r="AD303" s="391" t="str">
        <f t="shared" si="121"/>
        <v/>
      </c>
      <c r="AE303" s="54"/>
      <c r="AF303" s="240" t="str">
        <f t="shared" si="131"/>
        <v/>
      </c>
      <c r="AG303" s="139" t="str">
        <f t="shared" si="132"/>
        <v/>
      </c>
      <c r="AH303" s="130" t="str">
        <f t="shared" si="133"/>
        <v/>
      </c>
      <c r="AI303" s="131" t="b">
        <f t="shared" si="122"/>
        <v>0</v>
      </c>
      <c r="AJ303" s="132" t="str">
        <f t="shared" si="134"/>
        <v/>
      </c>
      <c r="AK303" s="132" t="str">
        <f t="shared" si="135"/>
        <v/>
      </c>
      <c r="AL303" s="132" t="str">
        <f t="shared" si="136"/>
        <v/>
      </c>
      <c r="AM303" s="132" t="str">
        <f t="shared" si="137"/>
        <v/>
      </c>
      <c r="AN303" s="133" t="str">
        <f t="shared" si="138"/>
        <v/>
      </c>
      <c r="AO303" s="133" t="str">
        <f t="shared" si="139"/>
        <v/>
      </c>
      <c r="AP303" s="133" t="str">
        <f t="shared" si="140"/>
        <v/>
      </c>
      <c r="AQ303" s="133" t="str">
        <f t="shared" si="141"/>
        <v/>
      </c>
      <c r="AR303" s="134" t="str">
        <f t="shared" si="142"/>
        <v/>
      </c>
    </row>
    <row r="304" spans="1:44">
      <c r="A304" s="220" t="str">
        <f t="shared" si="123"/>
        <v/>
      </c>
      <c r="B304" s="384"/>
      <c r="C304" s="385"/>
      <c r="D304" s="385"/>
      <c r="E304" s="386"/>
      <c r="F304" s="44"/>
      <c r="G304" s="469" t="str">
        <f t="shared" si="124"/>
        <v/>
      </c>
      <c r="H304" s="469"/>
      <c r="I304" s="373"/>
      <c r="J304" s="87"/>
      <c r="K304" s="54"/>
      <c r="L304" s="88"/>
      <c r="M304" s="89"/>
      <c r="N304" s="471">
        <f t="shared" si="125"/>
        <v>0</v>
      </c>
      <c r="O304" s="41"/>
      <c r="P304" s="52">
        <f t="shared" si="126"/>
        <v>0</v>
      </c>
      <c r="Q304" s="53" t="str">
        <f t="shared" si="127"/>
        <v/>
      </c>
      <c r="R304" s="54"/>
      <c r="S304" s="37"/>
      <c r="T304" s="23"/>
      <c r="U304" s="52">
        <f t="shared" si="128"/>
        <v>0</v>
      </c>
      <c r="V304" s="90"/>
      <c r="W304" s="91"/>
      <c r="X304" s="92"/>
      <c r="Y304" s="467">
        <f t="shared" si="129"/>
        <v>0</v>
      </c>
      <c r="Z304" s="90"/>
      <c r="AA304" s="91"/>
      <c r="AB304" s="92"/>
      <c r="AC304" s="93">
        <f t="shared" si="130"/>
        <v>0</v>
      </c>
      <c r="AD304" s="391" t="str">
        <f t="shared" si="121"/>
        <v/>
      </c>
      <c r="AE304" s="54"/>
      <c r="AF304" s="240" t="str">
        <f t="shared" si="131"/>
        <v/>
      </c>
      <c r="AG304" s="139" t="str">
        <f t="shared" si="132"/>
        <v/>
      </c>
      <c r="AH304" s="130" t="str">
        <f t="shared" si="133"/>
        <v/>
      </c>
      <c r="AI304" s="131" t="b">
        <f t="shared" si="122"/>
        <v>0</v>
      </c>
      <c r="AJ304" s="132" t="str">
        <f t="shared" si="134"/>
        <v/>
      </c>
      <c r="AK304" s="132" t="str">
        <f t="shared" si="135"/>
        <v/>
      </c>
      <c r="AL304" s="132" t="str">
        <f t="shared" si="136"/>
        <v/>
      </c>
      <c r="AM304" s="132" t="str">
        <f t="shared" si="137"/>
        <v/>
      </c>
      <c r="AN304" s="133" t="str">
        <f t="shared" si="138"/>
        <v/>
      </c>
      <c r="AO304" s="133" t="str">
        <f t="shared" si="139"/>
        <v/>
      </c>
      <c r="AP304" s="133" t="str">
        <f t="shared" si="140"/>
        <v/>
      </c>
      <c r="AQ304" s="133" t="str">
        <f t="shared" si="141"/>
        <v/>
      </c>
      <c r="AR304" s="134" t="str">
        <f t="shared" si="142"/>
        <v/>
      </c>
    </row>
    <row r="305" spans="1:44">
      <c r="A305" s="220" t="str">
        <f t="shared" si="123"/>
        <v/>
      </c>
      <c r="B305" s="384"/>
      <c r="C305" s="385"/>
      <c r="D305" s="385"/>
      <c r="E305" s="386"/>
      <c r="F305" s="44"/>
      <c r="G305" s="469" t="str">
        <f t="shared" si="124"/>
        <v/>
      </c>
      <c r="H305" s="469"/>
      <c r="I305" s="373"/>
      <c r="J305" s="87"/>
      <c r="K305" s="54"/>
      <c r="L305" s="88"/>
      <c r="M305" s="89"/>
      <c r="N305" s="471">
        <f t="shared" si="125"/>
        <v>0</v>
      </c>
      <c r="O305" s="41"/>
      <c r="P305" s="52">
        <f t="shared" si="126"/>
        <v>0</v>
      </c>
      <c r="Q305" s="53" t="str">
        <f t="shared" si="127"/>
        <v/>
      </c>
      <c r="R305" s="54"/>
      <c r="S305" s="37"/>
      <c r="T305" s="23"/>
      <c r="U305" s="52">
        <f t="shared" si="128"/>
        <v>0</v>
      </c>
      <c r="V305" s="90"/>
      <c r="W305" s="91"/>
      <c r="X305" s="92"/>
      <c r="Y305" s="467">
        <f t="shared" si="129"/>
        <v>0</v>
      </c>
      <c r="Z305" s="90"/>
      <c r="AA305" s="91"/>
      <c r="AB305" s="92"/>
      <c r="AC305" s="93">
        <f t="shared" si="130"/>
        <v>0</v>
      </c>
      <c r="AD305" s="391" t="str">
        <f t="shared" si="121"/>
        <v/>
      </c>
      <c r="AE305" s="54"/>
      <c r="AF305" s="240" t="str">
        <f t="shared" si="131"/>
        <v/>
      </c>
      <c r="AG305" s="139" t="str">
        <f t="shared" si="132"/>
        <v/>
      </c>
      <c r="AH305" s="130" t="str">
        <f t="shared" si="133"/>
        <v/>
      </c>
      <c r="AI305" s="131" t="b">
        <f t="shared" si="122"/>
        <v>0</v>
      </c>
      <c r="AJ305" s="132" t="str">
        <f t="shared" si="134"/>
        <v/>
      </c>
      <c r="AK305" s="132" t="str">
        <f t="shared" si="135"/>
        <v/>
      </c>
      <c r="AL305" s="132" t="str">
        <f t="shared" si="136"/>
        <v/>
      </c>
      <c r="AM305" s="132" t="str">
        <f t="shared" si="137"/>
        <v/>
      </c>
      <c r="AN305" s="133" t="str">
        <f t="shared" si="138"/>
        <v/>
      </c>
      <c r="AO305" s="133" t="str">
        <f t="shared" si="139"/>
        <v/>
      </c>
      <c r="AP305" s="133" t="str">
        <f t="shared" si="140"/>
        <v/>
      </c>
      <c r="AQ305" s="133" t="str">
        <f t="shared" si="141"/>
        <v/>
      </c>
      <c r="AR305" s="134" t="str">
        <f t="shared" si="142"/>
        <v/>
      </c>
    </row>
    <row r="306" spans="1:44">
      <c r="A306" s="220" t="str">
        <f t="shared" si="123"/>
        <v/>
      </c>
      <c r="B306" s="384"/>
      <c r="C306" s="385"/>
      <c r="D306" s="385"/>
      <c r="E306" s="386"/>
      <c r="F306" s="44"/>
      <c r="G306" s="469" t="str">
        <f t="shared" si="124"/>
        <v/>
      </c>
      <c r="H306" s="469"/>
      <c r="I306" s="373"/>
      <c r="J306" s="87"/>
      <c r="K306" s="54"/>
      <c r="L306" s="88"/>
      <c r="M306" s="89"/>
      <c r="N306" s="471">
        <f t="shared" si="125"/>
        <v>0</v>
      </c>
      <c r="O306" s="41"/>
      <c r="P306" s="52">
        <f t="shared" si="126"/>
        <v>0</v>
      </c>
      <c r="Q306" s="53" t="str">
        <f t="shared" si="127"/>
        <v/>
      </c>
      <c r="R306" s="54"/>
      <c r="S306" s="37"/>
      <c r="T306" s="23"/>
      <c r="U306" s="52">
        <f t="shared" si="128"/>
        <v>0</v>
      </c>
      <c r="V306" s="90"/>
      <c r="W306" s="91"/>
      <c r="X306" s="92"/>
      <c r="Y306" s="467">
        <f t="shared" si="129"/>
        <v>0</v>
      </c>
      <c r="Z306" s="90"/>
      <c r="AA306" s="91"/>
      <c r="AB306" s="92"/>
      <c r="AC306" s="93">
        <f t="shared" si="130"/>
        <v>0</v>
      </c>
      <c r="AD306" s="391" t="str">
        <f t="shared" si="121"/>
        <v/>
      </c>
      <c r="AE306" s="54"/>
      <c r="AF306" s="240" t="str">
        <f t="shared" si="131"/>
        <v/>
      </c>
      <c r="AG306" s="139" t="str">
        <f t="shared" si="132"/>
        <v/>
      </c>
      <c r="AH306" s="130" t="str">
        <f t="shared" si="133"/>
        <v/>
      </c>
      <c r="AI306" s="131" t="b">
        <f t="shared" si="122"/>
        <v>0</v>
      </c>
      <c r="AJ306" s="132" t="str">
        <f t="shared" si="134"/>
        <v/>
      </c>
      <c r="AK306" s="132" t="str">
        <f t="shared" si="135"/>
        <v/>
      </c>
      <c r="AL306" s="132" t="str">
        <f t="shared" si="136"/>
        <v/>
      </c>
      <c r="AM306" s="132" t="str">
        <f t="shared" si="137"/>
        <v/>
      </c>
      <c r="AN306" s="133" t="str">
        <f t="shared" si="138"/>
        <v/>
      </c>
      <c r="AO306" s="133" t="str">
        <f t="shared" si="139"/>
        <v/>
      </c>
      <c r="AP306" s="133" t="str">
        <f t="shared" si="140"/>
        <v/>
      </c>
      <c r="AQ306" s="133" t="str">
        <f t="shared" si="141"/>
        <v/>
      </c>
      <c r="AR306" s="134" t="str">
        <f t="shared" si="142"/>
        <v/>
      </c>
    </row>
    <row r="307" spans="1:44">
      <c r="A307" s="220" t="str">
        <f t="shared" si="123"/>
        <v/>
      </c>
      <c r="B307" s="384"/>
      <c r="C307" s="385"/>
      <c r="D307" s="385"/>
      <c r="E307" s="386"/>
      <c r="F307" s="44"/>
      <c r="G307" s="469" t="str">
        <f t="shared" si="124"/>
        <v/>
      </c>
      <c r="H307" s="469"/>
      <c r="I307" s="373"/>
      <c r="J307" s="87"/>
      <c r="K307" s="54"/>
      <c r="L307" s="88"/>
      <c r="M307" s="89"/>
      <c r="N307" s="471">
        <f t="shared" si="125"/>
        <v>0</v>
      </c>
      <c r="O307" s="41"/>
      <c r="P307" s="52">
        <f t="shared" si="126"/>
        <v>0</v>
      </c>
      <c r="Q307" s="53" t="str">
        <f t="shared" si="127"/>
        <v/>
      </c>
      <c r="R307" s="54"/>
      <c r="S307" s="37"/>
      <c r="T307" s="23"/>
      <c r="U307" s="52">
        <f t="shared" si="128"/>
        <v>0</v>
      </c>
      <c r="V307" s="90"/>
      <c r="W307" s="91"/>
      <c r="X307" s="92"/>
      <c r="Y307" s="467">
        <f t="shared" si="129"/>
        <v>0</v>
      </c>
      <c r="Z307" s="90"/>
      <c r="AA307" s="91"/>
      <c r="AB307" s="92"/>
      <c r="AC307" s="93">
        <f t="shared" si="130"/>
        <v>0</v>
      </c>
      <c r="AD307" s="391" t="str">
        <f t="shared" si="121"/>
        <v/>
      </c>
      <c r="AE307" s="54"/>
      <c r="AF307" s="240" t="str">
        <f t="shared" si="131"/>
        <v/>
      </c>
      <c r="AG307" s="139" t="str">
        <f t="shared" si="132"/>
        <v/>
      </c>
      <c r="AH307" s="130" t="str">
        <f t="shared" si="133"/>
        <v/>
      </c>
      <c r="AI307" s="131" t="b">
        <f t="shared" si="122"/>
        <v>0</v>
      </c>
      <c r="AJ307" s="132" t="str">
        <f t="shared" si="134"/>
        <v/>
      </c>
      <c r="AK307" s="132" t="str">
        <f t="shared" si="135"/>
        <v/>
      </c>
      <c r="AL307" s="132" t="str">
        <f t="shared" si="136"/>
        <v/>
      </c>
      <c r="AM307" s="132" t="str">
        <f t="shared" si="137"/>
        <v/>
      </c>
      <c r="AN307" s="133" t="str">
        <f t="shared" si="138"/>
        <v/>
      </c>
      <c r="AO307" s="133" t="str">
        <f t="shared" si="139"/>
        <v/>
      </c>
      <c r="AP307" s="133" t="str">
        <f t="shared" si="140"/>
        <v/>
      </c>
      <c r="AQ307" s="133" t="str">
        <f t="shared" si="141"/>
        <v/>
      </c>
      <c r="AR307" s="134" t="str">
        <f t="shared" si="142"/>
        <v/>
      </c>
    </row>
    <row r="308" spans="1:44">
      <c r="A308" s="220" t="str">
        <f t="shared" si="123"/>
        <v/>
      </c>
      <c r="B308" s="384"/>
      <c r="C308" s="385"/>
      <c r="D308" s="385"/>
      <c r="E308" s="386"/>
      <c r="F308" s="44"/>
      <c r="G308" s="469" t="str">
        <f t="shared" si="124"/>
        <v/>
      </c>
      <c r="H308" s="469"/>
      <c r="I308" s="373"/>
      <c r="J308" s="87"/>
      <c r="K308" s="54"/>
      <c r="L308" s="88"/>
      <c r="M308" s="89"/>
      <c r="N308" s="471">
        <f t="shared" si="125"/>
        <v>0</v>
      </c>
      <c r="O308" s="41"/>
      <c r="P308" s="52">
        <f t="shared" si="126"/>
        <v>0</v>
      </c>
      <c r="Q308" s="53" t="str">
        <f t="shared" si="127"/>
        <v/>
      </c>
      <c r="R308" s="54"/>
      <c r="S308" s="37"/>
      <c r="T308" s="23"/>
      <c r="U308" s="52">
        <f t="shared" si="128"/>
        <v>0</v>
      </c>
      <c r="V308" s="90"/>
      <c r="W308" s="91"/>
      <c r="X308" s="92"/>
      <c r="Y308" s="467">
        <f t="shared" si="129"/>
        <v>0</v>
      </c>
      <c r="Z308" s="90"/>
      <c r="AA308" s="91"/>
      <c r="AB308" s="92"/>
      <c r="AC308" s="93">
        <f t="shared" si="130"/>
        <v>0</v>
      </c>
      <c r="AD308" s="391" t="str">
        <f t="shared" si="121"/>
        <v/>
      </c>
      <c r="AE308" s="54"/>
      <c r="AF308" s="240" t="str">
        <f t="shared" si="131"/>
        <v/>
      </c>
      <c r="AG308" s="139" t="str">
        <f t="shared" si="132"/>
        <v/>
      </c>
      <c r="AH308" s="130" t="str">
        <f t="shared" si="133"/>
        <v/>
      </c>
      <c r="AI308" s="131" t="b">
        <f t="shared" si="122"/>
        <v>0</v>
      </c>
      <c r="AJ308" s="132" t="str">
        <f t="shared" si="134"/>
        <v/>
      </c>
      <c r="AK308" s="132" t="str">
        <f t="shared" si="135"/>
        <v/>
      </c>
      <c r="AL308" s="132" t="str">
        <f t="shared" si="136"/>
        <v/>
      </c>
      <c r="AM308" s="132" t="str">
        <f t="shared" si="137"/>
        <v/>
      </c>
      <c r="AN308" s="133" t="str">
        <f t="shared" si="138"/>
        <v/>
      </c>
      <c r="AO308" s="133" t="str">
        <f t="shared" si="139"/>
        <v/>
      </c>
      <c r="AP308" s="133" t="str">
        <f t="shared" si="140"/>
        <v/>
      </c>
      <c r="AQ308" s="133" t="str">
        <f t="shared" si="141"/>
        <v/>
      </c>
      <c r="AR308" s="134" t="str">
        <f t="shared" si="142"/>
        <v/>
      </c>
    </row>
    <row r="309" spans="1:44">
      <c r="A309" s="220" t="str">
        <f t="shared" si="123"/>
        <v/>
      </c>
      <c r="B309" s="384"/>
      <c r="C309" s="385"/>
      <c r="D309" s="385"/>
      <c r="E309" s="386"/>
      <c r="F309" s="44"/>
      <c r="G309" s="469" t="str">
        <f t="shared" si="124"/>
        <v/>
      </c>
      <c r="H309" s="469"/>
      <c r="I309" s="373"/>
      <c r="J309" s="87"/>
      <c r="K309" s="54"/>
      <c r="L309" s="88"/>
      <c r="M309" s="89"/>
      <c r="N309" s="471">
        <f t="shared" si="125"/>
        <v>0</v>
      </c>
      <c r="O309" s="41"/>
      <c r="P309" s="52">
        <f t="shared" si="126"/>
        <v>0</v>
      </c>
      <c r="Q309" s="53" t="str">
        <f t="shared" si="127"/>
        <v/>
      </c>
      <c r="R309" s="54"/>
      <c r="S309" s="37"/>
      <c r="T309" s="23"/>
      <c r="U309" s="52">
        <f t="shared" si="128"/>
        <v>0</v>
      </c>
      <c r="V309" s="90"/>
      <c r="W309" s="91"/>
      <c r="X309" s="92"/>
      <c r="Y309" s="467">
        <f t="shared" si="129"/>
        <v>0</v>
      </c>
      <c r="Z309" s="90"/>
      <c r="AA309" s="91"/>
      <c r="AB309" s="92"/>
      <c r="AC309" s="93">
        <f t="shared" si="130"/>
        <v>0</v>
      </c>
      <c r="AD309" s="391" t="str">
        <f t="shared" si="121"/>
        <v/>
      </c>
      <c r="AE309" s="54"/>
      <c r="AF309" s="240" t="str">
        <f t="shared" si="131"/>
        <v/>
      </c>
      <c r="AG309" s="139" t="str">
        <f t="shared" si="132"/>
        <v/>
      </c>
      <c r="AH309" s="130" t="str">
        <f t="shared" si="133"/>
        <v/>
      </c>
      <c r="AI309" s="131" t="b">
        <f t="shared" si="122"/>
        <v>0</v>
      </c>
      <c r="AJ309" s="132" t="str">
        <f t="shared" si="134"/>
        <v/>
      </c>
      <c r="AK309" s="132" t="str">
        <f t="shared" si="135"/>
        <v/>
      </c>
      <c r="AL309" s="132" t="str">
        <f t="shared" si="136"/>
        <v/>
      </c>
      <c r="AM309" s="132" t="str">
        <f t="shared" si="137"/>
        <v/>
      </c>
      <c r="AN309" s="133" t="str">
        <f t="shared" si="138"/>
        <v/>
      </c>
      <c r="AO309" s="133" t="str">
        <f t="shared" si="139"/>
        <v/>
      </c>
      <c r="AP309" s="133" t="str">
        <f t="shared" si="140"/>
        <v/>
      </c>
      <c r="AQ309" s="133" t="str">
        <f t="shared" si="141"/>
        <v/>
      </c>
      <c r="AR309" s="134" t="str">
        <f t="shared" si="142"/>
        <v/>
      </c>
    </row>
    <row r="310" spans="1:44">
      <c r="A310" s="220" t="str">
        <f t="shared" si="123"/>
        <v/>
      </c>
      <c r="B310" s="384"/>
      <c r="C310" s="385"/>
      <c r="D310" s="385"/>
      <c r="E310" s="386"/>
      <c r="F310" s="44"/>
      <c r="G310" s="469" t="str">
        <f t="shared" si="124"/>
        <v/>
      </c>
      <c r="H310" s="469"/>
      <c r="I310" s="373"/>
      <c r="J310" s="87"/>
      <c r="K310" s="54"/>
      <c r="L310" s="88"/>
      <c r="M310" s="89"/>
      <c r="N310" s="471">
        <f t="shared" si="125"/>
        <v>0</v>
      </c>
      <c r="O310" s="41"/>
      <c r="P310" s="52">
        <f t="shared" si="126"/>
        <v>0</v>
      </c>
      <c r="Q310" s="53" t="str">
        <f t="shared" si="127"/>
        <v/>
      </c>
      <c r="R310" s="54"/>
      <c r="S310" s="37"/>
      <c r="T310" s="23"/>
      <c r="U310" s="52">
        <f t="shared" si="128"/>
        <v>0</v>
      </c>
      <c r="V310" s="90"/>
      <c r="W310" s="91"/>
      <c r="X310" s="92"/>
      <c r="Y310" s="467">
        <f t="shared" si="129"/>
        <v>0</v>
      </c>
      <c r="Z310" s="90"/>
      <c r="AA310" s="91"/>
      <c r="AB310" s="92"/>
      <c r="AC310" s="93">
        <f t="shared" si="130"/>
        <v>0</v>
      </c>
      <c r="AD310" s="391" t="str">
        <f t="shared" si="121"/>
        <v/>
      </c>
      <c r="AE310" s="54"/>
      <c r="AF310" s="240" t="str">
        <f t="shared" si="131"/>
        <v/>
      </c>
      <c r="AG310" s="139" t="str">
        <f t="shared" si="132"/>
        <v/>
      </c>
      <c r="AH310" s="130" t="str">
        <f t="shared" si="133"/>
        <v/>
      </c>
      <c r="AI310" s="131" t="b">
        <f t="shared" si="122"/>
        <v>0</v>
      </c>
      <c r="AJ310" s="132" t="str">
        <f t="shared" si="134"/>
        <v/>
      </c>
      <c r="AK310" s="132" t="str">
        <f t="shared" si="135"/>
        <v/>
      </c>
      <c r="AL310" s="132" t="str">
        <f t="shared" si="136"/>
        <v/>
      </c>
      <c r="AM310" s="132" t="str">
        <f t="shared" si="137"/>
        <v/>
      </c>
      <c r="AN310" s="133" t="str">
        <f t="shared" si="138"/>
        <v/>
      </c>
      <c r="AO310" s="133" t="str">
        <f t="shared" si="139"/>
        <v/>
      </c>
      <c r="AP310" s="133" t="str">
        <f t="shared" si="140"/>
        <v/>
      </c>
      <c r="AQ310" s="133" t="str">
        <f t="shared" si="141"/>
        <v/>
      </c>
      <c r="AR310" s="134" t="str">
        <f t="shared" si="142"/>
        <v/>
      </c>
    </row>
    <row r="311" spans="1:44">
      <c r="A311" s="220" t="str">
        <f t="shared" si="123"/>
        <v/>
      </c>
      <c r="B311" s="384"/>
      <c r="C311" s="385"/>
      <c r="D311" s="385"/>
      <c r="E311" s="386"/>
      <c r="F311" s="44"/>
      <c r="G311" s="469" t="str">
        <f t="shared" si="124"/>
        <v/>
      </c>
      <c r="H311" s="469"/>
      <c r="I311" s="373"/>
      <c r="J311" s="87"/>
      <c r="K311" s="54"/>
      <c r="L311" s="88"/>
      <c r="M311" s="89"/>
      <c r="N311" s="471">
        <f t="shared" si="125"/>
        <v>0</v>
      </c>
      <c r="O311" s="41"/>
      <c r="P311" s="52">
        <f t="shared" si="126"/>
        <v>0</v>
      </c>
      <c r="Q311" s="53" t="str">
        <f t="shared" si="127"/>
        <v/>
      </c>
      <c r="R311" s="54"/>
      <c r="S311" s="37"/>
      <c r="T311" s="23"/>
      <c r="U311" s="52">
        <f t="shared" si="128"/>
        <v>0</v>
      </c>
      <c r="V311" s="90"/>
      <c r="W311" s="91"/>
      <c r="X311" s="92"/>
      <c r="Y311" s="467">
        <f t="shared" si="129"/>
        <v>0</v>
      </c>
      <c r="Z311" s="90"/>
      <c r="AA311" s="91"/>
      <c r="AB311" s="92"/>
      <c r="AC311" s="93">
        <f t="shared" si="130"/>
        <v>0</v>
      </c>
      <c r="AD311" s="391" t="str">
        <f t="shared" si="121"/>
        <v/>
      </c>
      <c r="AE311" s="54"/>
      <c r="AF311" s="240" t="str">
        <f t="shared" si="131"/>
        <v/>
      </c>
      <c r="AG311" s="139" t="str">
        <f t="shared" si="132"/>
        <v/>
      </c>
      <c r="AH311" s="130" t="str">
        <f t="shared" si="133"/>
        <v/>
      </c>
      <c r="AI311" s="131" t="b">
        <f t="shared" si="122"/>
        <v>0</v>
      </c>
      <c r="AJ311" s="132" t="str">
        <f t="shared" si="134"/>
        <v/>
      </c>
      <c r="AK311" s="132" t="str">
        <f t="shared" si="135"/>
        <v/>
      </c>
      <c r="AL311" s="132" t="str">
        <f t="shared" si="136"/>
        <v/>
      </c>
      <c r="AM311" s="132" t="str">
        <f t="shared" si="137"/>
        <v/>
      </c>
      <c r="AN311" s="133" t="str">
        <f t="shared" si="138"/>
        <v/>
      </c>
      <c r="AO311" s="133" t="str">
        <f t="shared" si="139"/>
        <v/>
      </c>
      <c r="AP311" s="133" t="str">
        <f t="shared" si="140"/>
        <v/>
      </c>
      <c r="AQ311" s="133" t="str">
        <f t="shared" si="141"/>
        <v/>
      </c>
      <c r="AR311" s="134" t="str">
        <f t="shared" si="142"/>
        <v/>
      </c>
    </row>
    <row r="312" spans="1:44">
      <c r="A312" s="220" t="str">
        <f t="shared" si="123"/>
        <v/>
      </c>
      <c r="B312" s="384"/>
      <c r="C312" s="385"/>
      <c r="D312" s="385"/>
      <c r="E312" s="386"/>
      <c r="F312" s="44"/>
      <c r="G312" s="469" t="str">
        <f t="shared" si="124"/>
        <v/>
      </c>
      <c r="H312" s="469"/>
      <c r="I312" s="373"/>
      <c r="J312" s="87"/>
      <c r="K312" s="54"/>
      <c r="L312" s="88"/>
      <c r="M312" s="89"/>
      <c r="N312" s="471">
        <f t="shared" si="125"/>
        <v>0</v>
      </c>
      <c r="O312" s="41"/>
      <c r="P312" s="52">
        <f t="shared" si="126"/>
        <v>0</v>
      </c>
      <c r="Q312" s="53" t="str">
        <f t="shared" si="127"/>
        <v/>
      </c>
      <c r="R312" s="54"/>
      <c r="S312" s="37"/>
      <c r="T312" s="23"/>
      <c r="U312" s="52">
        <f t="shared" si="128"/>
        <v>0</v>
      </c>
      <c r="V312" s="90"/>
      <c r="W312" s="91"/>
      <c r="X312" s="92"/>
      <c r="Y312" s="467">
        <f t="shared" si="129"/>
        <v>0</v>
      </c>
      <c r="Z312" s="90"/>
      <c r="AA312" s="91"/>
      <c r="AB312" s="92"/>
      <c r="AC312" s="93">
        <f t="shared" si="130"/>
        <v>0</v>
      </c>
      <c r="AD312" s="391" t="str">
        <f t="shared" si="121"/>
        <v/>
      </c>
      <c r="AE312" s="54"/>
      <c r="AF312" s="240" t="str">
        <f t="shared" si="131"/>
        <v/>
      </c>
      <c r="AG312" s="139" t="str">
        <f t="shared" si="132"/>
        <v/>
      </c>
      <c r="AH312" s="130" t="str">
        <f t="shared" si="133"/>
        <v/>
      </c>
      <c r="AI312" s="131" t="b">
        <f t="shared" si="122"/>
        <v>0</v>
      </c>
      <c r="AJ312" s="132" t="str">
        <f t="shared" si="134"/>
        <v/>
      </c>
      <c r="AK312" s="132" t="str">
        <f t="shared" si="135"/>
        <v/>
      </c>
      <c r="AL312" s="132" t="str">
        <f t="shared" si="136"/>
        <v/>
      </c>
      <c r="AM312" s="132" t="str">
        <f t="shared" si="137"/>
        <v/>
      </c>
      <c r="AN312" s="133" t="str">
        <f t="shared" si="138"/>
        <v/>
      </c>
      <c r="AO312" s="133" t="str">
        <f t="shared" si="139"/>
        <v/>
      </c>
      <c r="AP312" s="133" t="str">
        <f t="shared" si="140"/>
        <v/>
      </c>
      <c r="AQ312" s="133" t="str">
        <f t="shared" si="141"/>
        <v/>
      </c>
      <c r="AR312" s="134" t="str">
        <f t="shared" si="142"/>
        <v/>
      </c>
    </row>
    <row r="313" spans="1:44">
      <c r="A313" s="220" t="str">
        <f t="shared" si="123"/>
        <v/>
      </c>
      <c r="B313" s="384"/>
      <c r="C313" s="385"/>
      <c r="D313" s="385"/>
      <c r="E313" s="386"/>
      <c r="F313" s="44"/>
      <c r="G313" s="469" t="str">
        <f t="shared" si="124"/>
        <v/>
      </c>
      <c r="H313" s="469"/>
      <c r="I313" s="373"/>
      <c r="J313" s="87"/>
      <c r="K313" s="54"/>
      <c r="L313" s="88"/>
      <c r="M313" s="89"/>
      <c r="N313" s="471">
        <f t="shared" si="125"/>
        <v>0</v>
      </c>
      <c r="O313" s="41"/>
      <c r="P313" s="52">
        <f t="shared" si="126"/>
        <v>0</v>
      </c>
      <c r="Q313" s="53" t="str">
        <f t="shared" si="127"/>
        <v/>
      </c>
      <c r="R313" s="54"/>
      <c r="S313" s="37"/>
      <c r="T313" s="23"/>
      <c r="U313" s="52">
        <f t="shared" si="128"/>
        <v>0</v>
      </c>
      <c r="V313" s="90"/>
      <c r="W313" s="91"/>
      <c r="X313" s="92"/>
      <c r="Y313" s="467">
        <f t="shared" si="129"/>
        <v>0</v>
      </c>
      <c r="Z313" s="90"/>
      <c r="AA313" s="91"/>
      <c r="AB313" s="92"/>
      <c r="AC313" s="93">
        <f t="shared" si="130"/>
        <v>0</v>
      </c>
      <c r="AD313" s="391" t="str">
        <f t="shared" si="121"/>
        <v/>
      </c>
      <c r="AE313" s="54"/>
      <c r="AF313" s="240" t="str">
        <f t="shared" si="131"/>
        <v/>
      </c>
      <c r="AG313" s="139" t="str">
        <f t="shared" si="132"/>
        <v/>
      </c>
      <c r="AH313" s="130" t="str">
        <f t="shared" si="133"/>
        <v/>
      </c>
      <c r="AI313" s="131" t="b">
        <f t="shared" si="122"/>
        <v>0</v>
      </c>
      <c r="AJ313" s="132" t="str">
        <f t="shared" si="134"/>
        <v/>
      </c>
      <c r="AK313" s="132" t="str">
        <f t="shared" si="135"/>
        <v/>
      </c>
      <c r="AL313" s="132" t="str">
        <f t="shared" si="136"/>
        <v/>
      </c>
      <c r="AM313" s="132" t="str">
        <f t="shared" si="137"/>
        <v/>
      </c>
      <c r="AN313" s="133" t="str">
        <f t="shared" si="138"/>
        <v/>
      </c>
      <c r="AO313" s="133" t="str">
        <f t="shared" si="139"/>
        <v/>
      </c>
      <c r="AP313" s="133" t="str">
        <f t="shared" si="140"/>
        <v/>
      </c>
      <c r="AQ313" s="133" t="str">
        <f t="shared" si="141"/>
        <v/>
      </c>
      <c r="AR313" s="134" t="str">
        <f t="shared" si="142"/>
        <v/>
      </c>
    </row>
    <row r="314" spans="1:44">
      <c r="A314" s="220" t="str">
        <f t="shared" si="123"/>
        <v/>
      </c>
      <c r="B314" s="384"/>
      <c r="C314" s="385"/>
      <c r="D314" s="385"/>
      <c r="E314" s="386"/>
      <c r="F314" s="44"/>
      <c r="G314" s="469" t="str">
        <f t="shared" si="124"/>
        <v/>
      </c>
      <c r="H314" s="469"/>
      <c r="I314" s="373"/>
      <c r="J314" s="87"/>
      <c r="K314" s="54"/>
      <c r="L314" s="88"/>
      <c r="M314" s="89"/>
      <c r="N314" s="471">
        <f t="shared" si="125"/>
        <v>0</v>
      </c>
      <c r="O314" s="41"/>
      <c r="P314" s="52">
        <f t="shared" si="126"/>
        <v>0</v>
      </c>
      <c r="Q314" s="53" t="str">
        <f t="shared" si="127"/>
        <v/>
      </c>
      <c r="R314" s="54"/>
      <c r="S314" s="37"/>
      <c r="T314" s="23"/>
      <c r="U314" s="52">
        <f t="shared" si="128"/>
        <v>0</v>
      </c>
      <c r="V314" s="90"/>
      <c r="W314" s="91"/>
      <c r="X314" s="92"/>
      <c r="Y314" s="467">
        <f t="shared" si="129"/>
        <v>0</v>
      </c>
      <c r="Z314" s="90"/>
      <c r="AA314" s="91"/>
      <c r="AB314" s="92"/>
      <c r="AC314" s="93">
        <f t="shared" si="130"/>
        <v>0</v>
      </c>
      <c r="AD314" s="391" t="str">
        <f t="shared" si="121"/>
        <v/>
      </c>
      <c r="AE314" s="54"/>
      <c r="AF314" s="240" t="str">
        <f t="shared" si="131"/>
        <v/>
      </c>
      <c r="AG314" s="139" t="str">
        <f t="shared" si="132"/>
        <v/>
      </c>
      <c r="AH314" s="130" t="str">
        <f t="shared" si="133"/>
        <v/>
      </c>
      <c r="AI314" s="131" t="b">
        <f t="shared" si="122"/>
        <v>0</v>
      </c>
      <c r="AJ314" s="132" t="str">
        <f t="shared" si="134"/>
        <v/>
      </c>
      <c r="AK314" s="132" t="str">
        <f t="shared" si="135"/>
        <v/>
      </c>
      <c r="AL314" s="132" t="str">
        <f t="shared" si="136"/>
        <v/>
      </c>
      <c r="AM314" s="132" t="str">
        <f t="shared" si="137"/>
        <v/>
      </c>
      <c r="AN314" s="133" t="str">
        <f t="shared" si="138"/>
        <v/>
      </c>
      <c r="AO314" s="133" t="str">
        <f t="shared" si="139"/>
        <v/>
      </c>
      <c r="AP314" s="133" t="str">
        <f t="shared" si="140"/>
        <v/>
      </c>
      <c r="AQ314" s="133" t="str">
        <f t="shared" si="141"/>
        <v/>
      </c>
      <c r="AR314" s="134" t="str">
        <f t="shared" si="142"/>
        <v/>
      </c>
    </row>
    <row r="315" spans="1:44">
      <c r="A315" s="220" t="str">
        <f t="shared" si="123"/>
        <v/>
      </c>
      <c r="B315" s="384"/>
      <c r="C315" s="385"/>
      <c r="D315" s="385"/>
      <c r="E315" s="386"/>
      <c r="F315" s="44"/>
      <c r="G315" s="469" t="str">
        <f t="shared" si="124"/>
        <v/>
      </c>
      <c r="H315" s="469"/>
      <c r="I315" s="373"/>
      <c r="J315" s="87"/>
      <c r="K315" s="54"/>
      <c r="L315" s="88"/>
      <c r="M315" s="89"/>
      <c r="N315" s="471">
        <f t="shared" si="125"/>
        <v>0</v>
      </c>
      <c r="O315" s="41"/>
      <c r="P315" s="52">
        <f t="shared" si="126"/>
        <v>0</v>
      </c>
      <c r="Q315" s="53" t="str">
        <f t="shared" si="127"/>
        <v/>
      </c>
      <c r="R315" s="54"/>
      <c r="S315" s="37"/>
      <c r="T315" s="23"/>
      <c r="U315" s="52">
        <f t="shared" si="128"/>
        <v>0</v>
      </c>
      <c r="V315" s="90"/>
      <c r="W315" s="91"/>
      <c r="X315" s="92"/>
      <c r="Y315" s="467">
        <f t="shared" si="129"/>
        <v>0</v>
      </c>
      <c r="Z315" s="90"/>
      <c r="AA315" s="91"/>
      <c r="AB315" s="92"/>
      <c r="AC315" s="93">
        <f t="shared" si="130"/>
        <v>0</v>
      </c>
      <c r="AD315" s="391" t="str">
        <f t="shared" si="121"/>
        <v/>
      </c>
      <c r="AE315" s="54"/>
      <c r="AF315" s="240" t="str">
        <f t="shared" si="131"/>
        <v/>
      </c>
      <c r="AG315" s="139" t="str">
        <f t="shared" si="132"/>
        <v/>
      </c>
      <c r="AH315" s="130" t="str">
        <f t="shared" si="133"/>
        <v/>
      </c>
      <c r="AI315" s="131" t="b">
        <f t="shared" si="122"/>
        <v>0</v>
      </c>
      <c r="AJ315" s="132" t="str">
        <f t="shared" si="134"/>
        <v/>
      </c>
      <c r="AK315" s="132" t="str">
        <f t="shared" si="135"/>
        <v/>
      </c>
      <c r="AL315" s="132" t="str">
        <f t="shared" si="136"/>
        <v/>
      </c>
      <c r="AM315" s="132" t="str">
        <f t="shared" si="137"/>
        <v/>
      </c>
      <c r="AN315" s="133" t="str">
        <f t="shared" si="138"/>
        <v/>
      </c>
      <c r="AO315" s="133" t="str">
        <f t="shared" si="139"/>
        <v/>
      </c>
      <c r="AP315" s="133" t="str">
        <f t="shared" si="140"/>
        <v/>
      </c>
      <c r="AQ315" s="133" t="str">
        <f t="shared" si="141"/>
        <v/>
      </c>
      <c r="AR315" s="134" t="str">
        <f t="shared" si="142"/>
        <v/>
      </c>
    </row>
    <row r="316" spans="1:44">
      <c r="A316" s="220" t="str">
        <f t="shared" si="123"/>
        <v/>
      </c>
      <c r="B316" s="384"/>
      <c r="C316" s="385"/>
      <c r="D316" s="385"/>
      <c r="E316" s="386"/>
      <c r="F316" s="44"/>
      <c r="G316" s="469" t="str">
        <f t="shared" si="124"/>
        <v/>
      </c>
      <c r="H316" s="469"/>
      <c r="I316" s="373"/>
      <c r="J316" s="87"/>
      <c r="K316" s="54"/>
      <c r="L316" s="88"/>
      <c r="M316" s="89"/>
      <c r="N316" s="471">
        <f t="shared" si="125"/>
        <v>0</v>
      </c>
      <c r="O316" s="41"/>
      <c r="P316" s="52">
        <f t="shared" si="126"/>
        <v>0</v>
      </c>
      <c r="Q316" s="53" t="str">
        <f t="shared" si="127"/>
        <v/>
      </c>
      <c r="R316" s="54"/>
      <c r="S316" s="37"/>
      <c r="T316" s="23"/>
      <c r="U316" s="52">
        <f t="shared" si="128"/>
        <v>0</v>
      </c>
      <c r="V316" s="90"/>
      <c r="W316" s="91"/>
      <c r="X316" s="92"/>
      <c r="Y316" s="467">
        <f t="shared" si="129"/>
        <v>0</v>
      </c>
      <c r="Z316" s="90"/>
      <c r="AA316" s="91"/>
      <c r="AB316" s="92"/>
      <c r="AC316" s="93">
        <f t="shared" si="130"/>
        <v>0</v>
      </c>
      <c r="AD316" s="391" t="str">
        <f t="shared" si="121"/>
        <v/>
      </c>
      <c r="AE316" s="54"/>
      <c r="AF316" s="240" t="str">
        <f t="shared" si="131"/>
        <v/>
      </c>
      <c r="AG316" s="139" t="str">
        <f t="shared" si="132"/>
        <v/>
      </c>
      <c r="AH316" s="130" t="str">
        <f t="shared" si="133"/>
        <v/>
      </c>
      <c r="AI316" s="131" t="b">
        <f t="shared" si="122"/>
        <v>0</v>
      </c>
      <c r="AJ316" s="132" t="str">
        <f t="shared" si="134"/>
        <v/>
      </c>
      <c r="AK316" s="132" t="str">
        <f t="shared" si="135"/>
        <v/>
      </c>
      <c r="AL316" s="132" t="str">
        <f t="shared" si="136"/>
        <v/>
      </c>
      <c r="AM316" s="132" t="str">
        <f t="shared" si="137"/>
        <v/>
      </c>
      <c r="AN316" s="133" t="str">
        <f t="shared" si="138"/>
        <v/>
      </c>
      <c r="AO316" s="133" t="str">
        <f t="shared" si="139"/>
        <v/>
      </c>
      <c r="AP316" s="133" t="str">
        <f t="shared" si="140"/>
        <v/>
      </c>
      <c r="AQ316" s="133" t="str">
        <f t="shared" si="141"/>
        <v/>
      </c>
      <c r="AR316" s="134" t="str">
        <f t="shared" si="142"/>
        <v/>
      </c>
    </row>
    <row r="317" spans="1:44">
      <c r="A317" s="220" t="str">
        <f t="shared" si="123"/>
        <v/>
      </c>
      <c r="B317" s="384"/>
      <c r="C317" s="385"/>
      <c r="D317" s="385"/>
      <c r="E317" s="386"/>
      <c r="F317" s="44"/>
      <c r="G317" s="469" t="str">
        <f t="shared" si="124"/>
        <v/>
      </c>
      <c r="H317" s="469"/>
      <c r="I317" s="373"/>
      <c r="J317" s="87"/>
      <c r="K317" s="54"/>
      <c r="L317" s="88"/>
      <c r="M317" s="89"/>
      <c r="N317" s="471">
        <f t="shared" si="125"/>
        <v>0</v>
      </c>
      <c r="O317" s="41"/>
      <c r="P317" s="52">
        <f t="shared" si="126"/>
        <v>0</v>
      </c>
      <c r="Q317" s="53" t="str">
        <f t="shared" si="127"/>
        <v/>
      </c>
      <c r="R317" s="54"/>
      <c r="S317" s="37"/>
      <c r="T317" s="23"/>
      <c r="U317" s="52">
        <f t="shared" si="128"/>
        <v>0</v>
      </c>
      <c r="V317" s="90"/>
      <c r="W317" s="91"/>
      <c r="X317" s="92"/>
      <c r="Y317" s="467">
        <f t="shared" si="129"/>
        <v>0</v>
      </c>
      <c r="Z317" s="90"/>
      <c r="AA317" s="91"/>
      <c r="AB317" s="92"/>
      <c r="AC317" s="93">
        <f t="shared" si="130"/>
        <v>0</v>
      </c>
      <c r="AD317" s="391" t="str">
        <f t="shared" si="121"/>
        <v/>
      </c>
      <c r="AE317" s="54"/>
      <c r="AF317" s="240" t="str">
        <f t="shared" si="131"/>
        <v/>
      </c>
      <c r="AG317" s="139" t="str">
        <f t="shared" si="132"/>
        <v/>
      </c>
      <c r="AH317" s="130" t="str">
        <f t="shared" si="133"/>
        <v/>
      </c>
      <c r="AI317" s="131" t="b">
        <f t="shared" si="122"/>
        <v>0</v>
      </c>
      <c r="AJ317" s="132" t="str">
        <f t="shared" si="134"/>
        <v/>
      </c>
      <c r="AK317" s="132" t="str">
        <f t="shared" si="135"/>
        <v/>
      </c>
      <c r="AL317" s="132" t="str">
        <f t="shared" si="136"/>
        <v/>
      </c>
      <c r="AM317" s="132" t="str">
        <f t="shared" si="137"/>
        <v/>
      </c>
      <c r="AN317" s="133" t="str">
        <f t="shared" si="138"/>
        <v/>
      </c>
      <c r="AO317" s="133" t="str">
        <f t="shared" si="139"/>
        <v/>
      </c>
      <c r="AP317" s="133" t="str">
        <f t="shared" si="140"/>
        <v/>
      </c>
      <c r="AQ317" s="133" t="str">
        <f t="shared" si="141"/>
        <v/>
      </c>
      <c r="AR317" s="134" t="str">
        <f t="shared" si="142"/>
        <v/>
      </c>
    </row>
    <row r="318" spans="1:44">
      <c r="A318" s="220" t="str">
        <f t="shared" si="123"/>
        <v/>
      </c>
      <c r="B318" s="384"/>
      <c r="C318" s="385"/>
      <c r="D318" s="385"/>
      <c r="E318" s="386"/>
      <c r="F318" s="44"/>
      <c r="G318" s="469" t="str">
        <f t="shared" si="124"/>
        <v/>
      </c>
      <c r="H318" s="469"/>
      <c r="I318" s="373"/>
      <c r="J318" s="87"/>
      <c r="K318" s="54"/>
      <c r="L318" s="88"/>
      <c r="M318" s="89"/>
      <c r="N318" s="471">
        <f t="shared" si="125"/>
        <v>0</v>
      </c>
      <c r="O318" s="41"/>
      <c r="P318" s="52">
        <f t="shared" si="126"/>
        <v>0</v>
      </c>
      <c r="Q318" s="53" t="str">
        <f t="shared" si="127"/>
        <v/>
      </c>
      <c r="R318" s="54"/>
      <c r="S318" s="37"/>
      <c r="T318" s="23"/>
      <c r="U318" s="52">
        <f t="shared" si="128"/>
        <v>0</v>
      </c>
      <c r="V318" s="90"/>
      <c r="W318" s="91"/>
      <c r="X318" s="92"/>
      <c r="Y318" s="467">
        <f t="shared" si="129"/>
        <v>0</v>
      </c>
      <c r="Z318" s="90"/>
      <c r="AA318" s="91"/>
      <c r="AB318" s="92"/>
      <c r="AC318" s="93">
        <f t="shared" si="130"/>
        <v>0</v>
      </c>
      <c r="AD318" s="391" t="str">
        <f t="shared" si="121"/>
        <v/>
      </c>
      <c r="AE318" s="54"/>
      <c r="AF318" s="240" t="str">
        <f t="shared" si="131"/>
        <v/>
      </c>
      <c r="AG318" s="139" t="str">
        <f t="shared" si="132"/>
        <v/>
      </c>
      <c r="AH318" s="130" t="str">
        <f t="shared" si="133"/>
        <v/>
      </c>
      <c r="AI318" s="131" t="b">
        <f t="shared" si="122"/>
        <v>0</v>
      </c>
      <c r="AJ318" s="132" t="str">
        <f t="shared" si="134"/>
        <v/>
      </c>
      <c r="AK318" s="132" t="str">
        <f t="shared" si="135"/>
        <v/>
      </c>
      <c r="AL318" s="132" t="str">
        <f t="shared" si="136"/>
        <v/>
      </c>
      <c r="AM318" s="132" t="str">
        <f t="shared" si="137"/>
        <v/>
      </c>
      <c r="AN318" s="133" t="str">
        <f t="shared" si="138"/>
        <v/>
      </c>
      <c r="AO318" s="133" t="str">
        <f t="shared" si="139"/>
        <v/>
      </c>
      <c r="AP318" s="133" t="str">
        <f t="shared" si="140"/>
        <v/>
      </c>
      <c r="AQ318" s="133" t="str">
        <f t="shared" si="141"/>
        <v/>
      </c>
      <c r="AR318" s="134" t="str">
        <f t="shared" si="142"/>
        <v/>
      </c>
    </row>
    <row r="319" spans="1:44">
      <c r="A319" s="220" t="str">
        <f t="shared" si="123"/>
        <v/>
      </c>
      <c r="B319" s="384"/>
      <c r="C319" s="385"/>
      <c r="D319" s="385"/>
      <c r="E319" s="386"/>
      <c r="F319" s="44"/>
      <c r="G319" s="469" t="str">
        <f t="shared" si="124"/>
        <v/>
      </c>
      <c r="H319" s="469"/>
      <c r="I319" s="373"/>
      <c r="J319" s="87"/>
      <c r="K319" s="54"/>
      <c r="L319" s="88"/>
      <c r="M319" s="89"/>
      <c r="N319" s="471">
        <f t="shared" si="125"/>
        <v>0</v>
      </c>
      <c r="O319" s="41"/>
      <c r="P319" s="52">
        <f t="shared" si="126"/>
        <v>0</v>
      </c>
      <c r="Q319" s="53" t="str">
        <f t="shared" si="127"/>
        <v/>
      </c>
      <c r="R319" s="54"/>
      <c r="S319" s="37"/>
      <c r="T319" s="23"/>
      <c r="U319" s="52">
        <f t="shared" si="128"/>
        <v>0</v>
      </c>
      <c r="V319" s="90"/>
      <c r="W319" s="91"/>
      <c r="X319" s="92"/>
      <c r="Y319" s="467">
        <f t="shared" si="129"/>
        <v>0</v>
      </c>
      <c r="Z319" s="90"/>
      <c r="AA319" s="91"/>
      <c r="AB319" s="92"/>
      <c r="AC319" s="93">
        <f t="shared" si="130"/>
        <v>0</v>
      </c>
      <c r="AD319" s="391" t="str">
        <f t="shared" si="121"/>
        <v/>
      </c>
      <c r="AE319" s="54"/>
      <c r="AF319" s="240" t="str">
        <f t="shared" si="131"/>
        <v/>
      </c>
      <c r="AG319" s="139" t="str">
        <f t="shared" si="132"/>
        <v/>
      </c>
      <c r="AH319" s="130" t="str">
        <f t="shared" si="133"/>
        <v/>
      </c>
      <c r="AI319" s="131" t="b">
        <f t="shared" si="122"/>
        <v>0</v>
      </c>
      <c r="AJ319" s="132" t="str">
        <f t="shared" si="134"/>
        <v/>
      </c>
      <c r="AK319" s="132" t="str">
        <f t="shared" si="135"/>
        <v/>
      </c>
      <c r="AL319" s="132" t="str">
        <f t="shared" si="136"/>
        <v/>
      </c>
      <c r="AM319" s="132" t="str">
        <f t="shared" si="137"/>
        <v/>
      </c>
      <c r="AN319" s="133" t="str">
        <f t="shared" si="138"/>
        <v/>
      </c>
      <c r="AO319" s="133" t="str">
        <f t="shared" si="139"/>
        <v/>
      </c>
      <c r="AP319" s="133" t="str">
        <f t="shared" si="140"/>
        <v/>
      </c>
      <c r="AQ319" s="133" t="str">
        <f t="shared" si="141"/>
        <v/>
      </c>
      <c r="AR319" s="134" t="str">
        <f t="shared" si="142"/>
        <v/>
      </c>
    </row>
    <row r="320" spans="1:44">
      <c r="A320" s="220" t="str">
        <f t="shared" si="123"/>
        <v/>
      </c>
      <c r="B320" s="384"/>
      <c r="C320" s="385"/>
      <c r="D320" s="385"/>
      <c r="E320" s="386"/>
      <c r="F320" s="44"/>
      <c r="G320" s="469" t="str">
        <f t="shared" si="124"/>
        <v/>
      </c>
      <c r="H320" s="469"/>
      <c r="I320" s="373"/>
      <c r="J320" s="87"/>
      <c r="K320" s="54"/>
      <c r="L320" s="88"/>
      <c r="M320" s="89"/>
      <c r="N320" s="471">
        <f t="shared" si="125"/>
        <v>0</v>
      </c>
      <c r="O320" s="41"/>
      <c r="P320" s="52">
        <f t="shared" si="126"/>
        <v>0</v>
      </c>
      <c r="Q320" s="53" t="str">
        <f t="shared" si="127"/>
        <v/>
      </c>
      <c r="R320" s="54"/>
      <c r="S320" s="37"/>
      <c r="T320" s="23"/>
      <c r="U320" s="52">
        <f t="shared" si="128"/>
        <v>0</v>
      </c>
      <c r="V320" s="90"/>
      <c r="W320" s="91"/>
      <c r="X320" s="92"/>
      <c r="Y320" s="467">
        <f t="shared" si="129"/>
        <v>0</v>
      </c>
      <c r="Z320" s="90"/>
      <c r="AA320" s="91"/>
      <c r="AB320" s="92"/>
      <c r="AC320" s="93">
        <f t="shared" si="130"/>
        <v>0</v>
      </c>
      <c r="AD320" s="391" t="str">
        <f t="shared" si="121"/>
        <v/>
      </c>
      <c r="AE320" s="54"/>
      <c r="AF320" s="240" t="str">
        <f t="shared" si="131"/>
        <v/>
      </c>
      <c r="AG320" s="139" t="str">
        <f t="shared" si="132"/>
        <v/>
      </c>
      <c r="AH320" s="130" t="str">
        <f t="shared" si="133"/>
        <v/>
      </c>
      <c r="AI320" s="131" t="b">
        <f t="shared" si="122"/>
        <v>0</v>
      </c>
      <c r="AJ320" s="132" t="str">
        <f t="shared" si="134"/>
        <v/>
      </c>
      <c r="AK320" s="132" t="str">
        <f t="shared" si="135"/>
        <v/>
      </c>
      <c r="AL320" s="132" t="str">
        <f t="shared" si="136"/>
        <v/>
      </c>
      <c r="AM320" s="132" t="str">
        <f t="shared" si="137"/>
        <v/>
      </c>
      <c r="AN320" s="133" t="str">
        <f t="shared" si="138"/>
        <v/>
      </c>
      <c r="AO320" s="133" t="str">
        <f t="shared" si="139"/>
        <v/>
      </c>
      <c r="AP320" s="133" t="str">
        <f t="shared" si="140"/>
        <v/>
      </c>
      <c r="AQ320" s="133" t="str">
        <f t="shared" si="141"/>
        <v/>
      </c>
      <c r="AR320" s="134" t="str">
        <f t="shared" si="142"/>
        <v/>
      </c>
    </row>
    <row r="321" spans="1:44">
      <c r="A321" s="220" t="str">
        <f t="shared" si="123"/>
        <v/>
      </c>
      <c r="B321" s="384"/>
      <c r="C321" s="385"/>
      <c r="D321" s="385"/>
      <c r="E321" s="386"/>
      <c r="F321" s="44"/>
      <c r="G321" s="469" t="str">
        <f t="shared" si="124"/>
        <v/>
      </c>
      <c r="H321" s="469"/>
      <c r="I321" s="373"/>
      <c r="J321" s="87"/>
      <c r="K321" s="54"/>
      <c r="L321" s="88"/>
      <c r="M321" s="89"/>
      <c r="N321" s="471">
        <f t="shared" si="125"/>
        <v>0</v>
      </c>
      <c r="O321" s="41"/>
      <c r="P321" s="52">
        <f t="shared" si="126"/>
        <v>0</v>
      </c>
      <c r="Q321" s="53" t="str">
        <f t="shared" si="127"/>
        <v/>
      </c>
      <c r="R321" s="54"/>
      <c r="S321" s="37"/>
      <c r="T321" s="23"/>
      <c r="U321" s="52">
        <f t="shared" si="128"/>
        <v>0</v>
      </c>
      <c r="V321" s="90"/>
      <c r="W321" s="91"/>
      <c r="X321" s="92"/>
      <c r="Y321" s="467">
        <f t="shared" si="129"/>
        <v>0</v>
      </c>
      <c r="Z321" s="90"/>
      <c r="AA321" s="91"/>
      <c r="AB321" s="92"/>
      <c r="AC321" s="93">
        <f t="shared" si="130"/>
        <v>0</v>
      </c>
      <c r="AD321" s="391" t="str">
        <f t="shared" si="121"/>
        <v/>
      </c>
      <c r="AE321" s="54"/>
      <c r="AF321" s="240" t="str">
        <f t="shared" si="131"/>
        <v/>
      </c>
      <c r="AG321" s="139" t="str">
        <f t="shared" si="132"/>
        <v/>
      </c>
      <c r="AH321" s="130" t="str">
        <f t="shared" si="133"/>
        <v/>
      </c>
      <c r="AI321" s="131" t="b">
        <f t="shared" si="122"/>
        <v>0</v>
      </c>
      <c r="AJ321" s="132" t="str">
        <f t="shared" si="134"/>
        <v/>
      </c>
      <c r="AK321" s="132" t="str">
        <f t="shared" si="135"/>
        <v/>
      </c>
      <c r="AL321" s="132" t="str">
        <f t="shared" si="136"/>
        <v/>
      </c>
      <c r="AM321" s="132" t="str">
        <f t="shared" si="137"/>
        <v/>
      </c>
      <c r="AN321" s="133" t="str">
        <f t="shared" si="138"/>
        <v/>
      </c>
      <c r="AO321" s="133" t="str">
        <f t="shared" si="139"/>
        <v/>
      </c>
      <c r="AP321" s="133" t="str">
        <f t="shared" si="140"/>
        <v/>
      </c>
      <c r="AQ321" s="133" t="str">
        <f t="shared" si="141"/>
        <v/>
      </c>
      <c r="AR321" s="134" t="str">
        <f t="shared" si="142"/>
        <v/>
      </c>
    </row>
    <row r="322" spans="1:44">
      <c r="A322" s="220" t="str">
        <f t="shared" si="123"/>
        <v/>
      </c>
      <c r="B322" s="384"/>
      <c r="C322" s="385"/>
      <c r="D322" s="385"/>
      <c r="E322" s="386"/>
      <c r="F322" s="44"/>
      <c r="G322" s="469" t="str">
        <f t="shared" si="124"/>
        <v/>
      </c>
      <c r="H322" s="469"/>
      <c r="I322" s="373"/>
      <c r="J322" s="87"/>
      <c r="K322" s="54"/>
      <c r="L322" s="88"/>
      <c r="M322" s="89"/>
      <c r="N322" s="471">
        <f t="shared" si="125"/>
        <v>0</v>
      </c>
      <c r="O322" s="41"/>
      <c r="P322" s="52">
        <f t="shared" si="126"/>
        <v>0</v>
      </c>
      <c r="Q322" s="53" t="str">
        <f t="shared" si="127"/>
        <v/>
      </c>
      <c r="R322" s="54"/>
      <c r="S322" s="37"/>
      <c r="T322" s="23"/>
      <c r="U322" s="52">
        <f t="shared" si="128"/>
        <v>0</v>
      </c>
      <c r="V322" s="90"/>
      <c r="W322" s="91"/>
      <c r="X322" s="92"/>
      <c r="Y322" s="467">
        <f t="shared" si="129"/>
        <v>0</v>
      </c>
      <c r="Z322" s="90"/>
      <c r="AA322" s="91"/>
      <c r="AB322" s="92"/>
      <c r="AC322" s="93">
        <f t="shared" si="130"/>
        <v>0</v>
      </c>
      <c r="AD322" s="391" t="str">
        <f t="shared" si="121"/>
        <v/>
      </c>
      <c r="AE322" s="54"/>
      <c r="AF322" s="240" t="str">
        <f t="shared" si="131"/>
        <v/>
      </c>
      <c r="AG322" s="139" t="str">
        <f t="shared" si="132"/>
        <v/>
      </c>
      <c r="AH322" s="130" t="str">
        <f t="shared" si="133"/>
        <v/>
      </c>
      <c r="AI322" s="131" t="b">
        <f t="shared" si="122"/>
        <v>0</v>
      </c>
      <c r="AJ322" s="132" t="str">
        <f t="shared" si="134"/>
        <v/>
      </c>
      <c r="AK322" s="132" t="str">
        <f t="shared" si="135"/>
        <v/>
      </c>
      <c r="AL322" s="132" t="str">
        <f t="shared" si="136"/>
        <v/>
      </c>
      <c r="AM322" s="132" t="str">
        <f t="shared" si="137"/>
        <v/>
      </c>
      <c r="AN322" s="133" t="str">
        <f t="shared" si="138"/>
        <v/>
      </c>
      <c r="AO322" s="133" t="str">
        <f t="shared" si="139"/>
        <v/>
      </c>
      <c r="AP322" s="133" t="str">
        <f t="shared" si="140"/>
        <v/>
      </c>
      <c r="AQ322" s="133" t="str">
        <f t="shared" si="141"/>
        <v/>
      </c>
      <c r="AR322" s="134" t="str">
        <f t="shared" si="142"/>
        <v/>
      </c>
    </row>
    <row r="323" spans="1:44">
      <c r="A323" s="220" t="str">
        <f t="shared" si="123"/>
        <v/>
      </c>
      <c r="B323" s="384"/>
      <c r="C323" s="385"/>
      <c r="D323" s="385"/>
      <c r="E323" s="386"/>
      <c r="F323" s="44"/>
      <c r="G323" s="469" t="str">
        <f t="shared" si="124"/>
        <v/>
      </c>
      <c r="H323" s="469"/>
      <c r="I323" s="373"/>
      <c r="J323" s="87"/>
      <c r="K323" s="54"/>
      <c r="L323" s="88"/>
      <c r="M323" s="89"/>
      <c r="N323" s="471">
        <f t="shared" si="125"/>
        <v>0</v>
      </c>
      <c r="O323" s="41"/>
      <c r="P323" s="52">
        <f t="shared" si="126"/>
        <v>0</v>
      </c>
      <c r="Q323" s="53" t="str">
        <f t="shared" si="127"/>
        <v/>
      </c>
      <c r="R323" s="54"/>
      <c r="S323" s="37"/>
      <c r="T323" s="23"/>
      <c r="U323" s="52">
        <f t="shared" si="128"/>
        <v>0</v>
      </c>
      <c r="V323" s="90"/>
      <c r="W323" s="91"/>
      <c r="X323" s="92"/>
      <c r="Y323" s="467">
        <f t="shared" si="129"/>
        <v>0</v>
      </c>
      <c r="Z323" s="90"/>
      <c r="AA323" s="91"/>
      <c r="AB323" s="92"/>
      <c r="AC323" s="93">
        <f t="shared" si="130"/>
        <v>0</v>
      </c>
      <c r="AD323" s="391" t="str">
        <f t="shared" si="121"/>
        <v/>
      </c>
      <c r="AE323" s="54"/>
      <c r="AF323" s="240" t="str">
        <f t="shared" si="131"/>
        <v/>
      </c>
      <c r="AG323" s="139" t="str">
        <f t="shared" si="132"/>
        <v/>
      </c>
      <c r="AH323" s="130" t="str">
        <f t="shared" si="133"/>
        <v/>
      </c>
      <c r="AI323" s="131" t="b">
        <f t="shared" si="122"/>
        <v>0</v>
      </c>
      <c r="AJ323" s="132" t="str">
        <f t="shared" si="134"/>
        <v/>
      </c>
      <c r="AK323" s="132" t="str">
        <f t="shared" si="135"/>
        <v/>
      </c>
      <c r="AL323" s="132" t="str">
        <f t="shared" si="136"/>
        <v/>
      </c>
      <c r="AM323" s="132" t="str">
        <f t="shared" si="137"/>
        <v/>
      </c>
      <c r="AN323" s="133" t="str">
        <f t="shared" si="138"/>
        <v/>
      </c>
      <c r="AO323" s="133" t="str">
        <f t="shared" si="139"/>
        <v/>
      </c>
      <c r="AP323" s="133" t="str">
        <f t="shared" si="140"/>
        <v/>
      </c>
      <c r="AQ323" s="133" t="str">
        <f t="shared" si="141"/>
        <v/>
      </c>
      <c r="AR323" s="134" t="str">
        <f t="shared" si="142"/>
        <v/>
      </c>
    </row>
    <row r="324" spans="1:44">
      <c r="A324" s="220" t="str">
        <f t="shared" si="123"/>
        <v/>
      </c>
      <c r="B324" s="384"/>
      <c r="C324" s="385"/>
      <c r="D324" s="385"/>
      <c r="E324" s="386"/>
      <c r="F324" s="44"/>
      <c r="G324" s="469" t="str">
        <f t="shared" si="124"/>
        <v/>
      </c>
      <c r="H324" s="469"/>
      <c r="I324" s="373"/>
      <c r="J324" s="87"/>
      <c r="K324" s="54"/>
      <c r="L324" s="88"/>
      <c r="M324" s="89"/>
      <c r="N324" s="471">
        <f t="shared" si="125"/>
        <v>0</v>
      </c>
      <c r="O324" s="41"/>
      <c r="P324" s="52">
        <f t="shared" si="126"/>
        <v>0</v>
      </c>
      <c r="Q324" s="53" t="str">
        <f t="shared" si="127"/>
        <v/>
      </c>
      <c r="R324" s="54"/>
      <c r="S324" s="37"/>
      <c r="T324" s="23"/>
      <c r="U324" s="52">
        <f t="shared" si="128"/>
        <v>0</v>
      </c>
      <c r="V324" s="90"/>
      <c r="W324" s="91"/>
      <c r="X324" s="92"/>
      <c r="Y324" s="467">
        <f t="shared" si="129"/>
        <v>0</v>
      </c>
      <c r="Z324" s="90"/>
      <c r="AA324" s="91"/>
      <c r="AB324" s="92"/>
      <c r="AC324" s="93">
        <f t="shared" si="130"/>
        <v>0</v>
      </c>
      <c r="AD324" s="391" t="str">
        <f t="shared" si="121"/>
        <v/>
      </c>
      <c r="AE324" s="54"/>
      <c r="AF324" s="240" t="str">
        <f t="shared" si="131"/>
        <v/>
      </c>
      <c r="AG324" s="139" t="str">
        <f t="shared" si="132"/>
        <v/>
      </c>
      <c r="AH324" s="130" t="str">
        <f t="shared" si="133"/>
        <v/>
      </c>
      <c r="AI324" s="131" t="b">
        <f t="shared" si="122"/>
        <v>0</v>
      </c>
      <c r="AJ324" s="132" t="str">
        <f t="shared" si="134"/>
        <v/>
      </c>
      <c r="AK324" s="132" t="str">
        <f t="shared" si="135"/>
        <v/>
      </c>
      <c r="AL324" s="132" t="str">
        <f t="shared" si="136"/>
        <v/>
      </c>
      <c r="AM324" s="132" t="str">
        <f t="shared" si="137"/>
        <v/>
      </c>
      <c r="AN324" s="133" t="str">
        <f t="shared" si="138"/>
        <v/>
      </c>
      <c r="AO324" s="133" t="str">
        <f t="shared" si="139"/>
        <v/>
      </c>
      <c r="AP324" s="133" t="str">
        <f t="shared" si="140"/>
        <v/>
      </c>
      <c r="AQ324" s="133" t="str">
        <f t="shared" si="141"/>
        <v/>
      </c>
      <c r="AR324" s="134" t="str">
        <f t="shared" si="142"/>
        <v/>
      </c>
    </row>
    <row r="325" spans="1:44">
      <c r="A325" s="220" t="str">
        <f t="shared" si="123"/>
        <v/>
      </c>
      <c r="B325" s="384"/>
      <c r="C325" s="385"/>
      <c r="D325" s="385"/>
      <c r="E325" s="386"/>
      <c r="F325" s="44"/>
      <c r="G325" s="469" t="str">
        <f t="shared" si="124"/>
        <v/>
      </c>
      <c r="H325" s="469"/>
      <c r="I325" s="373"/>
      <c r="J325" s="87"/>
      <c r="K325" s="54"/>
      <c r="L325" s="88"/>
      <c r="M325" s="89"/>
      <c r="N325" s="471">
        <f t="shared" si="125"/>
        <v>0</v>
      </c>
      <c r="O325" s="41"/>
      <c r="P325" s="52">
        <f t="shared" si="126"/>
        <v>0</v>
      </c>
      <c r="Q325" s="53" t="str">
        <f t="shared" si="127"/>
        <v/>
      </c>
      <c r="R325" s="54"/>
      <c r="S325" s="37"/>
      <c r="T325" s="23"/>
      <c r="U325" s="52">
        <f t="shared" si="128"/>
        <v>0</v>
      </c>
      <c r="V325" s="90"/>
      <c r="W325" s="91"/>
      <c r="X325" s="92"/>
      <c r="Y325" s="467">
        <f t="shared" si="129"/>
        <v>0</v>
      </c>
      <c r="Z325" s="90"/>
      <c r="AA325" s="91"/>
      <c r="AB325" s="92"/>
      <c r="AC325" s="93">
        <f t="shared" si="130"/>
        <v>0</v>
      </c>
      <c r="AD325" s="391" t="str">
        <f t="shared" si="121"/>
        <v/>
      </c>
      <c r="AE325" s="54"/>
      <c r="AF325" s="240" t="str">
        <f t="shared" si="131"/>
        <v/>
      </c>
      <c r="AG325" s="139" t="str">
        <f t="shared" si="132"/>
        <v/>
      </c>
      <c r="AH325" s="130" t="str">
        <f t="shared" si="133"/>
        <v/>
      </c>
      <c r="AI325" s="131" t="b">
        <f t="shared" si="122"/>
        <v>0</v>
      </c>
      <c r="AJ325" s="132" t="str">
        <f t="shared" si="134"/>
        <v/>
      </c>
      <c r="AK325" s="132" t="str">
        <f t="shared" si="135"/>
        <v/>
      </c>
      <c r="AL325" s="132" t="str">
        <f t="shared" si="136"/>
        <v/>
      </c>
      <c r="AM325" s="132" t="str">
        <f t="shared" si="137"/>
        <v/>
      </c>
      <c r="AN325" s="133" t="str">
        <f t="shared" si="138"/>
        <v/>
      </c>
      <c r="AO325" s="133" t="str">
        <f t="shared" si="139"/>
        <v/>
      </c>
      <c r="AP325" s="133" t="str">
        <f t="shared" si="140"/>
        <v/>
      </c>
      <c r="AQ325" s="133" t="str">
        <f t="shared" si="141"/>
        <v/>
      </c>
      <c r="AR325" s="134" t="str">
        <f t="shared" si="142"/>
        <v/>
      </c>
    </row>
    <row r="326" spans="1:44">
      <c r="A326" s="220" t="str">
        <f t="shared" si="123"/>
        <v/>
      </c>
      <c r="B326" s="384"/>
      <c r="C326" s="385"/>
      <c r="D326" s="385"/>
      <c r="E326" s="386"/>
      <c r="F326" s="44"/>
      <c r="G326" s="469" t="str">
        <f t="shared" si="124"/>
        <v/>
      </c>
      <c r="H326" s="469"/>
      <c r="I326" s="373"/>
      <c r="J326" s="87"/>
      <c r="K326" s="54"/>
      <c r="L326" s="88"/>
      <c r="M326" s="89"/>
      <c r="N326" s="471">
        <f t="shared" si="125"/>
        <v>0</v>
      </c>
      <c r="O326" s="41"/>
      <c r="P326" s="52">
        <f t="shared" si="126"/>
        <v>0</v>
      </c>
      <c r="Q326" s="53" t="str">
        <f t="shared" si="127"/>
        <v/>
      </c>
      <c r="R326" s="54"/>
      <c r="S326" s="37"/>
      <c r="T326" s="23"/>
      <c r="U326" s="52">
        <f t="shared" si="128"/>
        <v>0</v>
      </c>
      <c r="V326" s="90"/>
      <c r="W326" s="91"/>
      <c r="X326" s="92"/>
      <c r="Y326" s="467">
        <f t="shared" si="129"/>
        <v>0</v>
      </c>
      <c r="Z326" s="90"/>
      <c r="AA326" s="91"/>
      <c r="AB326" s="92"/>
      <c r="AC326" s="93">
        <f t="shared" si="130"/>
        <v>0</v>
      </c>
      <c r="AD326" s="391" t="str">
        <f t="shared" si="121"/>
        <v/>
      </c>
      <c r="AE326" s="54"/>
      <c r="AF326" s="240" t="str">
        <f t="shared" si="131"/>
        <v/>
      </c>
      <c r="AG326" s="139" t="str">
        <f t="shared" si="132"/>
        <v/>
      </c>
      <c r="AH326" s="130" t="str">
        <f t="shared" si="133"/>
        <v/>
      </c>
      <c r="AI326" s="131" t="b">
        <f t="shared" si="122"/>
        <v>0</v>
      </c>
      <c r="AJ326" s="132" t="str">
        <f t="shared" si="134"/>
        <v/>
      </c>
      <c r="AK326" s="132" t="str">
        <f t="shared" si="135"/>
        <v/>
      </c>
      <c r="AL326" s="132" t="str">
        <f t="shared" si="136"/>
        <v/>
      </c>
      <c r="AM326" s="132" t="str">
        <f t="shared" si="137"/>
        <v/>
      </c>
      <c r="AN326" s="133" t="str">
        <f t="shared" si="138"/>
        <v/>
      </c>
      <c r="AO326" s="133" t="str">
        <f t="shared" si="139"/>
        <v/>
      </c>
      <c r="AP326" s="133" t="str">
        <f t="shared" si="140"/>
        <v/>
      </c>
      <c r="AQ326" s="133" t="str">
        <f t="shared" si="141"/>
        <v/>
      </c>
      <c r="AR326" s="134" t="str">
        <f t="shared" si="142"/>
        <v/>
      </c>
    </row>
    <row r="327" spans="1:44">
      <c r="A327" s="220" t="str">
        <f t="shared" si="123"/>
        <v/>
      </c>
      <c r="B327" s="384"/>
      <c r="C327" s="385"/>
      <c r="D327" s="385"/>
      <c r="E327" s="386"/>
      <c r="F327" s="44"/>
      <c r="G327" s="469" t="str">
        <f t="shared" si="124"/>
        <v/>
      </c>
      <c r="H327" s="469"/>
      <c r="I327" s="373"/>
      <c r="J327" s="87"/>
      <c r="K327" s="54"/>
      <c r="L327" s="88"/>
      <c r="M327" s="89"/>
      <c r="N327" s="471">
        <f t="shared" si="125"/>
        <v>0</v>
      </c>
      <c r="O327" s="41"/>
      <c r="P327" s="52">
        <f t="shared" si="126"/>
        <v>0</v>
      </c>
      <c r="Q327" s="53" t="str">
        <f t="shared" si="127"/>
        <v/>
      </c>
      <c r="R327" s="54"/>
      <c r="S327" s="37"/>
      <c r="T327" s="23"/>
      <c r="U327" s="52">
        <f t="shared" si="128"/>
        <v>0</v>
      </c>
      <c r="V327" s="90"/>
      <c r="W327" s="91"/>
      <c r="X327" s="92"/>
      <c r="Y327" s="467">
        <f t="shared" si="129"/>
        <v>0</v>
      </c>
      <c r="Z327" s="90"/>
      <c r="AA327" s="91"/>
      <c r="AB327" s="92"/>
      <c r="AC327" s="93">
        <f t="shared" si="130"/>
        <v>0</v>
      </c>
      <c r="AD327" s="391" t="str">
        <f t="shared" si="121"/>
        <v/>
      </c>
      <c r="AE327" s="54"/>
      <c r="AF327" s="240" t="str">
        <f t="shared" si="131"/>
        <v/>
      </c>
      <c r="AG327" s="139" t="str">
        <f t="shared" si="132"/>
        <v/>
      </c>
      <c r="AH327" s="130" t="str">
        <f t="shared" si="133"/>
        <v/>
      </c>
      <c r="AI327" s="131" t="b">
        <f t="shared" si="122"/>
        <v>0</v>
      </c>
      <c r="AJ327" s="132" t="str">
        <f t="shared" si="134"/>
        <v/>
      </c>
      <c r="AK327" s="132" t="str">
        <f t="shared" si="135"/>
        <v/>
      </c>
      <c r="AL327" s="132" t="str">
        <f t="shared" si="136"/>
        <v/>
      </c>
      <c r="AM327" s="132" t="str">
        <f t="shared" si="137"/>
        <v/>
      </c>
      <c r="AN327" s="133" t="str">
        <f t="shared" si="138"/>
        <v/>
      </c>
      <c r="AO327" s="133" t="str">
        <f t="shared" si="139"/>
        <v/>
      </c>
      <c r="AP327" s="133" t="str">
        <f t="shared" si="140"/>
        <v/>
      </c>
      <c r="AQ327" s="133" t="str">
        <f t="shared" si="141"/>
        <v/>
      </c>
      <c r="AR327" s="134" t="str">
        <f t="shared" si="142"/>
        <v/>
      </c>
    </row>
    <row r="328" spans="1:44">
      <c r="A328" s="220" t="str">
        <f t="shared" si="123"/>
        <v/>
      </c>
      <c r="B328" s="384"/>
      <c r="C328" s="385"/>
      <c r="D328" s="385"/>
      <c r="E328" s="386"/>
      <c r="F328" s="44"/>
      <c r="G328" s="469" t="str">
        <f t="shared" si="124"/>
        <v/>
      </c>
      <c r="H328" s="469"/>
      <c r="I328" s="373"/>
      <c r="J328" s="87"/>
      <c r="K328" s="54"/>
      <c r="L328" s="88"/>
      <c r="M328" s="89"/>
      <c r="N328" s="471">
        <f t="shared" si="125"/>
        <v>0</v>
      </c>
      <c r="O328" s="41"/>
      <c r="P328" s="52">
        <f t="shared" si="126"/>
        <v>0</v>
      </c>
      <c r="Q328" s="53" t="str">
        <f t="shared" si="127"/>
        <v/>
      </c>
      <c r="R328" s="54"/>
      <c r="S328" s="37"/>
      <c r="T328" s="23"/>
      <c r="U328" s="52">
        <f t="shared" si="128"/>
        <v>0</v>
      </c>
      <c r="V328" s="90"/>
      <c r="W328" s="91"/>
      <c r="X328" s="92"/>
      <c r="Y328" s="467">
        <f t="shared" si="129"/>
        <v>0</v>
      </c>
      <c r="Z328" s="90"/>
      <c r="AA328" s="91"/>
      <c r="AB328" s="92"/>
      <c r="AC328" s="93">
        <f t="shared" si="130"/>
        <v>0</v>
      </c>
      <c r="AD328" s="391" t="str">
        <f t="shared" si="121"/>
        <v/>
      </c>
      <c r="AE328" s="54"/>
      <c r="AF328" s="240" t="str">
        <f t="shared" si="131"/>
        <v/>
      </c>
      <c r="AG328" s="139" t="str">
        <f t="shared" si="132"/>
        <v/>
      </c>
      <c r="AH328" s="130" t="str">
        <f t="shared" si="133"/>
        <v/>
      </c>
      <c r="AI328" s="131" t="b">
        <f t="shared" si="122"/>
        <v>0</v>
      </c>
      <c r="AJ328" s="132" t="str">
        <f t="shared" si="134"/>
        <v/>
      </c>
      <c r="AK328" s="132" t="str">
        <f t="shared" si="135"/>
        <v/>
      </c>
      <c r="AL328" s="132" t="str">
        <f t="shared" si="136"/>
        <v/>
      </c>
      <c r="AM328" s="132" t="str">
        <f t="shared" si="137"/>
        <v/>
      </c>
      <c r="AN328" s="133" t="str">
        <f t="shared" si="138"/>
        <v/>
      </c>
      <c r="AO328" s="133" t="str">
        <f t="shared" si="139"/>
        <v/>
      </c>
      <c r="AP328" s="133" t="str">
        <f t="shared" si="140"/>
        <v/>
      </c>
      <c r="AQ328" s="133" t="str">
        <f t="shared" si="141"/>
        <v/>
      </c>
      <c r="AR328" s="134" t="str">
        <f t="shared" si="142"/>
        <v/>
      </c>
    </row>
    <row r="329" spans="1:44">
      <c r="A329" s="220" t="str">
        <f t="shared" si="123"/>
        <v/>
      </c>
      <c r="B329" s="384"/>
      <c r="C329" s="385"/>
      <c r="D329" s="385"/>
      <c r="E329" s="386"/>
      <c r="F329" s="44"/>
      <c r="G329" s="469" t="str">
        <f t="shared" si="124"/>
        <v/>
      </c>
      <c r="H329" s="469"/>
      <c r="I329" s="373"/>
      <c r="J329" s="87"/>
      <c r="K329" s="54"/>
      <c r="L329" s="88"/>
      <c r="M329" s="89"/>
      <c r="N329" s="471">
        <f t="shared" si="125"/>
        <v>0</v>
      </c>
      <c r="O329" s="41"/>
      <c r="P329" s="52">
        <f t="shared" si="126"/>
        <v>0</v>
      </c>
      <c r="Q329" s="53" t="str">
        <f t="shared" si="127"/>
        <v/>
      </c>
      <c r="R329" s="54"/>
      <c r="S329" s="37"/>
      <c r="T329" s="23"/>
      <c r="U329" s="52">
        <f t="shared" si="128"/>
        <v>0</v>
      </c>
      <c r="V329" s="90"/>
      <c r="W329" s="91"/>
      <c r="X329" s="92"/>
      <c r="Y329" s="467">
        <f t="shared" si="129"/>
        <v>0</v>
      </c>
      <c r="Z329" s="90"/>
      <c r="AA329" s="91"/>
      <c r="AB329" s="92"/>
      <c r="AC329" s="93">
        <f t="shared" si="130"/>
        <v>0</v>
      </c>
      <c r="AD329" s="391" t="str">
        <f t="shared" si="121"/>
        <v/>
      </c>
      <c r="AE329" s="54"/>
      <c r="AF329" s="240" t="str">
        <f t="shared" si="131"/>
        <v/>
      </c>
      <c r="AG329" s="139" t="str">
        <f t="shared" si="132"/>
        <v/>
      </c>
      <c r="AH329" s="130" t="str">
        <f t="shared" si="133"/>
        <v/>
      </c>
      <c r="AI329" s="131" t="b">
        <f t="shared" si="122"/>
        <v>0</v>
      </c>
      <c r="AJ329" s="132" t="str">
        <f t="shared" si="134"/>
        <v/>
      </c>
      <c r="AK329" s="132" t="str">
        <f t="shared" si="135"/>
        <v/>
      </c>
      <c r="AL329" s="132" t="str">
        <f t="shared" si="136"/>
        <v/>
      </c>
      <c r="AM329" s="132" t="str">
        <f t="shared" si="137"/>
        <v/>
      </c>
      <c r="AN329" s="133" t="str">
        <f t="shared" si="138"/>
        <v/>
      </c>
      <c r="AO329" s="133" t="str">
        <f t="shared" si="139"/>
        <v/>
      </c>
      <c r="AP329" s="133" t="str">
        <f t="shared" si="140"/>
        <v/>
      </c>
      <c r="AQ329" s="133" t="str">
        <f t="shared" si="141"/>
        <v/>
      </c>
      <c r="AR329" s="134" t="str">
        <f t="shared" si="142"/>
        <v/>
      </c>
    </row>
    <row r="330" spans="1:44">
      <c r="A330" s="220" t="str">
        <f t="shared" si="123"/>
        <v/>
      </c>
      <c r="B330" s="384"/>
      <c r="C330" s="385"/>
      <c r="D330" s="385"/>
      <c r="E330" s="386"/>
      <c r="F330" s="44"/>
      <c r="G330" s="469" t="str">
        <f t="shared" si="124"/>
        <v/>
      </c>
      <c r="H330" s="469"/>
      <c r="I330" s="373"/>
      <c r="J330" s="87"/>
      <c r="K330" s="54"/>
      <c r="L330" s="88"/>
      <c r="M330" s="89"/>
      <c r="N330" s="471">
        <f t="shared" si="125"/>
        <v>0</v>
      </c>
      <c r="O330" s="41"/>
      <c r="P330" s="52">
        <f t="shared" si="126"/>
        <v>0</v>
      </c>
      <c r="Q330" s="53" t="str">
        <f t="shared" si="127"/>
        <v/>
      </c>
      <c r="R330" s="54"/>
      <c r="S330" s="37"/>
      <c r="T330" s="23"/>
      <c r="U330" s="52">
        <f t="shared" si="128"/>
        <v>0</v>
      </c>
      <c r="V330" s="90"/>
      <c r="W330" s="91"/>
      <c r="X330" s="92"/>
      <c r="Y330" s="467">
        <f t="shared" si="129"/>
        <v>0</v>
      </c>
      <c r="Z330" s="90"/>
      <c r="AA330" s="91"/>
      <c r="AB330" s="92"/>
      <c r="AC330" s="93">
        <f t="shared" si="130"/>
        <v>0</v>
      </c>
      <c r="AD330" s="391" t="str">
        <f t="shared" si="121"/>
        <v/>
      </c>
      <c r="AE330" s="54"/>
      <c r="AF330" s="240" t="str">
        <f t="shared" si="131"/>
        <v/>
      </c>
      <c r="AG330" s="139" t="str">
        <f t="shared" si="132"/>
        <v/>
      </c>
      <c r="AH330" s="130" t="str">
        <f t="shared" si="133"/>
        <v/>
      </c>
      <c r="AI330" s="131" t="b">
        <f t="shared" si="122"/>
        <v>0</v>
      </c>
      <c r="AJ330" s="132" t="str">
        <f t="shared" si="134"/>
        <v/>
      </c>
      <c r="AK330" s="132" t="str">
        <f t="shared" si="135"/>
        <v/>
      </c>
      <c r="AL330" s="132" t="str">
        <f t="shared" si="136"/>
        <v/>
      </c>
      <c r="AM330" s="132" t="str">
        <f t="shared" si="137"/>
        <v/>
      </c>
      <c r="AN330" s="133" t="str">
        <f t="shared" si="138"/>
        <v/>
      </c>
      <c r="AO330" s="133" t="str">
        <f t="shared" si="139"/>
        <v/>
      </c>
      <c r="AP330" s="133" t="str">
        <f t="shared" si="140"/>
        <v/>
      </c>
      <c r="AQ330" s="133" t="str">
        <f t="shared" si="141"/>
        <v/>
      </c>
      <c r="AR330" s="134" t="str">
        <f t="shared" si="142"/>
        <v/>
      </c>
    </row>
    <row r="331" spans="1:44">
      <c r="A331" s="220" t="str">
        <f t="shared" si="123"/>
        <v/>
      </c>
      <c r="B331" s="384"/>
      <c r="C331" s="385"/>
      <c r="D331" s="385"/>
      <c r="E331" s="386"/>
      <c r="F331" s="44"/>
      <c r="G331" s="469" t="str">
        <f t="shared" si="124"/>
        <v/>
      </c>
      <c r="H331" s="469"/>
      <c r="I331" s="373"/>
      <c r="J331" s="87"/>
      <c r="K331" s="54"/>
      <c r="L331" s="88"/>
      <c r="M331" s="89"/>
      <c r="N331" s="471">
        <f t="shared" si="125"/>
        <v>0</v>
      </c>
      <c r="O331" s="41"/>
      <c r="P331" s="52">
        <f t="shared" si="126"/>
        <v>0</v>
      </c>
      <c r="Q331" s="53" t="str">
        <f t="shared" si="127"/>
        <v/>
      </c>
      <c r="R331" s="54"/>
      <c r="S331" s="37"/>
      <c r="T331" s="23"/>
      <c r="U331" s="52">
        <f t="shared" si="128"/>
        <v>0</v>
      </c>
      <c r="V331" s="90"/>
      <c r="W331" s="91"/>
      <c r="X331" s="92"/>
      <c r="Y331" s="467">
        <f t="shared" si="129"/>
        <v>0</v>
      </c>
      <c r="Z331" s="90"/>
      <c r="AA331" s="91"/>
      <c r="AB331" s="92"/>
      <c r="AC331" s="93">
        <f t="shared" si="130"/>
        <v>0</v>
      </c>
      <c r="AD331" s="391" t="str">
        <f t="shared" si="121"/>
        <v/>
      </c>
      <c r="AE331" s="54"/>
      <c r="AF331" s="240" t="str">
        <f t="shared" si="131"/>
        <v/>
      </c>
      <c r="AG331" s="139" t="str">
        <f t="shared" si="132"/>
        <v/>
      </c>
      <c r="AH331" s="130" t="str">
        <f t="shared" si="133"/>
        <v/>
      </c>
      <c r="AI331" s="131" t="b">
        <f t="shared" si="122"/>
        <v>0</v>
      </c>
      <c r="AJ331" s="132" t="str">
        <f t="shared" si="134"/>
        <v/>
      </c>
      <c r="AK331" s="132" t="str">
        <f t="shared" si="135"/>
        <v/>
      </c>
      <c r="AL331" s="132" t="str">
        <f t="shared" si="136"/>
        <v/>
      </c>
      <c r="AM331" s="132" t="str">
        <f t="shared" si="137"/>
        <v/>
      </c>
      <c r="AN331" s="133" t="str">
        <f t="shared" si="138"/>
        <v/>
      </c>
      <c r="AO331" s="133" t="str">
        <f t="shared" si="139"/>
        <v/>
      </c>
      <c r="AP331" s="133" t="str">
        <f t="shared" si="140"/>
        <v/>
      </c>
      <c r="AQ331" s="133" t="str">
        <f t="shared" si="141"/>
        <v/>
      </c>
      <c r="AR331" s="134" t="str">
        <f t="shared" si="142"/>
        <v/>
      </c>
    </row>
    <row r="332" spans="1:44">
      <c r="A332" s="220" t="str">
        <f t="shared" si="123"/>
        <v/>
      </c>
      <c r="B332" s="384"/>
      <c r="C332" s="385"/>
      <c r="D332" s="385"/>
      <c r="E332" s="386"/>
      <c r="F332" s="44"/>
      <c r="G332" s="469" t="str">
        <f t="shared" si="124"/>
        <v/>
      </c>
      <c r="H332" s="469"/>
      <c r="I332" s="373"/>
      <c r="J332" s="87"/>
      <c r="K332" s="54"/>
      <c r="L332" s="88"/>
      <c r="M332" s="89"/>
      <c r="N332" s="471">
        <f t="shared" si="125"/>
        <v>0</v>
      </c>
      <c r="O332" s="41"/>
      <c r="P332" s="52">
        <f t="shared" si="126"/>
        <v>0</v>
      </c>
      <c r="Q332" s="53" t="str">
        <f t="shared" si="127"/>
        <v/>
      </c>
      <c r="R332" s="54"/>
      <c r="S332" s="37"/>
      <c r="T332" s="23"/>
      <c r="U332" s="52">
        <f t="shared" si="128"/>
        <v>0</v>
      </c>
      <c r="V332" s="90"/>
      <c r="W332" s="91"/>
      <c r="X332" s="92"/>
      <c r="Y332" s="467">
        <f t="shared" si="129"/>
        <v>0</v>
      </c>
      <c r="Z332" s="90"/>
      <c r="AA332" s="91"/>
      <c r="AB332" s="92"/>
      <c r="AC332" s="93">
        <f t="shared" si="130"/>
        <v>0</v>
      </c>
      <c r="AD332" s="391" t="str">
        <f t="shared" si="121"/>
        <v/>
      </c>
      <c r="AE332" s="54"/>
      <c r="AF332" s="240" t="str">
        <f t="shared" si="131"/>
        <v/>
      </c>
      <c r="AG332" s="139" t="str">
        <f t="shared" si="132"/>
        <v/>
      </c>
      <c r="AH332" s="130" t="str">
        <f t="shared" si="133"/>
        <v/>
      </c>
      <c r="AI332" s="131" t="b">
        <f t="shared" si="122"/>
        <v>0</v>
      </c>
      <c r="AJ332" s="132" t="str">
        <f t="shared" si="134"/>
        <v/>
      </c>
      <c r="AK332" s="132" t="str">
        <f t="shared" si="135"/>
        <v/>
      </c>
      <c r="AL332" s="132" t="str">
        <f t="shared" si="136"/>
        <v/>
      </c>
      <c r="AM332" s="132" t="str">
        <f t="shared" si="137"/>
        <v/>
      </c>
      <c r="AN332" s="133" t="str">
        <f t="shared" si="138"/>
        <v/>
      </c>
      <c r="AO332" s="133" t="str">
        <f t="shared" si="139"/>
        <v/>
      </c>
      <c r="AP332" s="133" t="str">
        <f t="shared" si="140"/>
        <v/>
      </c>
      <c r="AQ332" s="133" t="str">
        <f t="shared" si="141"/>
        <v/>
      </c>
      <c r="AR332" s="134" t="str">
        <f t="shared" si="142"/>
        <v/>
      </c>
    </row>
    <row r="333" spans="1:44">
      <c r="A333" s="220" t="str">
        <f t="shared" si="123"/>
        <v/>
      </c>
      <c r="B333" s="384"/>
      <c r="C333" s="385"/>
      <c r="D333" s="385"/>
      <c r="E333" s="386"/>
      <c r="F333" s="44"/>
      <c r="G333" s="469" t="str">
        <f t="shared" si="124"/>
        <v/>
      </c>
      <c r="H333" s="469"/>
      <c r="I333" s="373"/>
      <c r="J333" s="87"/>
      <c r="K333" s="54"/>
      <c r="L333" s="88"/>
      <c r="M333" s="89"/>
      <c r="N333" s="471">
        <f t="shared" si="125"/>
        <v>0</v>
      </c>
      <c r="O333" s="41"/>
      <c r="P333" s="52">
        <f t="shared" si="126"/>
        <v>0</v>
      </c>
      <c r="Q333" s="53" t="str">
        <f t="shared" si="127"/>
        <v/>
      </c>
      <c r="R333" s="54"/>
      <c r="S333" s="37"/>
      <c r="T333" s="23"/>
      <c r="U333" s="52">
        <f t="shared" si="128"/>
        <v>0</v>
      </c>
      <c r="V333" s="90"/>
      <c r="W333" s="91"/>
      <c r="X333" s="92"/>
      <c r="Y333" s="467">
        <f t="shared" si="129"/>
        <v>0</v>
      </c>
      <c r="Z333" s="90"/>
      <c r="AA333" s="91"/>
      <c r="AB333" s="92"/>
      <c r="AC333" s="93">
        <f t="shared" si="130"/>
        <v>0</v>
      </c>
      <c r="AD333" s="391" t="str">
        <f t="shared" si="121"/>
        <v/>
      </c>
      <c r="AE333" s="54"/>
      <c r="AF333" s="240" t="str">
        <f t="shared" si="131"/>
        <v/>
      </c>
      <c r="AG333" s="139" t="str">
        <f t="shared" si="132"/>
        <v/>
      </c>
      <c r="AH333" s="130" t="str">
        <f t="shared" si="133"/>
        <v/>
      </c>
      <c r="AI333" s="131" t="b">
        <f t="shared" si="122"/>
        <v>0</v>
      </c>
      <c r="AJ333" s="132" t="str">
        <f t="shared" si="134"/>
        <v/>
      </c>
      <c r="AK333" s="132" t="str">
        <f t="shared" si="135"/>
        <v/>
      </c>
      <c r="AL333" s="132" t="str">
        <f t="shared" si="136"/>
        <v/>
      </c>
      <c r="AM333" s="132" t="str">
        <f t="shared" si="137"/>
        <v/>
      </c>
      <c r="AN333" s="133" t="str">
        <f t="shared" si="138"/>
        <v/>
      </c>
      <c r="AO333" s="133" t="str">
        <f t="shared" si="139"/>
        <v/>
      </c>
      <c r="AP333" s="133" t="str">
        <f t="shared" si="140"/>
        <v/>
      </c>
      <c r="AQ333" s="133" t="str">
        <f t="shared" si="141"/>
        <v/>
      </c>
      <c r="AR333" s="134" t="str">
        <f t="shared" si="142"/>
        <v/>
      </c>
    </row>
    <row r="334" spans="1:44">
      <c r="A334" s="220" t="str">
        <f t="shared" si="123"/>
        <v/>
      </c>
      <c r="B334" s="384"/>
      <c r="C334" s="385"/>
      <c r="D334" s="385"/>
      <c r="E334" s="386"/>
      <c r="F334" s="44"/>
      <c r="G334" s="469" t="str">
        <f t="shared" si="124"/>
        <v/>
      </c>
      <c r="H334" s="469"/>
      <c r="I334" s="373"/>
      <c r="J334" s="87"/>
      <c r="K334" s="54"/>
      <c r="L334" s="88"/>
      <c r="M334" s="89"/>
      <c r="N334" s="471">
        <f t="shared" si="125"/>
        <v>0</v>
      </c>
      <c r="O334" s="41"/>
      <c r="P334" s="52">
        <f t="shared" si="126"/>
        <v>0</v>
      </c>
      <c r="Q334" s="53" t="str">
        <f t="shared" si="127"/>
        <v/>
      </c>
      <c r="R334" s="54"/>
      <c r="S334" s="37"/>
      <c r="T334" s="23"/>
      <c r="U334" s="52">
        <f t="shared" si="128"/>
        <v>0</v>
      </c>
      <c r="V334" s="90"/>
      <c r="W334" s="91"/>
      <c r="X334" s="92"/>
      <c r="Y334" s="467">
        <f t="shared" si="129"/>
        <v>0</v>
      </c>
      <c r="Z334" s="90"/>
      <c r="AA334" s="91"/>
      <c r="AB334" s="92"/>
      <c r="AC334" s="93">
        <f t="shared" si="130"/>
        <v>0</v>
      </c>
      <c r="AD334" s="391" t="str">
        <f t="shared" si="121"/>
        <v/>
      </c>
      <c r="AE334" s="54"/>
      <c r="AF334" s="240" t="str">
        <f t="shared" si="131"/>
        <v/>
      </c>
      <c r="AG334" s="139" t="str">
        <f t="shared" si="132"/>
        <v/>
      </c>
      <c r="AH334" s="130" t="str">
        <f t="shared" si="133"/>
        <v/>
      </c>
      <c r="AI334" s="131" t="b">
        <f t="shared" si="122"/>
        <v>0</v>
      </c>
      <c r="AJ334" s="132" t="str">
        <f t="shared" si="134"/>
        <v/>
      </c>
      <c r="AK334" s="132" t="str">
        <f t="shared" si="135"/>
        <v/>
      </c>
      <c r="AL334" s="132" t="str">
        <f t="shared" si="136"/>
        <v/>
      </c>
      <c r="AM334" s="132" t="str">
        <f t="shared" si="137"/>
        <v/>
      </c>
      <c r="AN334" s="133" t="str">
        <f t="shared" si="138"/>
        <v/>
      </c>
      <c r="AO334" s="133" t="str">
        <f t="shared" si="139"/>
        <v/>
      </c>
      <c r="AP334" s="133" t="str">
        <f t="shared" si="140"/>
        <v/>
      </c>
      <c r="AQ334" s="133" t="str">
        <f t="shared" si="141"/>
        <v/>
      </c>
      <c r="AR334" s="134" t="str">
        <f t="shared" si="142"/>
        <v/>
      </c>
    </row>
    <row r="335" spans="1:44">
      <c r="A335" s="220" t="str">
        <f t="shared" si="123"/>
        <v/>
      </c>
      <c r="B335" s="384"/>
      <c r="C335" s="385"/>
      <c r="D335" s="385"/>
      <c r="E335" s="386"/>
      <c r="F335" s="44"/>
      <c r="G335" s="469" t="str">
        <f t="shared" si="124"/>
        <v/>
      </c>
      <c r="H335" s="469"/>
      <c r="I335" s="373"/>
      <c r="J335" s="87"/>
      <c r="K335" s="54"/>
      <c r="L335" s="88"/>
      <c r="M335" s="89"/>
      <c r="N335" s="471">
        <f t="shared" si="125"/>
        <v>0</v>
      </c>
      <c r="O335" s="41"/>
      <c r="P335" s="52">
        <f t="shared" si="126"/>
        <v>0</v>
      </c>
      <c r="Q335" s="53" t="str">
        <f t="shared" si="127"/>
        <v/>
      </c>
      <c r="R335" s="54"/>
      <c r="S335" s="37"/>
      <c r="T335" s="23"/>
      <c r="U335" s="52">
        <f t="shared" si="128"/>
        <v>0</v>
      </c>
      <c r="V335" s="90"/>
      <c r="W335" s="91"/>
      <c r="X335" s="92"/>
      <c r="Y335" s="467">
        <f t="shared" si="129"/>
        <v>0</v>
      </c>
      <c r="Z335" s="90"/>
      <c r="AA335" s="91"/>
      <c r="AB335" s="92"/>
      <c r="AC335" s="93">
        <f t="shared" si="130"/>
        <v>0</v>
      </c>
      <c r="AD335" s="391" t="str">
        <f t="shared" si="121"/>
        <v/>
      </c>
      <c r="AE335" s="54"/>
      <c r="AF335" s="240" t="str">
        <f t="shared" si="131"/>
        <v/>
      </c>
      <c r="AG335" s="139" t="str">
        <f t="shared" si="132"/>
        <v/>
      </c>
      <c r="AH335" s="130" t="str">
        <f t="shared" si="133"/>
        <v/>
      </c>
      <c r="AI335" s="131" t="b">
        <f t="shared" si="122"/>
        <v>0</v>
      </c>
      <c r="AJ335" s="132" t="str">
        <f t="shared" si="134"/>
        <v/>
      </c>
      <c r="AK335" s="132" t="str">
        <f t="shared" si="135"/>
        <v/>
      </c>
      <c r="AL335" s="132" t="str">
        <f t="shared" si="136"/>
        <v/>
      </c>
      <c r="AM335" s="132" t="str">
        <f t="shared" si="137"/>
        <v/>
      </c>
      <c r="AN335" s="133" t="str">
        <f t="shared" si="138"/>
        <v/>
      </c>
      <c r="AO335" s="133" t="str">
        <f t="shared" si="139"/>
        <v/>
      </c>
      <c r="AP335" s="133" t="str">
        <f t="shared" si="140"/>
        <v/>
      </c>
      <c r="AQ335" s="133" t="str">
        <f t="shared" si="141"/>
        <v/>
      </c>
      <c r="AR335" s="134" t="str">
        <f t="shared" si="142"/>
        <v/>
      </c>
    </row>
    <row r="336" spans="1:44">
      <c r="A336" s="220" t="str">
        <f t="shared" si="123"/>
        <v/>
      </c>
      <c r="B336" s="384"/>
      <c r="C336" s="385"/>
      <c r="D336" s="385"/>
      <c r="E336" s="386"/>
      <c r="F336" s="44"/>
      <c r="G336" s="469" t="str">
        <f t="shared" si="124"/>
        <v/>
      </c>
      <c r="H336" s="469"/>
      <c r="I336" s="373"/>
      <c r="J336" s="87"/>
      <c r="K336" s="54"/>
      <c r="L336" s="88"/>
      <c r="M336" s="89"/>
      <c r="N336" s="471">
        <f t="shared" si="125"/>
        <v>0</v>
      </c>
      <c r="O336" s="41"/>
      <c r="P336" s="52">
        <f t="shared" si="126"/>
        <v>0</v>
      </c>
      <c r="Q336" s="53" t="str">
        <f t="shared" si="127"/>
        <v/>
      </c>
      <c r="R336" s="54"/>
      <c r="S336" s="37"/>
      <c r="T336" s="23"/>
      <c r="U336" s="52">
        <f t="shared" si="128"/>
        <v>0</v>
      </c>
      <c r="V336" s="90"/>
      <c r="W336" s="91"/>
      <c r="X336" s="92"/>
      <c r="Y336" s="467">
        <f t="shared" si="129"/>
        <v>0</v>
      </c>
      <c r="Z336" s="90"/>
      <c r="AA336" s="91"/>
      <c r="AB336" s="92"/>
      <c r="AC336" s="93">
        <f t="shared" si="130"/>
        <v>0</v>
      </c>
      <c r="AD336" s="391" t="str">
        <f t="shared" ref="AD336:AD399" si="143">IF(T336="","",Y336+AC336)</f>
        <v/>
      </c>
      <c r="AE336" s="54"/>
      <c r="AF336" s="240" t="str">
        <f t="shared" si="131"/>
        <v/>
      </c>
      <c r="AG336" s="139" t="str">
        <f t="shared" si="132"/>
        <v/>
      </c>
      <c r="AH336" s="130" t="str">
        <f t="shared" si="133"/>
        <v/>
      </c>
      <c r="AI336" s="131" t="b">
        <f t="shared" ref="AI336:AI399" si="144">IF(AC336&gt;=24,IF(AD336&lt;48,TRUE,FALSE))</f>
        <v>0</v>
      </c>
      <c r="AJ336" s="132" t="str">
        <f t="shared" si="134"/>
        <v/>
      </c>
      <c r="AK336" s="132" t="str">
        <f t="shared" si="135"/>
        <v/>
      </c>
      <c r="AL336" s="132" t="str">
        <f t="shared" si="136"/>
        <v/>
      </c>
      <c r="AM336" s="132" t="str">
        <f t="shared" si="137"/>
        <v/>
      </c>
      <c r="AN336" s="133" t="str">
        <f t="shared" si="138"/>
        <v/>
      </c>
      <c r="AO336" s="133" t="str">
        <f t="shared" si="139"/>
        <v/>
      </c>
      <c r="AP336" s="133" t="str">
        <f t="shared" si="140"/>
        <v/>
      </c>
      <c r="AQ336" s="133" t="str">
        <f t="shared" si="141"/>
        <v/>
      </c>
      <c r="AR336" s="134" t="str">
        <f t="shared" si="142"/>
        <v/>
      </c>
    </row>
    <row r="337" spans="1:44">
      <c r="A337" s="220" t="str">
        <f t="shared" si="123"/>
        <v/>
      </c>
      <c r="B337" s="384"/>
      <c r="C337" s="385"/>
      <c r="D337" s="385"/>
      <c r="E337" s="386"/>
      <c r="F337" s="44"/>
      <c r="G337" s="469" t="str">
        <f t="shared" si="124"/>
        <v/>
      </c>
      <c r="H337" s="469"/>
      <c r="I337" s="373"/>
      <c r="J337" s="87"/>
      <c r="K337" s="54"/>
      <c r="L337" s="88"/>
      <c r="M337" s="89"/>
      <c r="N337" s="471">
        <f t="shared" si="125"/>
        <v>0</v>
      </c>
      <c r="O337" s="41"/>
      <c r="P337" s="52">
        <f t="shared" si="126"/>
        <v>0</v>
      </c>
      <c r="Q337" s="53" t="str">
        <f t="shared" si="127"/>
        <v/>
      </c>
      <c r="R337" s="54"/>
      <c r="S337" s="37"/>
      <c r="T337" s="23"/>
      <c r="U337" s="52">
        <f t="shared" si="128"/>
        <v>0</v>
      </c>
      <c r="V337" s="90"/>
      <c r="W337" s="91"/>
      <c r="X337" s="92"/>
      <c r="Y337" s="467">
        <f t="shared" si="129"/>
        <v>0</v>
      </c>
      <c r="Z337" s="90"/>
      <c r="AA337" s="91"/>
      <c r="AB337" s="92"/>
      <c r="AC337" s="93">
        <f t="shared" si="130"/>
        <v>0</v>
      </c>
      <c r="AD337" s="391" t="str">
        <f t="shared" si="143"/>
        <v/>
      </c>
      <c r="AE337" s="54"/>
      <c r="AF337" s="240" t="str">
        <f t="shared" si="131"/>
        <v/>
      </c>
      <c r="AG337" s="139" t="str">
        <f t="shared" si="132"/>
        <v/>
      </c>
      <c r="AH337" s="130" t="str">
        <f t="shared" si="133"/>
        <v/>
      </c>
      <c r="AI337" s="131" t="b">
        <f t="shared" si="144"/>
        <v>0</v>
      </c>
      <c r="AJ337" s="132" t="str">
        <f t="shared" si="134"/>
        <v/>
      </c>
      <c r="AK337" s="132" t="str">
        <f t="shared" si="135"/>
        <v/>
      </c>
      <c r="AL337" s="132" t="str">
        <f t="shared" si="136"/>
        <v/>
      </c>
      <c r="AM337" s="132" t="str">
        <f t="shared" si="137"/>
        <v/>
      </c>
      <c r="AN337" s="133" t="str">
        <f t="shared" si="138"/>
        <v/>
      </c>
      <c r="AO337" s="133" t="str">
        <f t="shared" si="139"/>
        <v/>
      </c>
      <c r="AP337" s="133" t="str">
        <f t="shared" si="140"/>
        <v/>
      </c>
      <c r="AQ337" s="133" t="str">
        <f t="shared" si="141"/>
        <v/>
      </c>
      <c r="AR337" s="134" t="str">
        <f t="shared" si="142"/>
        <v/>
      </c>
    </row>
    <row r="338" spans="1:44">
      <c r="A338" s="220" t="str">
        <f t="shared" si="123"/>
        <v/>
      </c>
      <c r="B338" s="384"/>
      <c r="C338" s="385"/>
      <c r="D338" s="385"/>
      <c r="E338" s="386"/>
      <c r="F338" s="44"/>
      <c r="G338" s="469" t="str">
        <f t="shared" si="124"/>
        <v/>
      </c>
      <c r="H338" s="469"/>
      <c r="I338" s="373"/>
      <c r="J338" s="87"/>
      <c r="K338" s="54"/>
      <c r="L338" s="88"/>
      <c r="M338" s="89"/>
      <c r="N338" s="471">
        <f t="shared" si="125"/>
        <v>0</v>
      </c>
      <c r="O338" s="41"/>
      <c r="P338" s="52">
        <f t="shared" si="126"/>
        <v>0</v>
      </c>
      <c r="Q338" s="53" t="str">
        <f t="shared" si="127"/>
        <v/>
      </c>
      <c r="R338" s="54"/>
      <c r="S338" s="37"/>
      <c r="T338" s="23"/>
      <c r="U338" s="52">
        <f t="shared" si="128"/>
        <v>0</v>
      </c>
      <c r="V338" s="90"/>
      <c r="W338" s="91"/>
      <c r="X338" s="92"/>
      <c r="Y338" s="467">
        <f t="shared" si="129"/>
        <v>0</v>
      </c>
      <c r="Z338" s="90"/>
      <c r="AA338" s="91"/>
      <c r="AB338" s="92"/>
      <c r="AC338" s="93">
        <f t="shared" si="130"/>
        <v>0</v>
      </c>
      <c r="AD338" s="391" t="str">
        <f t="shared" si="143"/>
        <v/>
      </c>
      <c r="AE338" s="54"/>
      <c r="AF338" s="240" t="str">
        <f t="shared" si="131"/>
        <v/>
      </c>
      <c r="AG338" s="139" t="str">
        <f t="shared" si="132"/>
        <v/>
      </c>
      <c r="AH338" s="130" t="str">
        <f t="shared" si="133"/>
        <v/>
      </c>
      <c r="AI338" s="131" t="b">
        <f t="shared" si="144"/>
        <v>0</v>
      </c>
      <c r="AJ338" s="132" t="str">
        <f t="shared" si="134"/>
        <v/>
      </c>
      <c r="AK338" s="132" t="str">
        <f t="shared" si="135"/>
        <v/>
      </c>
      <c r="AL338" s="132" t="str">
        <f t="shared" si="136"/>
        <v/>
      </c>
      <c r="AM338" s="132" t="str">
        <f t="shared" si="137"/>
        <v/>
      </c>
      <c r="AN338" s="133" t="str">
        <f t="shared" si="138"/>
        <v/>
      </c>
      <c r="AO338" s="133" t="str">
        <f t="shared" si="139"/>
        <v/>
      </c>
      <c r="AP338" s="133" t="str">
        <f t="shared" si="140"/>
        <v/>
      </c>
      <c r="AQ338" s="133" t="str">
        <f t="shared" si="141"/>
        <v/>
      </c>
      <c r="AR338" s="134" t="str">
        <f t="shared" si="142"/>
        <v/>
      </c>
    </row>
    <row r="339" spans="1:44">
      <c r="A339" s="220" t="str">
        <f t="shared" si="123"/>
        <v/>
      </c>
      <c r="B339" s="384"/>
      <c r="C339" s="385"/>
      <c r="D339" s="385"/>
      <c r="E339" s="386"/>
      <c r="F339" s="44"/>
      <c r="G339" s="469" t="str">
        <f t="shared" si="124"/>
        <v/>
      </c>
      <c r="H339" s="469"/>
      <c r="I339" s="373"/>
      <c r="J339" s="87"/>
      <c r="K339" s="54"/>
      <c r="L339" s="88"/>
      <c r="M339" s="89"/>
      <c r="N339" s="471">
        <f t="shared" si="125"/>
        <v>0</v>
      </c>
      <c r="O339" s="41"/>
      <c r="P339" s="52">
        <f t="shared" si="126"/>
        <v>0</v>
      </c>
      <c r="Q339" s="53" t="str">
        <f t="shared" si="127"/>
        <v/>
      </c>
      <c r="R339" s="54"/>
      <c r="S339" s="37"/>
      <c r="T339" s="23"/>
      <c r="U339" s="52">
        <f t="shared" si="128"/>
        <v>0</v>
      </c>
      <c r="V339" s="90"/>
      <c r="W339" s="91"/>
      <c r="X339" s="92"/>
      <c r="Y339" s="467">
        <f t="shared" si="129"/>
        <v>0</v>
      </c>
      <c r="Z339" s="90"/>
      <c r="AA339" s="91"/>
      <c r="AB339" s="92"/>
      <c r="AC339" s="93">
        <f t="shared" si="130"/>
        <v>0</v>
      </c>
      <c r="AD339" s="391" t="str">
        <f t="shared" si="143"/>
        <v/>
      </c>
      <c r="AE339" s="54"/>
      <c r="AF339" s="240" t="str">
        <f t="shared" si="131"/>
        <v/>
      </c>
      <c r="AG339" s="139" t="str">
        <f t="shared" si="132"/>
        <v/>
      </c>
      <c r="AH339" s="130" t="str">
        <f t="shared" si="133"/>
        <v/>
      </c>
      <c r="AI339" s="131" t="b">
        <f t="shared" si="144"/>
        <v>0</v>
      </c>
      <c r="AJ339" s="132" t="str">
        <f t="shared" si="134"/>
        <v/>
      </c>
      <c r="AK339" s="132" t="str">
        <f t="shared" si="135"/>
        <v/>
      </c>
      <c r="AL339" s="132" t="str">
        <f t="shared" si="136"/>
        <v/>
      </c>
      <c r="AM339" s="132" t="str">
        <f t="shared" si="137"/>
        <v/>
      </c>
      <c r="AN339" s="133" t="str">
        <f t="shared" si="138"/>
        <v/>
      </c>
      <c r="AO339" s="133" t="str">
        <f t="shared" si="139"/>
        <v/>
      </c>
      <c r="AP339" s="133" t="str">
        <f t="shared" si="140"/>
        <v/>
      </c>
      <c r="AQ339" s="133" t="str">
        <f t="shared" si="141"/>
        <v/>
      </c>
      <c r="AR339" s="134" t="str">
        <f t="shared" si="142"/>
        <v/>
      </c>
    </row>
    <row r="340" spans="1:44">
      <c r="A340" s="220" t="str">
        <f t="shared" si="123"/>
        <v/>
      </c>
      <c r="B340" s="384"/>
      <c r="C340" s="385"/>
      <c r="D340" s="385"/>
      <c r="E340" s="386"/>
      <c r="F340" s="44"/>
      <c r="G340" s="469" t="str">
        <f t="shared" si="124"/>
        <v/>
      </c>
      <c r="H340" s="469"/>
      <c r="I340" s="373"/>
      <c r="J340" s="87"/>
      <c r="K340" s="54"/>
      <c r="L340" s="88"/>
      <c r="M340" s="89"/>
      <c r="N340" s="471">
        <f t="shared" si="125"/>
        <v>0</v>
      </c>
      <c r="O340" s="41"/>
      <c r="P340" s="52">
        <f t="shared" si="126"/>
        <v>0</v>
      </c>
      <c r="Q340" s="53" t="str">
        <f t="shared" si="127"/>
        <v/>
      </c>
      <c r="R340" s="54"/>
      <c r="S340" s="37"/>
      <c r="T340" s="23"/>
      <c r="U340" s="52">
        <f t="shared" si="128"/>
        <v>0</v>
      </c>
      <c r="V340" s="90"/>
      <c r="W340" s="91"/>
      <c r="X340" s="92"/>
      <c r="Y340" s="467">
        <f t="shared" si="129"/>
        <v>0</v>
      </c>
      <c r="Z340" s="90"/>
      <c r="AA340" s="91"/>
      <c r="AB340" s="92"/>
      <c r="AC340" s="93">
        <f t="shared" si="130"/>
        <v>0</v>
      </c>
      <c r="AD340" s="391" t="str">
        <f t="shared" si="143"/>
        <v/>
      </c>
      <c r="AE340" s="54"/>
      <c r="AF340" s="240" t="str">
        <f t="shared" si="131"/>
        <v/>
      </c>
      <c r="AG340" s="139" t="str">
        <f t="shared" si="132"/>
        <v/>
      </c>
      <c r="AH340" s="130" t="str">
        <f t="shared" si="133"/>
        <v/>
      </c>
      <c r="AI340" s="131" t="b">
        <f t="shared" si="144"/>
        <v>0</v>
      </c>
      <c r="AJ340" s="132" t="str">
        <f t="shared" si="134"/>
        <v/>
      </c>
      <c r="AK340" s="132" t="str">
        <f t="shared" si="135"/>
        <v/>
      </c>
      <c r="AL340" s="132" t="str">
        <f t="shared" si="136"/>
        <v/>
      </c>
      <c r="AM340" s="132" t="str">
        <f t="shared" si="137"/>
        <v/>
      </c>
      <c r="AN340" s="133" t="str">
        <f t="shared" si="138"/>
        <v/>
      </c>
      <c r="AO340" s="133" t="str">
        <f t="shared" si="139"/>
        <v/>
      </c>
      <c r="AP340" s="133" t="str">
        <f t="shared" si="140"/>
        <v/>
      </c>
      <c r="AQ340" s="133" t="str">
        <f t="shared" si="141"/>
        <v/>
      </c>
      <c r="AR340" s="134" t="str">
        <f t="shared" si="142"/>
        <v/>
      </c>
    </row>
    <row r="341" spans="1:44">
      <c r="A341" s="220" t="str">
        <f t="shared" si="123"/>
        <v/>
      </c>
      <c r="B341" s="384"/>
      <c r="C341" s="385"/>
      <c r="D341" s="385"/>
      <c r="E341" s="386"/>
      <c r="F341" s="44"/>
      <c r="G341" s="469" t="str">
        <f t="shared" si="124"/>
        <v/>
      </c>
      <c r="H341" s="469"/>
      <c r="I341" s="373"/>
      <c r="J341" s="87"/>
      <c r="K341" s="54"/>
      <c r="L341" s="88"/>
      <c r="M341" s="89"/>
      <c r="N341" s="471">
        <f t="shared" si="125"/>
        <v>0</v>
      </c>
      <c r="O341" s="41"/>
      <c r="P341" s="52">
        <f t="shared" si="126"/>
        <v>0</v>
      </c>
      <c r="Q341" s="53" t="str">
        <f t="shared" si="127"/>
        <v/>
      </c>
      <c r="R341" s="54"/>
      <c r="S341" s="37"/>
      <c r="T341" s="23"/>
      <c r="U341" s="52">
        <f t="shared" si="128"/>
        <v>0</v>
      </c>
      <c r="V341" s="90"/>
      <c r="W341" s="91"/>
      <c r="X341" s="92"/>
      <c r="Y341" s="467">
        <f t="shared" si="129"/>
        <v>0</v>
      </c>
      <c r="Z341" s="90"/>
      <c r="AA341" s="91"/>
      <c r="AB341" s="92"/>
      <c r="AC341" s="93">
        <f t="shared" si="130"/>
        <v>0</v>
      </c>
      <c r="AD341" s="391" t="str">
        <f t="shared" si="143"/>
        <v/>
      </c>
      <c r="AE341" s="54"/>
      <c r="AF341" s="240" t="str">
        <f t="shared" si="131"/>
        <v/>
      </c>
      <c r="AG341" s="139" t="str">
        <f t="shared" si="132"/>
        <v/>
      </c>
      <c r="AH341" s="130" t="str">
        <f t="shared" si="133"/>
        <v/>
      </c>
      <c r="AI341" s="131" t="b">
        <f t="shared" si="144"/>
        <v>0</v>
      </c>
      <c r="AJ341" s="132" t="str">
        <f t="shared" si="134"/>
        <v/>
      </c>
      <c r="AK341" s="132" t="str">
        <f t="shared" si="135"/>
        <v/>
      </c>
      <c r="AL341" s="132" t="str">
        <f t="shared" si="136"/>
        <v/>
      </c>
      <c r="AM341" s="132" t="str">
        <f t="shared" si="137"/>
        <v/>
      </c>
      <c r="AN341" s="133" t="str">
        <f t="shared" si="138"/>
        <v/>
      </c>
      <c r="AO341" s="133" t="str">
        <f t="shared" si="139"/>
        <v/>
      </c>
      <c r="AP341" s="133" t="str">
        <f t="shared" si="140"/>
        <v/>
      </c>
      <c r="AQ341" s="133" t="str">
        <f t="shared" si="141"/>
        <v/>
      </c>
      <c r="AR341" s="134" t="str">
        <f t="shared" si="142"/>
        <v/>
      </c>
    </row>
    <row r="342" spans="1:44">
      <c r="A342" s="220" t="str">
        <f t="shared" si="123"/>
        <v/>
      </c>
      <c r="B342" s="384"/>
      <c r="C342" s="385"/>
      <c r="D342" s="385"/>
      <c r="E342" s="386"/>
      <c r="F342" s="44"/>
      <c r="G342" s="469" t="str">
        <f t="shared" si="124"/>
        <v/>
      </c>
      <c r="H342" s="469"/>
      <c r="I342" s="373"/>
      <c r="J342" s="87"/>
      <c r="K342" s="54"/>
      <c r="L342" s="88"/>
      <c r="M342" s="89"/>
      <c r="N342" s="471">
        <f t="shared" si="125"/>
        <v>0</v>
      </c>
      <c r="O342" s="41"/>
      <c r="P342" s="52">
        <f t="shared" si="126"/>
        <v>0</v>
      </c>
      <c r="Q342" s="53" t="str">
        <f t="shared" si="127"/>
        <v/>
      </c>
      <c r="R342" s="54"/>
      <c r="S342" s="37"/>
      <c r="T342" s="23"/>
      <c r="U342" s="52">
        <f t="shared" si="128"/>
        <v>0</v>
      </c>
      <c r="V342" s="90"/>
      <c r="W342" s="91"/>
      <c r="X342" s="92"/>
      <c r="Y342" s="467">
        <f t="shared" si="129"/>
        <v>0</v>
      </c>
      <c r="Z342" s="90"/>
      <c r="AA342" s="91"/>
      <c r="AB342" s="92"/>
      <c r="AC342" s="93">
        <f t="shared" si="130"/>
        <v>0</v>
      </c>
      <c r="AD342" s="391" t="str">
        <f t="shared" si="143"/>
        <v/>
      </c>
      <c r="AE342" s="54"/>
      <c r="AF342" s="240" t="str">
        <f t="shared" si="131"/>
        <v/>
      </c>
      <c r="AG342" s="139" t="str">
        <f t="shared" si="132"/>
        <v/>
      </c>
      <c r="AH342" s="130" t="str">
        <f t="shared" si="133"/>
        <v/>
      </c>
      <c r="AI342" s="131" t="b">
        <f t="shared" si="144"/>
        <v>0</v>
      </c>
      <c r="AJ342" s="132" t="str">
        <f t="shared" si="134"/>
        <v/>
      </c>
      <c r="AK342" s="132" t="str">
        <f t="shared" si="135"/>
        <v/>
      </c>
      <c r="AL342" s="132" t="str">
        <f t="shared" si="136"/>
        <v/>
      </c>
      <c r="AM342" s="132" t="str">
        <f t="shared" si="137"/>
        <v/>
      </c>
      <c r="AN342" s="133" t="str">
        <f t="shared" si="138"/>
        <v/>
      </c>
      <c r="AO342" s="133" t="str">
        <f t="shared" si="139"/>
        <v/>
      </c>
      <c r="AP342" s="133" t="str">
        <f t="shared" si="140"/>
        <v/>
      </c>
      <c r="AQ342" s="133" t="str">
        <f t="shared" si="141"/>
        <v/>
      </c>
      <c r="AR342" s="134" t="str">
        <f t="shared" si="142"/>
        <v/>
      </c>
    </row>
    <row r="343" spans="1:44">
      <c r="A343" s="220" t="str">
        <f t="shared" ref="A343:A406" si="145">IF(B343="","",A342+1)</f>
        <v/>
      </c>
      <c r="B343" s="384"/>
      <c r="C343" s="385"/>
      <c r="D343" s="385"/>
      <c r="E343" s="386"/>
      <c r="F343" s="44"/>
      <c r="G343" s="469" t="str">
        <f t="shared" ref="G343:G406" si="146">IF(B343="","",IF(B343="Madame","F","H"))</f>
        <v/>
      </c>
      <c r="H343" s="469"/>
      <c r="I343" s="373"/>
      <c r="J343" s="87"/>
      <c r="K343" s="54"/>
      <c r="L343" s="88"/>
      <c r="M343" s="89"/>
      <c r="N343" s="471">
        <f t="shared" ref="N343:N406" si="147">IF(L343=1,1,IF(M343=1,1,0))</f>
        <v>0</v>
      </c>
      <c r="O343" s="41"/>
      <c r="P343" s="52">
        <f t="shared" ref="P343:P406" si="148">O343*24</f>
        <v>0</v>
      </c>
      <c r="Q343" s="53" t="str">
        <f t="shared" ref="Q343:Q406" si="149">IF(OR(L343=1,M343=1),1,"")</f>
        <v/>
      </c>
      <c r="R343" s="54"/>
      <c r="S343" s="37"/>
      <c r="T343" s="23"/>
      <c r="U343" s="52">
        <f t="shared" ref="U343:U406" si="150">T343*24</f>
        <v>0</v>
      </c>
      <c r="V343" s="90"/>
      <c r="W343" s="91"/>
      <c r="X343" s="92"/>
      <c r="Y343" s="467">
        <f t="shared" ref="Y343:Y406" si="151">V343+W343+3/4*X343</f>
        <v>0</v>
      </c>
      <c r="Z343" s="90"/>
      <c r="AA343" s="91"/>
      <c r="AB343" s="92"/>
      <c r="AC343" s="93">
        <f t="shared" ref="AC343:AC406" si="152">Z343+AA343+3/4*AB343</f>
        <v>0</v>
      </c>
      <c r="AD343" s="391" t="str">
        <f t="shared" si="143"/>
        <v/>
      </c>
      <c r="AE343" s="54"/>
      <c r="AF343" s="240" t="str">
        <f t="shared" ref="AF343:AF406" si="153">CONCATENATE(AJ343,AL343,AM343,AR343)</f>
        <v/>
      </c>
      <c r="AG343" s="139" t="str">
        <f t="shared" ref="AG343:AG406" si="154">IF(AI343=TRUE,"Eligibilité ultérieure","")</f>
        <v/>
      </c>
      <c r="AH343" s="130" t="str">
        <f t="shared" ref="AH343:AH406" si="155">IF(AG343="Eligibilité ultérieure",48-AD343,"")</f>
        <v/>
      </c>
      <c r="AI343" s="131" t="b">
        <f t="shared" si="144"/>
        <v>0</v>
      </c>
      <c r="AJ343" s="132" t="str">
        <f t="shared" ref="AJ343:AJ406" si="156">IF(S343="","",IF(S343=0,"Non éligible",""))</f>
        <v/>
      </c>
      <c r="AK343" s="132" t="str">
        <f t="shared" ref="AK343:AK406" si="157">IF(S343="","",IF(S343=0,"",IF(T343="","",IF(U343&gt;=17.5,IF(S343=1,TRUE,"")))))</f>
        <v/>
      </c>
      <c r="AL343" s="132" t="str">
        <f t="shared" ref="AL343:AL406" si="158">IF(AK343=FALSE,"Non éligible","")</f>
        <v/>
      </c>
      <c r="AM343" s="132" t="str">
        <f t="shared" ref="AM343:AM406" si="159">IF(AD343="","",IF(AD343=0,"",IF(AK343=TRUE,IF(U343&gt;=17.5,IF(AD343&gt;=48,"Eligible","Non éligible")))))</f>
        <v/>
      </c>
      <c r="AN343" s="133" t="str">
        <f t="shared" ref="AN343:AN406" si="160">IF(L343="","",IF(L343=1,IF(O343="","",IF(P343&gt;=17.5,TRUE,FALSE))))</f>
        <v/>
      </c>
      <c r="AO343" s="133" t="str">
        <f t="shared" ref="AO343:AO406" si="161">IF(AN343="","",IF(AN343=FALSE,"Non éligible","Eligible"))</f>
        <v/>
      </c>
      <c r="AP343" s="133" t="str">
        <f t="shared" ref="AP343:AP406" si="162">IF(M343="","",IF(M343=1,IF(O343="","",IF(P343&gt;=17.5,TRUE,FALSE))))</f>
        <v/>
      </c>
      <c r="AQ343" s="133" t="str">
        <f t="shared" ref="AQ343:AQ406" si="163">IF(AP343="","",IF(AP343=FALSE,"Non éligible","Eligible"))</f>
        <v/>
      </c>
      <c r="AR343" s="134" t="str">
        <f t="shared" ref="AR343:AR406" si="164">CONCATENATE(AO343,AQ343)</f>
        <v/>
      </c>
    </row>
    <row r="344" spans="1:44">
      <c r="A344" s="220" t="str">
        <f t="shared" si="145"/>
        <v/>
      </c>
      <c r="B344" s="384"/>
      <c r="C344" s="385"/>
      <c r="D344" s="385"/>
      <c r="E344" s="386"/>
      <c r="F344" s="44"/>
      <c r="G344" s="469" t="str">
        <f t="shared" si="146"/>
        <v/>
      </c>
      <c r="H344" s="469"/>
      <c r="I344" s="373"/>
      <c r="J344" s="87"/>
      <c r="K344" s="54"/>
      <c r="L344" s="88"/>
      <c r="M344" s="89"/>
      <c r="N344" s="471">
        <f t="shared" si="147"/>
        <v>0</v>
      </c>
      <c r="O344" s="41"/>
      <c r="P344" s="52">
        <f t="shared" si="148"/>
        <v>0</v>
      </c>
      <c r="Q344" s="53" t="str">
        <f t="shared" si="149"/>
        <v/>
      </c>
      <c r="R344" s="54"/>
      <c r="S344" s="37"/>
      <c r="T344" s="23"/>
      <c r="U344" s="52">
        <f t="shared" si="150"/>
        <v>0</v>
      </c>
      <c r="V344" s="90"/>
      <c r="W344" s="91"/>
      <c r="X344" s="92"/>
      <c r="Y344" s="467">
        <f t="shared" si="151"/>
        <v>0</v>
      </c>
      <c r="Z344" s="90"/>
      <c r="AA344" s="91"/>
      <c r="AB344" s="92"/>
      <c r="AC344" s="93">
        <f t="shared" si="152"/>
        <v>0</v>
      </c>
      <c r="AD344" s="391" t="str">
        <f t="shared" si="143"/>
        <v/>
      </c>
      <c r="AE344" s="54"/>
      <c r="AF344" s="240" t="str">
        <f t="shared" si="153"/>
        <v/>
      </c>
      <c r="AG344" s="139" t="str">
        <f t="shared" si="154"/>
        <v/>
      </c>
      <c r="AH344" s="130" t="str">
        <f t="shared" si="155"/>
        <v/>
      </c>
      <c r="AI344" s="131" t="b">
        <f t="shared" si="144"/>
        <v>0</v>
      </c>
      <c r="AJ344" s="132" t="str">
        <f t="shared" si="156"/>
        <v/>
      </c>
      <c r="AK344" s="132" t="str">
        <f t="shared" si="157"/>
        <v/>
      </c>
      <c r="AL344" s="132" t="str">
        <f t="shared" si="158"/>
        <v/>
      </c>
      <c r="AM344" s="132" t="str">
        <f t="shared" si="159"/>
        <v/>
      </c>
      <c r="AN344" s="133" t="str">
        <f t="shared" si="160"/>
        <v/>
      </c>
      <c r="AO344" s="133" t="str">
        <f t="shared" si="161"/>
        <v/>
      </c>
      <c r="AP344" s="133" t="str">
        <f t="shared" si="162"/>
        <v/>
      </c>
      <c r="AQ344" s="133" t="str">
        <f t="shared" si="163"/>
        <v/>
      </c>
      <c r="AR344" s="134" t="str">
        <f t="shared" si="164"/>
        <v/>
      </c>
    </row>
    <row r="345" spans="1:44">
      <c r="A345" s="220" t="str">
        <f t="shared" si="145"/>
        <v/>
      </c>
      <c r="B345" s="384"/>
      <c r="C345" s="385"/>
      <c r="D345" s="385"/>
      <c r="E345" s="386"/>
      <c r="F345" s="44"/>
      <c r="G345" s="469" t="str">
        <f t="shared" si="146"/>
        <v/>
      </c>
      <c r="H345" s="469"/>
      <c r="I345" s="373"/>
      <c r="J345" s="87"/>
      <c r="K345" s="54"/>
      <c r="L345" s="88"/>
      <c r="M345" s="89"/>
      <c r="N345" s="471">
        <f t="shared" si="147"/>
        <v>0</v>
      </c>
      <c r="O345" s="41"/>
      <c r="P345" s="52">
        <f t="shared" si="148"/>
        <v>0</v>
      </c>
      <c r="Q345" s="53" t="str">
        <f t="shared" si="149"/>
        <v/>
      </c>
      <c r="R345" s="54"/>
      <c r="S345" s="37"/>
      <c r="T345" s="23"/>
      <c r="U345" s="52">
        <f t="shared" si="150"/>
        <v>0</v>
      </c>
      <c r="V345" s="90"/>
      <c r="W345" s="91"/>
      <c r="X345" s="92"/>
      <c r="Y345" s="467">
        <f t="shared" si="151"/>
        <v>0</v>
      </c>
      <c r="Z345" s="90"/>
      <c r="AA345" s="91"/>
      <c r="AB345" s="92"/>
      <c r="AC345" s="93">
        <f t="shared" si="152"/>
        <v>0</v>
      </c>
      <c r="AD345" s="391" t="str">
        <f t="shared" si="143"/>
        <v/>
      </c>
      <c r="AE345" s="54"/>
      <c r="AF345" s="240" t="str">
        <f t="shared" si="153"/>
        <v/>
      </c>
      <c r="AG345" s="139" t="str">
        <f t="shared" si="154"/>
        <v/>
      </c>
      <c r="AH345" s="130" t="str">
        <f t="shared" si="155"/>
        <v/>
      </c>
      <c r="AI345" s="131" t="b">
        <f t="shared" si="144"/>
        <v>0</v>
      </c>
      <c r="AJ345" s="132" t="str">
        <f t="shared" si="156"/>
        <v/>
      </c>
      <c r="AK345" s="132" t="str">
        <f t="shared" si="157"/>
        <v/>
      </c>
      <c r="AL345" s="132" t="str">
        <f t="shared" si="158"/>
        <v/>
      </c>
      <c r="AM345" s="132" t="str">
        <f t="shared" si="159"/>
        <v/>
      </c>
      <c r="AN345" s="133" t="str">
        <f t="shared" si="160"/>
        <v/>
      </c>
      <c r="AO345" s="133" t="str">
        <f t="shared" si="161"/>
        <v/>
      </c>
      <c r="AP345" s="133" t="str">
        <f t="shared" si="162"/>
        <v/>
      </c>
      <c r="AQ345" s="133" t="str">
        <f t="shared" si="163"/>
        <v/>
      </c>
      <c r="AR345" s="134" t="str">
        <f t="shared" si="164"/>
        <v/>
      </c>
    </row>
    <row r="346" spans="1:44">
      <c r="A346" s="220" t="str">
        <f t="shared" si="145"/>
        <v/>
      </c>
      <c r="B346" s="384"/>
      <c r="C346" s="385"/>
      <c r="D346" s="385"/>
      <c r="E346" s="386"/>
      <c r="F346" s="44"/>
      <c r="G346" s="469" t="str">
        <f t="shared" si="146"/>
        <v/>
      </c>
      <c r="H346" s="469"/>
      <c r="I346" s="373"/>
      <c r="J346" s="87"/>
      <c r="K346" s="54"/>
      <c r="L346" s="88"/>
      <c r="M346" s="89"/>
      <c r="N346" s="471">
        <f t="shared" si="147"/>
        <v>0</v>
      </c>
      <c r="O346" s="41"/>
      <c r="P346" s="52">
        <f t="shared" si="148"/>
        <v>0</v>
      </c>
      <c r="Q346" s="53" t="str">
        <f t="shared" si="149"/>
        <v/>
      </c>
      <c r="R346" s="54"/>
      <c r="S346" s="37"/>
      <c r="T346" s="23"/>
      <c r="U346" s="52">
        <f t="shared" si="150"/>
        <v>0</v>
      </c>
      <c r="V346" s="90"/>
      <c r="W346" s="91"/>
      <c r="X346" s="92"/>
      <c r="Y346" s="467">
        <f t="shared" si="151"/>
        <v>0</v>
      </c>
      <c r="Z346" s="90"/>
      <c r="AA346" s="91"/>
      <c r="AB346" s="92"/>
      <c r="AC346" s="93">
        <f t="shared" si="152"/>
        <v>0</v>
      </c>
      <c r="AD346" s="391" t="str">
        <f t="shared" si="143"/>
        <v/>
      </c>
      <c r="AE346" s="54"/>
      <c r="AF346" s="240" t="str">
        <f t="shared" si="153"/>
        <v/>
      </c>
      <c r="AG346" s="139" t="str">
        <f t="shared" si="154"/>
        <v/>
      </c>
      <c r="AH346" s="130" t="str">
        <f t="shared" si="155"/>
        <v/>
      </c>
      <c r="AI346" s="131" t="b">
        <f t="shared" si="144"/>
        <v>0</v>
      </c>
      <c r="AJ346" s="132" t="str">
        <f t="shared" si="156"/>
        <v/>
      </c>
      <c r="AK346" s="132" t="str">
        <f t="shared" si="157"/>
        <v/>
      </c>
      <c r="AL346" s="132" t="str">
        <f t="shared" si="158"/>
        <v/>
      </c>
      <c r="AM346" s="132" t="str">
        <f t="shared" si="159"/>
        <v/>
      </c>
      <c r="AN346" s="133" t="str">
        <f t="shared" si="160"/>
        <v/>
      </c>
      <c r="AO346" s="133" t="str">
        <f t="shared" si="161"/>
        <v/>
      </c>
      <c r="AP346" s="133" t="str">
        <f t="shared" si="162"/>
        <v/>
      </c>
      <c r="AQ346" s="133" t="str">
        <f t="shared" si="163"/>
        <v/>
      </c>
      <c r="AR346" s="134" t="str">
        <f t="shared" si="164"/>
        <v/>
      </c>
    </row>
    <row r="347" spans="1:44">
      <c r="A347" s="220" t="str">
        <f t="shared" si="145"/>
        <v/>
      </c>
      <c r="B347" s="384"/>
      <c r="C347" s="385"/>
      <c r="D347" s="385"/>
      <c r="E347" s="386"/>
      <c r="F347" s="44"/>
      <c r="G347" s="469" t="str">
        <f t="shared" si="146"/>
        <v/>
      </c>
      <c r="H347" s="469"/>
      <c r="I347" s="373"/>
      <c r="J347" s="87"/>
      <c r="K347" s="54"/>
      <c r="L347" s="88"/>
      <c r="M347" s="89"/>
      <c r="N347" s="471">
        <f t="shared" si="147"/>
        <v>0</v>
      </c>
      <c r="O347" s="41"/>
      <c r="P347" s="52">
        <f t="shared" si="148"/>
        <v>0</v>
      </c>
      <c r="Q347" s="53" t="str">
        <f t="shared" si="149"/>
        <v/>
      </c>
      <c r="R347" s="54"/>
      <c r="S347" s="37"/>
      <c r="T347" s="23"/>
      <c r="U347" s="52">
        <f t="shared" si="150"/>
        <v>0</v>
      </c>
      <c r="V347" s="90"/>
      <c r="W347" s="91"/>
      <c r="X347" s="92"/>
      <c r="Y347" s="467">
        <f t="shared" si="151"/>
        <v>0</v>
      </c>
      <c r="Z347" s="90"/>
      <c r="AA347" s="91"/>
      <c r="AB347" s="92"/>
      <c r="AC347" s="93">
        <f t="shared" si="152"/>
        <v>0</v>
      </c>
      <c r="AD347" s="391" t="str">
        <f t="shared" si="143"/>
        <v/>
      </c>
      <c r="AE347" s="54"/>
      <c r="AF347" s="240" t="str">
        <f t="shared" si="153"/>
        <v/>
      </c>
      <c r="AG347" s="139" t="str">
        <f t="shared" si="154"/>
        <v/>
      </c>
      <c r="AH347" s="130" t="str">
        <f t="shared" si="155"/>
        <v/>
      </c>
      <c r="AI347" s="131" t="b">
        <f t="shared" si="144"/>
        <v>0</v>
      </c>
      <c r="AJ347" s="132" t="str">
        <f t="shared" si="156"/>
        <v/>
      </c>
      <c r="AK347" s="132" t="str">
        <f t="shared" si="157"/>
        <v/>
      </c>
      <c r="AL347" s="132" t="str">
        <f t="shared" si="158"/>
        <v/>
      </c>
      <c r="AM347" s="132" t="str">
        <f t="shared" si="159"/>
        <v/>
      </c>
      <c r="AN347" s="133" t="str">
        <f t="shared" si="160"/>
        <v/>
      </c>
      <c r="AO347" s="133" t="str">
        <f t="shared" si="161"/>
        <v/>
      </c>
      <c r="AP347" s="133" t="str">
        <f t="shared" si="162"/>
        <v/>
      </c>
      <c r="AQ347" s="133" t="str">
        <f t="shared" si="163"/>
        <v/>
      </c>
      <c r="AR347" s="134" t="str">
        <f t="shared" si="164"/>
        <v/>
      </c>
    </row>
    <row r="348" spans="1:44">
      <c r="A348" s="220" t="str">
        <f t="shared" si="145"/>
        <v/>
      </c>
      <c r="B348" s="384"/>
      <c r="C348" s="385"/>
      <c r="D348" s="385"/>
      <c r="E348" s="386"/>
      <c r="F348" s="44"/>
      <c r="G348" s="469" t="str">
        <f t="shared" si="146"/>
        <v/>
      </c>
      <c r="H348" s="469"/>
      <c r="I348" s="373"/>
      <c r="J348" s="87"/>
      <c r="K348" s="54"/>
      <c r="L348" s="88"/>
      <c r="M348" s="89"/>
      <c r="N348" s="471">
        <f t="shared" si="147"/>
        <v>0</v>
      </c>
      <c r="O348" s="41"/>
      <c r="P348" s="52">
        <f t="shared" si="148"/>
        <v>0</v>
      </c>
      <c r="Q348" s="53" t="str">
        <f t="shared" si="149"/>
        <v/>
      </c>
      <c r="R348" s="54"/>
      <c r="S348" s="37"/>
      <c r="T348" s="23"/>
      <c r="U348" s="52">
        <f t="shared" si="150"/>
        <v>0</v>
      </c>
      <c r="V348" s="90"/>
      <c r="W348" s="91"/>
      <c r="X348" s="92"/>
      <c r="Y348" s="467">
        <f t="shared" si="151"/>
        <v>0</v>
      </c>
      <c r="Z348" s="90"/>
      <c r="AA348" s="91"/>
      <c r="AB348" s="92"/>
      <c r="AC348" s="93">
        <f t="shared" si="152"/>
        <v>0</v>
      </c>
      <c r="AD348" s="391" t="str">
        <f t="shared" si="143"/>
        <v/>
      </c>
      <c r="AE348" s="54"/>
      <c r="AF348" s="240" t="str">
        <f t="shared" si="153"/>
        <v/>
      </c>
      <c r="AG348" s="139" t="str">
        <f t="shared" si="154"/>
        <v/>
      </c>
      <c r="AH348" s="130" t="str">
        <f t="shared" si="155"/>
        <v/>
      </c>
      <c r="AI348" s="131" t="b">
        <f t="shared" si="144"/>
        <v>0</v>
      </c>
      <c r="AJ348" s="132" t="str">
        <f t="shared" si="156"/>
        <v/>
      </c>
      <c r="AK348" s="132" t="str">
        <f t="shared" si="157"/>
        <v/>
      </c>
      <c r="AL348" s="132" t="str">
        <f t="shared" si="158"/>
        <v/>
      </c>
      <c r="AM348" s="132" t="str">
        <f t="shared" si="159"/>
        <v/>
      </c>
      <c r="AN348" s="133" t="str">
        <f t="shared" si="160"/>
        <v/>
      </c>
      <c r="AO348" s="133" t="str">
        <f t="shared" si="161"/>
        <v/>
      </c>
      <c r="AP348" s="133" t="str">
        <f t="shared" si="162"/>
        <v/>
      </c>
      <c r="AQ348" s="133" t="str">
        <f t="shared" si="163"/>
        <v/>
      </c>
      <c r="AR348" s="134" t="str">
        <f t="shared" si="164"/>
        <v/>
      </c>
    </row>
    <row r="349" spans="1:44">
      <c r="A349" s="220" t="str">
        <f t="shared" si="145"/>
        <v/>
      </c>
      <c r="B349" s="384"/>
      <c r="C349" s="385"/>
      <c r="D349" s="385"/>
      <c r="E349" s="386"/>
      <c r="F349" s="44"/>
      <c r="G349" s="469" t="str">
        <f t="shared" si="146"/>
        <v/>
      </c>
      <c r="H349" s="469"/>
      <c r="I349" s="373"/>
      <c r="J349" s="87"/>
      <c r="K349" s="54"/>
      <c r="L349" s="88"/>
      <c r="M349" s="89"/>
      <c r="N349" s="471">
        <f t="shared" si="147"/>
        <v>0</v>
      </c>
      <c r="O349" s="41"/>
      <c r="P349" s="52">
        <f t="shared" si="148"/>
        <v>0</v>
      </c>
      <c r="Q349" s="53" t="str">
        <f t="shared" si="149"/>
        <v/>
      </c>
      <c r="R349" s="54"/>
      <c r="S349" s="37"/>
      <c r="T349" s="23"/>
      <c r="U349" s="52">
        <f t="shared" si="150"/>
        <v>0</v>
      </c>
      <c r="V349" s="90"/>
      <c r="W349" s="91"/>
      <c r="X349" s="92"/>
      <c r="Y349" s="467">
        <f t="shared" si="151"/>
        <v>0</v>
      </c>
      <c r="Z349" s="90"/>
      <c r="AA349" s="91"/>
      <c r="AB349" s="92"/>
      <c r="AC349" s="93">
        <f t="shared" si="152"/>
        <v>0</v>
      </c>
      <c r="AD349" s="391" t="str">
        <f t="shared" si="143"/>
        <v/>
      </c>
      <c r="AE349" s="54"/>
      <c r="AF349" s="240" t="str">
        <f t="shared" si="153"/>
        <v/>
      </c>
      <c r="AG349" s="139" t="str">
        <f t="shared" si="154"/>
        <v/>
      </c>
      <c r="AH349" s="130" t="str">
        <f t="shared" si="155"/>
        <v/>
      </c>
      <c r="AI349" s="131" t="b">
        <f t="shared" si="144"/>
        <v>0</v>
      </c>
      <c r="AJ349" s="132" t="str">
        <f t="shared" si="156"/>
        <v/>
      </c>
      <c r="AK349" s="132" t="str">
        <f t="shared" si="157"/>
        <v/>
      </c>
      <c r="AL349" s="132" t="str">
        <f t="shared" si="158"/>
        <v/>
      </c>
      <c r="AM349" s="132" t="str">
        <f t="shared" si="159"/>
        <v/>
      </c>
      <c r="AN349" s="133" t="str">
        <f t="shared" si="160"/>
        <v/>
      </c>
      <c r="AO349" s="133" t="str">
        <f t="shared" si="161"/>
        <v/>
      </c>
      <c r="AP349" s="133" t="str">
        <f t="shared" si="162"/>
        <v/>
      </c>
      <c r="AQ349" s="133" t="str">
        <f t="shared" si="163"/>
        <v/>
      </c>
      <c r="AR349" s="134" t="str">
        <f t="shared" si="164"/>
        <v/>
      </c>
    </row>
    <row r="350" spans="1:44">
      <c r="A350" s="220" t="str">
        <f t="shared" si="145"/>
        <v/>
      </c>
      <c r="B350" s="384"/>
      <c r="C350" s="385"/>
      <c r="D350" s="385"/>
      <c r="E350" s="386"/>
      <c r="F350" s="44"/>
      <c r="G350" s="469" t="str">
        <f t="shared" si="146"/>
        <v/>
      </c>
      <c r="H350" s="469"/>
      <c r="I350" s="373"/>
      <c r="J350" s="87"/>
      <c r="K350" s="54"/>
      <c r="L350" s="88"/>
      <c r="M350" s="89"/>
      <c r="N350" s="471">
        <f t="shared" si="147"/>
        <v>0</v>
      </c>
      <c r="O350" s="41"/>
      <c r="P350" s="52">
        <f t="shared" si="148"/>
        <v>0</v>
      </c>
      <c r="Q350" s="53" t="str">
        <f t="shared" si="149"/>
        <v/>
      </c>
      <c r="R350" s="54"/>
      <c r="S350" s="37"/>
      <c r="T350" s="23"/>
      <c r="U350" s="52">
        <f t="shared" si="150"/>
        <v>0</v>
      </c>
      <c r="V350" s="90"/>
      <c r="W350" s="91"/>
      <c r="X350" s="92"/>
      <c r="Y350" s="467">
        <f t="shared" si="151"/>
        <v>0</v>
      </c>
      <c r="Z350" s="90"/>
      <c r="AA350" s="91"/>
      <c r="AB350" s="92"/>
      <c r="AC350" s="93">
        <f t="shared" si="152"/>
        <v>0</v>
      </c>
      <c r="AD350" s="391" t="str">
        <f t="shared" si="143"/>
        <v/>
      </c>
      <c r="AE350" s="54"/>
      <c r="AF350" s="240" t="str">
        <f t="shared" si="153"/>
        <v/>
      </c>
      <c r="AG350" s="139" t="str">
        <f t="shared" si="154"/>
        <v/>
      </c>
      <c r="AH350" s="130" t="str">
        <f t="shared" si="155"/>
        <v/>
      </c>
      <c r="AI350" s="131" t="b">
        <f t="shared" si="144"/>
        <v>0</v>
      </c>
      <c r="AJ350" s="132" t="str">
        <f t="shared" si="156"/>
        <v/>
      </c>
      <c r="AK350" s="132" t="str">
        <f t="shared" si="157"/>
        <v/>
      </c>
      <c r="AL350" s="132" t="str">
        <f t="shared" si="158"/>
        <v/>
      </c>
      <c r="AM350" s="132" t="str">
        <f t="shared" si="159"/>
        <v/>
      </c>
      <c r="AN350" s="133" t="str">
        <f t="shared" si="160"/>
        <v/>
      </c>
      <c r="AO350" s="133" t="str">
        <f t="shared" si="161"/>
        <v/>
      </c>
      <c r="AP350" s="133" t="str">
        <f t="shared" si="162"/>
        <v/>
      </c>
      <c r="AQ350" s="133" t="str">
        <f t="shared" si="163"/>
        <v/>
      </c>
      <c r="AR350" s="134" t="str">
        <f t="shared" si="164"/>
        <v/>
      </c>
    </row>
    <row r="351" spans="1:44">
      <c r="A351" s="220" t="str">
        <f t="shared" si="145"/>
        <v/>
      </c>
      <c r="B351" s="384"/>
      <c r="C351" s="385"/>
      <c r="D351" s="385"/>
      <c r="E351" s="386"/>
      <c r="F351" s="44"/>
      <c r="G351" s="469" t="str">
        <f t="shared" si="146"/>
        <v/>
      </c>
      <c r="H351" s="469"/>
      <c r="I351" s="373"/>
      <c r="J351" s="87"/>
      <c r="K351" s="54"/>
      <c r="L351" s="88"/>
      <c r="M351" s="89"/>
      <c r="N351" s="471">
        <f t="shared" si="147"/>
        <v>0</v>
      </c>
      <c r="O351" s="41"/>
      <c r="P351" s="52">
        <f t="shared" si="148"/>
        <v>0</v>
      </c>
      <c r="Q351" s="53" t="str">
        <f t="shared" si="149"/>
        <v/>
      </c>
      <c r="R351" s="54"/>
      <c r="S351" s="37"/>
      <c r="T351" s="23"/>
      <c r="U351" s="52">
        <f t="shared" si="150"/>
        <v>0</v>
      </c>
      <c r="V351" s="90"/>
      <c r="W351" s="91"/>
      <c r="X351" s="92"/>
      <c r="Y351" s="467">
        <f t="shared" si="151"/>
        <v>0</v>
      </c>
      <c r="Z351" s="90"/>
      <c r="AA351" s="91"/>
      <c r="AB351" s="92"/>
      <c r="AC351" s="93">
        <f t="shared" si="152"/>
        <v>0</v>
      </c>
      <c r="AD351" s="391" t="str">
        <f t="shared" si="143"/>
        <v/>
      </c>
      <c r="AE351" s="54"/>
      <c r="AF351" s="240" t="str">
        <f t="shared" si="153"/>
        <v/>
      </c>
      <c r="AG351" s="139" t="str">
        <f t="shared" si="154"/>
        <v/>
      </c>
      <c r="AH351" s="130" t="str">
        <f t="shared" si="155"/>
        <v/>
      </c>
      <c r="AI351" s="131" t="b">
        <f t="shared" si="144"/>
        <v>0</v>
      </c>
      <c r="AJ351" s="132" t="str">
        <f t="shared" si="156"/>
        <v/>
      </c>
      <c r="AK351" s="132" t="str">
        <f t="shared" si="157"/>
        <v/>
      </c>
      <c r="AL351" s="132" t="str">
        <f t="shared" si="158"/>
        <v/>
      </c>
      <c r="AM351" s="132" t="str">
        <f t="shared" si="159"/>
        <v/>
      </c>
      <c r="AN351" s="133" t="str">
        <f t="shared" si="160"/>
        <v/>
      </c>
      <c r="AO351" s="133" t="str">
        <f t="shared" si="161"/>
        <v/>
      </c>
      <c r="AP351" s="133" t="str">
        <f t="shared" si="162"/>
        <v/>
      </c>
      <c r="AQ351" s="133" t="str">
        <f t="shared" si="163"/>
        <v/>
      </c>
      <c r="AR351" s="134" t="str">
        <f t="shared" si="164"/>
        <v/>
      </c>
    </row>
    <row r="352" spans="1:44">
      <c r="A352" s="220" t="str">
        <f t="shared" si="145"/>
        <v/>
      </c>
      <c r="B352" s="384"/>
      <c r="C352" s="385"/>
      <c r="D352" s="385"/>
      <c r="E352" s="386"/>
      <c r="F352" s="44"/>
      <c r="G352" s="469" t="str">
        <f t="shared" si="146"/>
        <v/>
      </c>
      <c r="H352" s="469"/>
      <c r="I352" s="373"/>
      <c r="J352" s="87"/>
      <c r="K352" s="54"/>
      <c r="L352" s="88"/>
      <c r="M352" s="89"/>
      <c r="N352" s="471">
        <f t="shared" si="147"/>
        <v>0</v>
      </c>
      <c r="O352" s="41"/>
      <c r="P352" s="52">
        <f t="shared" si="148"/>
        <v>0</v>
      </c>
      <c r="Q352" s="53" t="str">
        <f t="shared" si="149"/>
        <v/>
      </c>
      <c r="R352" s="54"/>
      <c r="S352" s="37"/>
      <c r="T352" s="23"/>
      <c r="U352" s="52">
        <f t="shared" si="150"/>
        <v>0</v>
      </c>
      <c r="V352" s="90"/>
      <c r="W352" s="91"/>
      <c r="X352" s="92"/>
      <c r="Y352" s="467">
        <f t="shared" si="151"/>
        <v>0</v>
      </c>
      <c r="Z352" s="90"/>
      <c r="AA352" s="91"/>
      <c r="AB352" s="92"/>
      <c r="AC352" s="93">
        <f t="shared" si="152"/>
        <v>0</v>
      </c>
      <c r="AD352" s="391" t="str">
        <f t="shared" si="143"/>
        <v/>
      </c>
      <c r="AE352" s="54"/>
      <c r="AF352" s="240" t="str">
        <f t="shared" si="153"/>
        <v/>
      </c>
      <c r="AG352" s="139" t="str">
        <f t="shared" si="154"/>
        <v/>
      </c>
      <c r="AH352" s="130" t="str">
        <f t="shared" si="155"/>
        <v/>
      </c>
      <c r="AI352" s="131" t="b">
        <f t="shared" si="144"/>
        <v>0</v>
      </c>
      <c r="AJ352" s="132" t="str">
        <f t="shared" si="156"/>
        <v/>
      </c>
      <c r="AK352" s="132" t="str">
        <f t="shared" si="157"/>
        <v/>
      </c>
      <c r="AL352" s="132" t="str">
        <f t="shared" si="158"/>
        <v/>
      </c>
      <c r="AM352" s="132" t="str">
        <f t="shared" si="159"/>
        <v/>
      </c>
      <c r="AN352" s="133" t="str">
        <f t="shared" si="160"/>
        <v/>
      </c>
      <c r="AO352" s="133" t="str">
        <f t="shared" si="161"/>
        <v/>
      </c>
      <c r="AP352" s="133" t="str">
        <f t="shared" si="162"/>
        <v/>
      </c>
      <c r="AQ352" s="133" t="str">
        <f t="shared" si="163"/>
        <v/>
      </c>
      <c r="AR352" s="134" t="str">
        <f t="shared" si="164"/>
        <v/>
      </c>
    </row>
    <row r="353" spans="1:44">
      <c r="A353" s="220" t="str">
        <f t="shared" si="145"/>
        <v/>
      </c>
      <c r="B353" s="384"/>
      <c r="C353" s="385"/>
      <c r="D353" s="385"/>
      <c r="E353" s="386"/>
      <c r="F353" s="44"/>
      <c r="G353" s="469" t="str">
        <f t="shared" si="146"/>
        <v/>
      </c>
      <c r="H353" s="469"/>
      <c r="I353" s="373"/>
      <c r="J353" s="87"/>
      <c r="K353" s="54"/>
      <c r="L353" s="88"/>
      <c r="M353" s="89"/>
      <c r="N353" s="471">
        <f t="shared" si="147"/>
        <v>0</v>
      </c>
      <c r="O353" s="41"/>
      <c r="P353" s="52">
        <f t="shared" si="148"/>
        <v>0</v>
      </c>
      <c r="Q353" s="53" t="str">
        <f t="shared" si="149"/>
        <v/>
      </c>
      <c r="R353" s="54"/>
      <c r="S353" s="37"/>
      <c r="T353" s="23"/>
      <c r="U353" s="52">
        <f t="shared" si="150"/>
        <v>0</v>
      </c>
      <c r="V353" s="90"/>
      <c r="W353" s="91"/>
      <c r="X353" s="92"/>
      <c r="Y353" s="467">
        <f t="shared" si="151"/>
        <v>0</v>
      </c>
      <c r="Z353" s="90"/>
      <c r="AA353" s="91"/>
      <c r="AB353" s="92"/>
      <c r="AC353" s="93">
        <f t="shared" si="152"/>
        <v>0</v>
      </c>
      <c r="AD353" s="391" t="str">
        <f t="shared" si="143"/>
        <v/>
      </c>
      <c r="AE353" s="54"/>
      <c r="AF353" s="240" t="str">
        <f t="shared" si="153"/>
        <v/>
      </c>
      <c r="AG353" s="139" t="str">
        <f t="shared" si="154"/>
        <v/>
      </c>
      <c r="AH353" s="130" t="str">
        <f t="shared" si="155"/>
        <v/>
      </c>
      <c r="AI353" s="131" t="b">
        <f t="shared" si="144"/>
        <v>0</v>
      </c>
      <c r="AJ353" s="132" t="str">
        <f t="shared" si="156"/>
        <v/>
      </c>
      <c r="AK353" s="132" t="str">
        <f t="shared" si="157"/>
        <v/>
      </c>
      <c r="AL353" s="132" t="str">
        <f t="shared" si="158"/>
        <v/>
      </c>
      <c r="AM353" s="132" t="str">
        <f t="shared" si="159"/>
        <v/>
      </c>
      <c r="AN353" s="133" t="str">
        <f t="shared" si="160"/>
        <v/>
      </c>
      <c r="AO353" s="133" t="str">
        <f t="shared" si="161"/>
        <v/>
      </c>
      <c r="AP353" s="133" t="str">
        <f t="shared" si="162"/>
        <v/>
      </c>
      <c r="AQ353" s="133" t="str">
        <f t="shared" si="163"/>
        <v/>
      </c>
      <c r="AR353" s="134" t="str">
        <f t="shared" si="164"/>
        <v/>
      </c>
    </row>
    <row r="354" spans="1:44">
      <c r="A354" s="220" t="str">
        <f t="shared" si="145"/>
        <v/>
      </c>
      <c r="B354" s="384"/>
      <c r="C354" s="385"/>
      <c r="D354" s="385"/>
      <c r="E354" s="386"/>
      <c r="F354" s="44"/>
      <c r="G354" s="469" t="str">
        <f t="shared" si="146"/>
        <v/>
      </c>
      <c r="H354" s="469"/>
      <c r="I354" s="373"/>
      <c r="J354" s="87"/>
      <c r="K354" s="54"/>
      <c r="L354" s="88"/>
      <c r="M354" s="89"/>
      <c r="N354" s="471">
        <f t="shared" si="147"/>
        <v>0</v>
      </c>
      <c r="O354" s="41"/>
      <c r="P354" s="52">
        <f t="shared" si="148"/>
        <v>0</v>
      </c>
      <c r="Q354" s="53" t="str">
        <f t="shared" si="149"/>
        <v/>
      </c>
      <c r="R354" s="54"/>
      <c r="S354" s="37"/>
      <c r="T354" s="23"/>
      <c r="U354" s="52">
        <f t="shared" si="150"/>
        <v>0</v>
      </c>
      <c r="V354" s="90"/>
      <c r="W354" s="91"/>
      <c r="X354" s="92"/>
      <c r="Y354" s="467">
        <f t="shared" si="151"/>
        <v>0</v>
      </c>
      <c r="Z354" s="90"/>
      <c r="AA354" s="91"/>
      <c r="AB354" s="92"/>
      <c r="AC354" s="93">
        <f t="shared" si="152"/>
        <v>0</v>
      </c>
      <c r="AD354" s="391" t="str">
        <f t="shared" si="143"/>
        <v/>
      </c>
      <c r="AE354" s="54"/>
      <c r="AF354" s="240" t="str">
        <f t="shared" si="153"/>
        <v/>
      </c>
      <c r="AG354" s="139" t="str">
        <f t="shared" si="154"/>
        <v/>
      </c>
      <c r="AH354" s="130" t="str">
        <f t="shared" si="155"/>
        <v/>
      </c>
      <c r="AI354" s="131" t="b">
        <f t="shared" si="144"/>
        <v>0</v>
      </c>
      <c r="AJ354" s="132" t="str">
        <f t="shared" si="156"/>
        <v/>
      </c>
      <c r="AK354" s="132" t="str">
        <f t="shared" si="157"/>
        <v/>
      </c>
      <c r="AL354" s="132" t="str">
        <f t="shared" si="158"/>
        <v/>
      </c>
      <c r="AM354" s="132" t="str">
        <f t="shared" si="159"/>
        <v/>
      </c>
      <c r="AN354" s="133" t="str">
        <f t="shared" si="160"/>
        <v/>
      </c>
      <c r="AO354" s="133" t="str">
        <f t="shared" si="161"/>
        <v/>
      </c>
      <c r="AP354" s="133" t="str">
        <f t="shared" si="162"/>
        <v/>
      </c>
      <c r="AQ354" s="133" t="str">
        <f t="shared" si="163"/>
        <v/>
      </c>
      <c r="AR354" s="134" t="str">
        <f t="shared" si="164"/>
        <v/>
      </c>
    </row>
    <row r="355" spans="1:44">
      <c r="A355" s="220" t="str">
        <f t="shared" si="145"/>
        <v/>
      </c>
      <c r="B355" s="384"/>
      <c r="C355" s="385"/>
      <c r="D355" s="385"/>
      <c r="E355" s="386"/>
      <c r="F355" s="44"/>
      <c r="G355" s="469" t="str">
        <f t="shared" si="146"/>
        <v/>
      </c>
      <c r="H355" s="469"/>
      <c r="I355" s="373"/>
      <c r="J355" s="87"/>
      <c r="K355" s="54"/>
      <c r="L355" s="88"/>
      <c r="M355" s="89"/>
      <c r="N355" s="471">
        <f t="shared" si="147"/>
        <v>0</v>
      </c>
      <c r="O355" s="41"/>
      <c r="P355" s="52">
        <f t="shared" si="148"/>
        <v>0</v>
      </c>
      <c r="Q355" s="53" t="str">
        <f t="shared" si="149"/>
        <v/>
      </c>
      <c r="R355" s="54"/>
      <c r="S355" s="37"/>
      <c r="T355" s="23"/>
      <c r="U355" s="52">
        <f t="shared" si="150"/>
        <v>0</v>
      </c>
      <c r="V355" s="90"/>
      <c r="W355" s="91"/>
      <c r="X355" s="92"/>
      <c r="Y355" s="467">
        <f t="shared" si="151"/>
        <v>0</v>
      </c>
      <c r="Z355" s="90"/>
      <c r="AA355" s="91"/>
      <c r="AB355" s="92"/>
      <c r="AC355" s="93">
        <f t="shared" si="152"/>
        <v>0</v>
      </c>
      <c r="AD355" s="391" t="str">
        <f t="shared" si="143"/>
        <v/>
      </c>
      <c r="AE355" s="54"/>
      <c r="AF355" s="240" t="str">
        <f t="shared" si="153"/>
        <v/>
      </c>
      <c r="AG355" s="139" t="str">
        <f t="shared" si="154"/>
        <v/>
      </c>
      <c r="AH355" s="130" t="str">
        <f t="shared" si="155"/>
        <v/>
      </c>
      <c r="AI355" s="131" t="b">
        <f t="shared" si="144"/>
        <v>0</v>
      </c>
      <c r="AJ355" s="132" t="str">
        <f t="shared" si="156"/>
        <v/>
      </c>
      <c r="AK355" s="132" t="str">
        <f t="shared" si="157"/>
        <v/>
      </c>
      <c r="AL355" s="132" t="str">
        <f t="shared" si="158"/>
        <v/>
      </c>
      <c r="AM355" s="132" t="str">
        <f t="shared" si="159"/>
        <v/>
      </c>
      <c r="AN355" s="133" t="str">
        <f t="shared" si="160"/>
        <v/>
      </c>
      <c r="AO355" s="133" t="str">
        <f t="shared" si="161"/>
        <v/>
      </c>
      <c r="AP355" s="133" t="str">
        <f t="shared" si="162"/>
        <v/>
      </c>
      <c r="AQ355" s="133" t="str">
        <f t="shared" si="163"/>
        <v/>
      </c>
      <c r="AR355" s="134" t="str">
        <f t="shared" si="164"/>
        <v/>
      </c>
    </row>
    <row r="356" spans="1:44">
      <c r="A356" s="220" t="str">
        <f t="shared" si="145"/>
        <v/>
      </c>
      <c r="B356" s="384"/>
      <c r="C356" s="385"/>
      <c r="D356" s="385"/>
      <c r="E356" s="386"/>
      <c r="F356" s="44"/>
      <c r="G356" s="469" t="str">
        <f t="shared" si="146"/>
        <v/>
      </c>
      <c r="H356" s="469"/>
      <c r="I356" s="373"/>
      <c r="J356" s="87"/>
      <c r="K356" s="54"/>
      <c r="L356" s="88"/>
      <c r="M356" s="89"/>
      <c r="N356" s="471">
        <f t="shared" si="147"/>
        <v>0</v>
      </c>
      <c r="O356" s="41"/>
      <c r="P356" s="52">
        <f t="shared" si="148"/>
        <v>0</v>
      </c>
      <c r="Q356" s="53" t="str">
        <f t="shared" si="149"/>
        <v/>
      </c>
      <c r="R356" s="54"/>
      <c r="S356" s="37"/>
      <c r="T356" s="23"/>
      <c r="U356" s="52">
        <f t="shared" si="150"/>
        <v>0</v>
      </c>
      <c r="V356" s="90"/>
      <c r="W356" s="91"/>
      <c r="X356" s="92"/>
      <c r="Y356" s="467">
        <f t="shared" si="151"/>
        <v>0</v>
      </c>
      <c r="Z356" s="90"/>
      <c r="AA356" s="91"/>
      <c r="AB356" s="92"/>
      <c r="AC356" s="93">
        <f t="shared" si="152"/>
        <v>0</v>
      </c>
      <c r="AD356" s="391" t="str">
        <f t="shared" si="143"/>
        <v/>
      </c>
      <c r="AE356" s="54"/>
      <c r="AF356" s="240" t="str">
        <f t="shared" si="153"/>
        <v/>
      </c>
      <c r="AG356" s="139" t="str">
        <f t="shared" si="154"/>
        <v/>
      </c>
      <c r="AH356" s="130" t="str">
        <f t="shared" si="155"/>
        <v/>
      </c>
      <c r="AI356" s="131" t="b">
        <f t="shared" si="144"/>
        <v>0</v>
      </c>
      <c r="AJ356" s="132" t="str">
        <f t="shared" si="156"/>
        <v/>
      </c>
      <c r="AK356" s="132" t="str">
        <f t="shared" si="157"/>
        <v/>
      </c>
      <c r="AL356" s="132" t="str">
        <f t="shared" si="158"/>
        <v/>
      </c>
      <c r="AM356" s="132" t="str">
        <f t="shared" si="159"/>
        <v/>
      </c>
      <c r="AN356" s="133" t="str">
        <f t="shared" si="160"/>
        <v/>
      </c>
      <c r="AO356" s="133" t="str">
        <f t="shared" si="161"/>
        <v/>
      </c>
      <c r="AP356" s="133" t="str">
        <f t="shared" si="162"/>
        <v/>
      </c>
      <c r="AQ356" s="133" t="str">
        <f t="shared" si="163"/>
        <v/>
      </c>
      <c r="AR356" s="134" t="str">
        <f t="shared" si="164"/>
        <v/>
      </c>
    </row>
    <row r="357" spans="1:44">
      <c r="A357" s="220" t="str">
        <f t="shared" si="145"/>
        <v/>
      </c>
      <c r="B357" s="384"/>
      <c r="C357" s="385"/>
      <c r="D357" s="385"/>
      <c r="E357" s="386"/>
      <c r="F357" s="44"/>
      <c r="G357" s="469" t="str">
        <f t="shared" si="146"/>
        <v/>
      </c>
      <c r="H357" s="469"/>
      <c r="I357" s="373"/>
      <c r="J357" s="87"/>
      <c r="K357" s="54"/>
      <c r="L357" s="88"/>
      <c r="M357" s="89"/>
      <c r="N357" s="471">
        <f t="shared" si="147"/>
        <v>0</v>
      </c>
      <c r="O357" s="41"/>
      <c r="P357" s="52">
        <f t="shared" si="148"/>
        <v>0</v>
      </c>
      <c r="Q357" s="53" t="str">
        <f t="shared" si="149"/>
        <v/>
      </c>
      <c r="R357" s="54"/>
      <c r="S357" s="37"/>
      <c r="T357" s="23"/>
      <c r="U357" s="52">
        <f t="shared" si="150"/>
        <v>0</v>
      </c>
      <c r="V357" s="90"/>
      <c r="W357" s="91"/>
      <c r="X357" s="92"/>
      <c r="Y357" s="467">
        <f t="shared" si="151"/>
        <v>0</v>
      </c>
      <c r="Z357" s="90"/>
      <c r="AA357" s="91"/>
      <c r="AB357" s="92"/>
      <c r="AC357" s="93">
        <f t="shared" si="152"/>
        <v>0</v>
      </c>
      <c r="AD357" s="391" t="str">
        <f t="shared" si="143"/>
        <v/>
      </c>
      <c r="AE357" s="54"/>
      <c r="AF357" s="240" t="str">
        <f t="shared" si="153"/>
        <v/>
      </c>
      <c r="AG357" s="139" t="str">
        <f t="shared" si="154"/>
        <v/>
      </c>
      <c r="AH357" s="130" t="str">
        <f t="shared" si="155"/>
        <v/>
      </c>
      <c r="AI357" s="131" t="b">
        <f t="shared" si="144"/>
        <v>0</v>
      </c>
      <c r="AJ357" s="132" t="str">
        <f t="shared" si="156"/>
        <v/>
      </c>
      <c r="AK357" s="132" t="str">
        <f t="shared" si="157"/>
        <v/>
      </c>
      <c r="AL357" s="132" t="str">
        <f t="shared" si="158"/>
        <v/>
      </c>
      <c r="AM357" s="132" t="str">
        <f t="shared" si="159"/>
        <v/>
      </c>
      <c r="AN357" s="133" t="str">
        <f t="shared" si="160"/>
        <v/>
      </c>
      <c r="AO357" s="133" t="str">
        <f t="shared" si="161"/>
        <v/>
      </c>
      <c r="AP357" s="133" t="str">
        <f t="shared" si="162"/>
        <v/>
      </c>
      <c r="AQ357" s="133" t="str">
        <f t="shared" si="163"/>
        <v/>
      </c>
      <c r="AR357" s="134" t="str">
        <f t="shared" si="164"/>
        <v/>
      </c>
    </row>
    <row r="358" spans="1:44">
      <c r="A358" s="220" t="str">
        <f t="shared" si="145"/>
        <v/>
      </c>
      <c r="B358" s="384"/>
      <c r="C358" s="385"/>
      <c r="D358" s="385"/>
      <c r="E358" s="386"/>
      <c r="F358" s="44"/>
      <c r="G358" s="469" t="str">
        <f t="shared" si="146"/>
        <v/>
      </c>
      <c r="H358" s="469"/>
      <c r="I358" s="373"/>
      <c r="J358" s="87"/>
      <c r="K358" s="54"/>
      <c r="L358" s="88"/>
      <c r="M358" s="89"/>
      <c r="N358" s="471">
        <f t="shared" si="147"/>
        <v>0</v>
      </c>
      <c r="O358" s="41"/>
      <c r="P358" s="52">
        <f t="shared" si="148"/>
        <v>0</v>
      </c>
      <c r="Q358" s="53" t="str">
        <f t="shared" si="149"/>
        <v/>
      </c>
      <c r="R358" s="54"/>
      <c r="S358" s="37"/>
      <c r="T358" s="23"/>
      <c r="U358" s="52">
        <f t="shared" si="150"/>
        <v>0</v>
      </c>
      <c r="V358" s="90"/>
      <c r="W358" s="91"/>
      <c r="X358" s="92"/>
      <c r="Y358" s="467">
        <f t="shared" si="151"/>
        <v>0</v>
      </c>
      <c r="Z358" s="90"/>
      <c r="AA358" s="91"/>
      <c r="AB358" s="92"/>
      <c r="AC358" s="93">
        <f t="shared" si="152"/>
        <v>0</v>
      </c>
      <c r="AD358" s="391" t="str">
        <f t="shared" si="143"/>
        <v/>
      </c>
      <c r="AE358" s="54"/>
      <c r="AF358" s="240" t="str">
        <f t="shared" si="153"/>
        <v/>
      </c>
      <c r="AG358" s="139" t="str">
        <f t="shared" si="154"/>
        <v/>
      </c>
      <c r="AH358" s="130" t="str">
        <f t="shared" si="155"/>
        <v/>
      </c>
      <c r="AI358" s="131" t="b">
        <f t="shared" si="144"/>
        <v>0</v>
      </c>
      <c r="AJ358" s="132" t="str">
        <f t="shared" si="156"/>
        <v/>
      </c>
      <c r="AK358" s="132" t="str">
        <f t="shared" si="157"/>
        <v/>
      </c>
      <c r="AL358" s="132" t="str">
        <f t="shared" si="158"/>
        <v/>
      </c>
      <c r="AM358" s="132" t="str">
        <f t="shared" si="159"/>
        <v/>
      </c>
      <c r="AN358" s="133" t="str">
        <f t="shared" si="160"/>
        <v/>
      </c>
      <c r="AO358" s="133" t="str">
        <f t="shared" si="161"/>
        <v/>
      </c>
      <c r="AP358" s="133" t="str">
        <f t="shared" si="162"/>
        <v/>
      </c>
      <c r="AQ358" s="133" t="str">
        <f t="shared" si="163"/>
        <v/>
      </c>
      <c r="AR358" s="134" t="str">
        <f t="shared" si="164"/>
        <v/>
      </c>
    </row>
    <row r="359" spans="1:44">
      <c r="A359" s="220" t="str">
        <f t="shared" si="145"/>
        <v/>
      </c>
      <c r="B359" s="384"/>
      <c r="C359" s="385"/>
      <c r="D359" s="385"/>
      <c r="E359" s="386"/>
      <c r="F359" s="44"/>
      <c r="G359" s="469" t="str">
        <f t="shared" si="146"/>
        <v/>
      </c>
      <c r="H359" s="469"/>
      <c r="I359" s="373"/>
      <c r="J359" s="87"/>
      <c r="K359" s="54"/>
      <c r="L359" s="88"/>
      <c r="M359" s="89"/>
      <c r="N359" s="471">
        <f t="shared" si="147"/>
        <v>0</v>
      </c>
      <c r="O359" s="41"/>
      <c r="P359" s="52">
        <f t="shared" si="148"/>
        <v>0</v>
      </c>
      <c r="Q359" s="53" t="str">
        <f t="shared" si="149"/>
        <v/>
      </c>
      <c r="R359" s="54"/>
      <c r="S359" s="37"/>
      <c r="T359" s="23"/>
      <c r="U359" s="52">
        <f t="shared" si="150"/>
        <v>0</v>
      </c>
      <c r="V359" s="90"/>
      <c r="W359" s="91"/>
      <c r="X359" s="92"/>
      <c r="Y359" s="467">
        <f t="shared" si="151"/>
        <v>0</v>
      </c>
      <c r="Z359" s="90"/>
      <c r="AA359" s="91"/>
      <c r="AB359" s="92"/>
      <c r="AC359" s="93">
        <f t="shared" si="152"/>
        <v>0</v>
      </c>
      <c r="AD359" s="391" t="str">
        <f t="shared" si="143"/>
        <v/>
      </c>
      <c r="AE359" s="54"/>
      <c r="AF359" s="240" t="str">
        <f t="shared" si="153"/>
        <v/>
      </c>
      <c r="AG359" s="139" t="str">
        <f t="shared" si="154"/>
        <v/>
      </c>
      <c r="AH359" s="130" t="str">
        <f t="shared" si="155"/>
        <v/>
      </c>
      <c r="AI359" s="131" t="b">
        <f t="shared" si="144"/>
        <v>0</v>
      </c>
      <c r="AJ359" s="132" t="str">
        <f t="shared" si="156"/>
        <v/>
      </c>
      <c r="AK359" s="132" t="str">
        <f t="shared" si="157"/>
        <v/>
      </c>
      <c r="AL359" s="132" t="str">
        <f t="shared" si="158"/>
        <v/>
      </c>
      <c r="AM359" s="132" t="str">
        <f t="shared" si="159"/>
        <v/>
      </c>
      <c r="AN359" s="133" t="str">
        <f t="shared" si="160"/>
        <v/>
      </c>
      <c r="AO359" s="133" t="str">
        <f t="shared" si="161"/>
        <v/>
      </c>
      <c r="AP359" s="133" t="str">
        <f t="shared" si="162"/>
        <v/>
      </c>
      <c r="AQ359" s="133" t="str">
        <f t="shared" si="163"/>
        <v/>
      </c>
      <c r="AR359" s="134" t="str">
        <f t="shared" si="164"/>
        <v/>
      </c>
    </row>
    <row r="360" spans="1:44">
      <c r="A360" s="220" t="str">
        <f t="shared" si="145"/>
        <v/>
      </c>
      <c r="B360" s="384"/>
      <c r="C360" s="385"/>
      <c r="D360" s="385"/>
      <c r="E360" s="386"/>
      <c r="F360" s="44"/>
      <c r="G360" s="469" t="str">
        <f t="shared" si="146"/>
        <v/>
      </c>
      <c r="H360" s="469"/>
      <c r="I360" s="373"/>
      <c r="J360" s="87"/>
      <c r="K360" s="54"/>
      <c r="L360" s="88"/>
      <c r="M360" s="89"/>
      <c r="N360" s="471">
        <f t="shared" si="147"/>
        <v>0</v>
      </c>
      <c r="O360" s="41"/>
      <c r="P360" s="52">
        <f t="shared" si="148"/>
        <v>0</v>
      </c>
      <c r="Q360" s="53" t="str">
        <f t="shared" si="149"/>
        <v/>
      </c>
      <c r="R360" s="54"/>
      <c r="S360" s="37"/>
      <c r="T360" s="23"/>
      <c r="U360" s="52">
        <f t="shared" si="150"/>
        <v>0</v>
      </c>
      <c r="V360" s="90"/>
      <c r="W360" s="91"/>
      <c r="X360" s="92"/>
      <c r="Y360" s="467">
        <f t="shared" si="151"/>
        <v>0</v>
      </c>
      <c r="Z360" s="90"/>
      <c r="AA360" s="91"/>
      <c r="AB360" s="92"/>
      <c r="AC360" s="93">
        <f t="shared" si="152"/>
        <v>0</v>
      </c>
      <c r="AD360" s="391" t="str">
        <f t="shared" si="143"/>
        <v/>
      </c>
      <c r="AE360" s="54"/>
      <c r="AF360" s="240" t="str">
        <f t="shared" si="153"/>
        <v/>
      </c>
      <c r="AG360" s="139" t="str">
        <f t="shared" si="154"/>
        <v/>
      </c>
      <c r="AH360" s="130" t="str">
        <f t="shared" si="155"/>
        <v/>
      </c>
      <c r="AI360" s="131" t="b">
        <f t="shared" si="144"/>
        <v>0</v>
      </c>
      <c r="AJ360" s="132" t="str">
        <f t="shared" si="156"/>
        <v/>
      </c>
      <c r="AK360" s="132" t="str">
        <f t="shared" si="157"/>
        <v/>
      </c>
      <c r="AL360" s="132" t="str">
        <f t="shared" si="158"/>
        <v/>
      </c>
      <c r="AM360" s="132" t="str">
        <f t="shared" si="159"/>
        <v/>
      </c>
      <c r="AN360" s="133" t="str">
        <f t="shared" si="160"/>
        <v/>
      </c>
      <c r="AO360" s="133" t="str">
        <f t="shared" si="161"/>
        <v/>
      </c>
      <c r="AP360" s="133" t="str">
        <f t="shared" si="162"/>
        <v/>
      </c>
      <c r="AQ360" s="133" t="str">
        <f t="shared" si="163"/>
        <v/>
      </c>
      <c r="AR360" s="134" t="str">
        <f t="shared" si="164"/>
        <v/>
      </c>
    </row>
    <row r="361" spans="1:44">
      <c r="A361" s="220" t="str">
        <f t="shared" si="145"/>
        <v/>
      </c>
      <c r="B361" s="384"/>
      <c r="C361" s="385"/>
      <c r="D361" s="385"/>
      <c r="E361" s="386"/>
      <c r="F361" s="44"/>
      <c r="G361" s="469" t="str">
        <f t="shared" si="146"/>
        <v/>
      </c>
      <c r="H361" s="469"/>
      <c r="I361" s="373"/>
      <c r="J361" s="87"/>
      <c r="K361" s="54"/>
      <c r="L361" s="88"/>
      <c r="M361" s="89"/>
      <c r="N361" s="471">
        <f t="shared" si="147"/>
        <v>0</v>
      </c>
      <c r="O361" s="41"/>
      <c r="P361" s="52">
        <f t="shared" si="148"/>
        <v>0</v>
      </c>
      <c r="Q361" s="53" t="str">
        <f t="shared" si="149"/>
        <v/>
      </c>
      <c r="R361" s="54"/>
      <c r="S361" s="37"/>
      <c r="T361" s="23"/>
      <c r="U361" s="52">
        <f t="shared" si="150"/>
        <v>0</v>
      </c>
      <c r="V361" s="90"/>
      <c r="W361" s="91"/>
      <c r="X361" s="92"/>
      <c r="Y361" s="467">
        <f t="shared" si="151"/>
        <v>0</v>
      </c>
      <c r="Z361" s="90"/>
      <c r="AA361" s="91"/>
      <c r="AB361" s="92"/>
      <c r="AC361" s="93">
        <f t="shared" si="152"/>
        <v>0</v>
      </c>
      <c r="AD361" s="391" t="str">
        <f t="shared" si="143"/>
        <v/>
      </c>
      <c r="AE361" s="54"/>
      <c r="AF361" s="240" t="str">
        <f t="shared" si="153"/>
        <v/>
      </c>
      <c r="AG361" s="139" t="str">
        <f t="shared" si="154"/>
        <v/>
      </c>
      <c r="AH361" s="130" t="str">
        <f t="shared" si="155"/>
        <v/>
      </c>
      <c r="AI361" s="131" t="b">
        <f t="shared" si="144"/>
        <v>0</v>
      </c>
      <c r="AJ361" s="132" t="str">
        <f t="shared" si="156"/>
        <v/>
      </c>
      <c r="AK361" s="132" t="str">
        <f t="shared" si="157"/>
        <v/>
      </c>
      <c r="AL361" s="132" t="str">
        <f t="shared" si="158"/>
        <v/>
      </c>
      <c r="AM361" s="132" t="str">
        <f t="shared" si="159"/>
        <v/>
      </c>
      <c r="AN361" s="133" t="str">
        <f t="shared" si="160"/>
        <v/>
      </c>
      <c r="AO361" s="133" t="str">
        <f t="shared" si="161"/>
        <v/>
      </c>
      <c r="AP361" s="133" t="str">
        <f t="shared" si="162"/>
        <v/>
      </c>
      <c r="AQ361" s="133" t="str">
        <f t="shared" si="163"/>
        <v/>
      </c>
      <c r="AR361" s="134" t="str">
        <f t="shared" si="164"/>
        <v/>
      </c>
    </row>
    <row r="362" spans="1:44">
      <c r="A362" s="220" t="str">
        <f t="shared" si="145"/>
        <v/>
      </c>
      <c r="B362" s="384"/>
      <c r="C362" s="385"/>
      <c r="D362" s="385"/>
      <c r="E362" s="386"/>
      <c r="F362" s="44"/>
      <c r="G362" s="469" t="str">
        <f t="shared" si="146"/>
        <v/>
      </c>
      <c r="H362" s="469"/>
      <c r="I362" s="373"/>
      <c r="J362" s="87"/>
      <c r="K362" s="54"/>
      <c r="L362" s="88"/>
      <c r="M362" s="89"/>
      <c r="N362" s="471">
        <f t="shared" si="147"/>
        <v>0</v>
      </c>
      <c r="O362" s="41"/>
      <c r="P362" s="52">
        <f t="shared" si="148"/>
        <v>0</v>
      </c>
      <c r="Q362" s="53" t="str">
        <f t="shared" si="149"/>
        <v/>
      </c>
      <c r="R362" s="54"/>
      <c r="S362" s="37"/>
      <c r="T362" s="23"/>
      <c r="U362" s="52">
        <f t="shared" si="150"/>
        <v>0</v>
      </c>
      <c r="V362" s="90"/>
      <c r="W362" s="91"/>
      <c r="X362" s="92"/>
      <c r="Y362" s="467">
        <f t="shared" si="151"/>
        <v>0</v>
      </c>
      <c r="Z362" s="90"/>
      <c r="AA362" s="91"/>
      <c r="AB362" s="92"/>
      <c r="AC362" s="93">
        <f t="shared" si="152"/>
        <v>0</v>
      </c>
      <c r="AD362" s="391" t="str">
        <f t="shared" si="143"/>
        <v/>
      </c>
      <c r="AE362" s="54"/>
      <c r="AF362" s="240" t="str">
        <f t="shared" si="153"/>
        <v/>
      </c>
      <c r="AG362" s="139" t="str">
        <f t="shared" si="154"/>
        <v/>
      </c>
      <c r="AH362" s="130" t="str">
        <f t="shared" si="155"/>
        <v/>
      </c>
      <c r="AI362" s="131" t="b">
        <f t="shared" si="144"/>
        <v>0</v>
      </c>
      <c r="AJ362" s="132" t="str">
        <f t="shared" si="156"/>
        <v/>
      </c>
      <c r="AK362" s="132" t="str">
        <f t="shared" si="157"/>
        <v/>
      </c>
      <c r="AL362" s="132" t="str">
        <f t="shared" si="158"/>
        <v/>
      </c>
      <c r="AM362" s="132" t="str">
        <f t="shared" si="159"/>
        <v/>
      </c>
      <c r="AN362" s="133" t="str">
        <f t="shared" si="160"/>
        <v/>
      </c>
      <c r="AO362" s="133" t="str">
        <f t="shared" si="161"/>
        <v/>
      </c>
      <c r="AP362" s="133" t="str">
        <f t="shared" si="162"/>
        <v/>
      </c>
      <c r="AQ362" s="133" t="str">
        <f t="shared" si="163"/>
        <v/>
      </c>
      <c r="AR362" s="134" t="str">
        <f t="shared" si="164"/>
        <v/>
      </c>
    </row>
    <row r="363" spans="1:44">
      <c r="A363" s="220" t="str">
        <f t="shared" si="145"/>
        <v/>
      </c>
      <c r="B363" s="384"/>
      <c r="C363" s="385"/>
      <c r="D363" s="385"/>
      <c r="E363" s="386"/>
      <c r="F363" s="44"/>
      <c r="G363" s="469" t="str">
        <f t="shared" si="146"/>
        <v/>
      </c>
      <c r="H363" s="469"/>
      <c r="I363" s="373"/>
      <c r="J363" s="87"/>
      <c r="K363" s="54"/>
      <c r="L363" s="88"/>
      <c r="M363" s="89"/>
      <c r="N363" s="471">
        <f t="shared" si="147"/>
        <v>0</v>
      </c>
      <c r="O363" s="41"/>
      <c r="P363" s="52">
        <f t="shared" si="148"/>
        <v>0</v>
      </c>
      <c r="Q363" s="53" t="str">
        <f t="shared" si="149"/>
        <v/>
      </c>
      <c r="R363" s="54"/>
      <c r="S363" s="37"/>
      <c r="T363" s="23"/>
      <c r="U363" s="52">
        <f t="shared" si="150"/>
        <v>0</v>
      </c>
      <c r="V363" s="90"/>
      <c r="W363" s="91"/>
      <c r="X363" s="92"/>
      <c r="Y363" s="467">
        <f t="shared" si="151"/>
        <v>0</v>
      </c>
      <c r="Z363" s="90"/>
      <c r="AA363" s="91"/>
      <c r="AB363" s="92"/>
      <c r="AC363" s="93">
        <f t="shared" si="152"/>
        <v>0</v>
      </c>
      <c r="AD363" s="391" t="str">
        <f t="shared" si="143"/>
        <v/>
      </c>
      <c r="AE363" s="54"/>
      <c r="AF363" s="240" t="str">
        <f t="shared" si="153"/>
        <v/>
      </c>
      <c r="AG363" s="139" t="str">
        <f t="shared" si="154"/>
        <v/>
      </c>
      <c r="AH363" s="130" t="str">
        <f t="shared" si="155"/>
        <v/>
      </c>
      <c r="AI363" s="131" t="b">
        <f t="shared" si="144"/>
        <v>0</v>
      </c>
      <c r="AJ363" s="132" t="str">
        <f t="shared" si="156"/>
        <v/>
      </c>
      <c r="AK363" s="132" t="str">
        <f t="shared" si="157"/>
        <v/>
      </c>
      <c r="AL363" s="132" t="str">
        <f t="shared" si="158"/>
        <v/>
      </c>
      <c r="AM363" s="132" t="str">
        <f t="shared" si="159"/>
        <v/>
      </c>
      <c r="AN363" s="133" t="str">
        <f t="shared" si="160"/>
        <v/>
      </c>
      <c r="AO363" s="133" t="str">
        <f t="shared" si="161"/>
        <v/>
      </c>
      <c r="AP363" s="133" t="str">
        <f t="shared" si="162"/>
        <v/>
      </c>
      <c r="AQ363" s="133" t="str">
        <f t="shared" si="163"/>
        <v/>
      </c>
      <c r="AR363" s="134" t="str">
        <f t="shared" si="164"/>
        <v/>
      </c>
    </row>
    <row r="364" spans="1:44">
      <c r="A364" s="220" t="str">
        <f t="shared" si="145"/>
        <v/>
      </c>
      <c r="B364" s="384"/>
      <c r="C364" s="385"/>
      <c r="D364" s="385"/>
      <c r="E364" s="386"/>
      <c r="F364" s="44"/>
      <c r="G364" s="469" t="str">
        <f t="shared" si="146"/>
        <v/>
      </c>
      <c r="H364" s="469"/>
      <c r="I364" s="373"/>
      <c r="J364" s="87"/>
      <c r="K364" s="54"/>
      <c r="L364" s="88"/>
      <c r="M364" s="89"/>
      <c r="N364" s="471">
        <f t="shared" si="147"/>
        <v>0</v>
      </c>
      <c r="O364" s="41"/>
      <c r="P364" s="52">
        <f t="shared" si="148"/>
        <v>0</v>
      </c>
      <c r="Q364" s="53" t="str">
        <f t="shared" si="149"/>
        <v/>
      </c>
      <c r="R364" s="54"/>
      <c r="S364" s="37"/>
      <c r="T364" s="23"/>
      <c r="U364" s="52">
        <f t="shared" si="150"/>
        <v>0</v>
      </c>
      <c r="V364" s="90"/>
      <c r="W364" s="91"/>
      <c r="X364" s="92"/>
      <c r="Y364" s="467">
        <f t="shared" si="151"/>
        <v>0</v>
      </c>
      <c r="Z364" s="90"/>
      <c r="AA364" s="91"/>
      <c r="AB364" s="92"/>
      <c r="AC364" s="93">
        <f t="shared" si="152"/>
        <v>0</v>
      </c>
      <c r="AD364" s="391" t="str">
        <f t="shared" si="143"/>
        <v/>
      </c>
      <c r="AE364" s="54"/>
      <c r="AF364" s="240" t="str">
        <f t="shared" si="153"/>
        <v/>
      </c>
      <c r="AG364" s="139" t="str">
        <f t="shared" si="154"/>
        <v/>
      </c>
      <c r="AH364" s="130" t="str">
        <f t="shared" si="155"/>
        <v/>
      </c>
      <c r="AI364" s="131" t="b">
        <f t="shared" si="144"/>
        <v>0</v>
      </c>
      <c r="AJ364" s="132" t="str">
        <f t="shared" si="156"/>
        <v/>
      </c>
      <c r="AK364" s="132" t="str">
        <f t="shared" si="157"/>
        <v/>
      </c>
      <c r="AL364" s="132" t="str">
        <f t="shared" si="158"/>
        <v/>
      </c>
      <c r="AM364" s="132" t="str">
        <f t="shared" si="159"/>
        <v/>
      </c>
      <c r="AN364" s="133" t="str">
        <f t="shared" si="160"/>
        <v/>
      </c>
      <c r="AO364" s="133" t="str">
        <f t="shared" si="161"/>
        <v/>
      </c>
      <c r="AP364" s="133" t="str">
        <f t="shared" si="162"/>
        <v/>
      </c>
      <c r="AQ364" s="133" t="str">
        <f t="shared" si="163"/>
        <v/>
      </c>
      <c r="AR364" s="134" t="str">
        <f t="shared" si="164"/>
        <v/>
      </c>
    </row>
    <row r="365" spans="1:44">
      <c r="A365" s="220" t="str">
        <f t="shared" si="145"/>
        <v/>
      </c>
      <c r="B365" s="384"/>
      <c r="C365" s="385"/>
      <c r="D365" s="385"/>
      <c r="E365" s="386"/>
      <c r="F365" s="44"/>
      <c r="G365" s="469" t="str">
        <f t="shared" si="146"/>
        <v/>
      </c>
      <c r="H365" s="469"/>
      <c r="I365" s="373"/>
      <c r="J365" s="87"/>
      <c r="K365" s="54"/>
      <c r="L365" s="88"/>
      <c r="M365" s="89"/>
      <c r="N365" s="471">
        <f t="shared" si="147"/>
        <v>0</v>
      </c>
      <c r="O365" s="41"/>
      <c r="P365" s="52">
        <f t="shared" si="148"/>
        <v>0</v>
      </c>
      <c r="Q365" s="53" t="str">
        <f t="shared" si="149"/>
        <v/>
      </c>
      <c r="R365" s="54"/>
      <c r="S365" s="37"/>
      <c r="T365" s="23"/>
      <c r="U365" s="52">
        <f t="shared" si="150"/>
        <v>0</v>
      </c>
      <c r="V365" s="90"/>
      <c r="W365" s="91"/>
      <c r="X365" s="92"/>
      <c r="Y365" s="467">
        <f t="shared" si="151"/>
        <v>0</v>
      </c>
      <c r="Z365" s="90"/>
      <c r="AA365" s="91"/>
      <c r="AB365" s="92"/>
      <c r="AC365" s="93">
        <f t="shared" si="152"/>
        <v>0</v>
      </c>
      <c r="AD365" s="391" t="str">
        <f t="shared" si="143"/>
        <v/>
      </c>
      <c r="AE365" s="54"/>
      <c r="AF365" s="240" t="str">
        <f t="shared" si="153"/>
        <v/>
      </c>
      <c r="AG365" s="139" t="str">
        <f t="shared" si="154"/>
        <v/>
      </c>
      <c r="AH365" s="130" t="str">
        <f t="shared" si="155"/>
        <v/>
      </c>
      <c r="AI365" s="131" t="b">
        <f t="shared" si="144"/>
        <v>0</v>
      </c>
      <c r="AJ365" s="132" t="str">
        <f t="shared" si="156"/>
        <v/>
      </c>
      <c r="AK365" s="132" t="str">
        <f t="shared" si="157"/>
        <v/>
      </c>
      <c r="AL365" s="132" t="str">
        <f t="shared" si="158"/>
        <v/>
      </c>
      <c r="AM365" s="132" t="str">
        <f t="shared" si="159"/>
        <v/>
      </c>
      <c r="AN365" s="133" t="str">
        <f t="shared" si="160"/>
        <v/>
      </c>
      <c r="AO365" s="133" t="str">
        <f t="shared" si="161"/>
        <v/>
      </c>
      <c r="AP365" s="133" t="str">
        <f t="shared" si="162"/>
        <v/>
      </c>
      <c r="AQ365" s="133" t="str">
        <f t="shared" si="163"/>
        <v/>
      </c>
      <c r="AR365" s="134" t="str">
        <f t="shared" si="164"/>
        <v/>
      </c>
    </row>
    <row r="366" spans="1:44">
      <c r="A366" s="220" t="str">
        <f t="shared" si="145"/>
        <v/>
      </c>
      <c r="B366" s="384"/>
      <c r="C366" s="385"/>
      <c r="D366" s="385"/>
      <c r="E366" s="386"/>
      <c r="F366" s="44"/>
      <c r="G366" s="469" t="str">
        <f t="shared" si="146"/>
        <v/>
      </c>
      <c r="H366" s="469"/>
      <c r="I366" s="373"/>
      <c r="J366" s="87"/>
      <c r="K366" s="54"/>
      <c r="L366" s="88"/>
      <c r="M366" s="89"/>
      <c r="N366" s="471">
        <f t="shared" si="147"/>
        <v>0</v>
      </c>
      <c r="O366" s="41"/>
      <c r="P366" s="52">
        <f t="shared" si="148"/>
        <v>0</v>
      </c>
      <c r="Q366" s="53" t="str">
        <f t="shared" si="149"/>
        <v/>
      </c>
      <c r="R366" s="54"/>
      <c r="S366" s="37"/>
      <c r="T366" s="23"/>
      <c r="U366" s="52">
        <f t="shared" si="150"/>
        <v>0</v>
      </c>
      <c r="V366" s="90"/>
      <c r="W366" s="91"/>
      <c r="X366" s="92"/>
      <c r="Y366" s="467">
        <f t="shared" si="151"/>
        <v>0</v>
      </c>
      <c r="Z366" s="90"/>
      <c r="AA366" s="91"/>
      <c r="AB366" s="92"/>
      <c r="AC366" s="93">
        <f t="shared" si="152"/>
        <v>0</v>
      </c>
      <c r="AD366" s="391" t="str">
        <f t="shared" si="143"/>
        <v/>
      </c>
      <c r="AE366" s="54"/>
      <c r="AF366" s="240" t="str">
        <f t="shared" si="153"/>
        <v/>
      </c>
      <c r="AG366" s="139" t="str">
        <f t="shared" si="154"/>
        <v/>
      </c>
      <c r="AH366" s="130" t="str">
        <f t="shared" si="155"/>
        <v/>
      </c>
      <c r="AI366" s="131" t="b">
        <f t="shared" si="144"/>
        <v>0</v>
      </c>
      <c r="AJ366" s="132" t="str">
        <f t="shared" si="156"/>
        <v/>
      </c>
      <c r="AK366" s="132" t="str">
        <f t="shared" si="157"/>
        <v/>
      </c>
      <c r="AL366" s="132" t="str">
        <f t="shared" si="158"/>
        <v/>
      </c>
      <c r="AM366" s="132" t="str">
        <f t="shared" si="159"/>
        <v/>
      </c>
      <c r="AN366" s="133" t="str">
        <f t="shared" si="160"/>
        <v/>
      </c>
      <c r="AO366" s="133" t="str">
        <f t="shared" si="161"/>
        <v/>
      </c>
      <c r="AP366" s="133" t="str">
        <f t="shared" si="162"/>
        <v/>
      </c>
      <c r="AQ366" s="133" t="str">
        <f t="shared" si="163"/>
        <v/>
      </c>
      <c r="AR366" s="134" t="str">
        <f t="shared" si="164"/>
        <v/>
      </c>
    </row>
    <row r="367" spans="1:44">
      <c r="A367" s="220" t="str">
        <f t="shared" si="145"/>
        <v/>
      </c>
      <c r="B367" s="384"/>
      <c r="C367" s="385"/>
      <c r="D367" s="385"/>
      <c r="E367" s="386"/>
      <c r="F367" s="44"/>
      <c r="G367" s="469" t="str">
        <f t="shared" si="146"/>
        <v/>
      </c>
      <c r="H367" s="469"/>
      <c r="I367" s="373"/>
      <c r="J367" s="87"/>
      <c r="K367" s="54"/>
      <c r="L367" s="88"/>
      <c r="M367" s="89"/>
      <c r="N367" s="471">
        <f t="shared" si="147"/>
        <v>0</v>
      </c>
      <c r="O367" s="41"/>
      <c r="P367" s="52">
        <f t="shared" si="148"/>
        <v>0</v>
      </c>
      <c r="Q367" s="53" t="str">
        <f t="shared" si="149"/>
        <v/>
      </c>
      <c r="R367" s="54"/>
      <c r="S367" s="37"/>
      <c r="T367" s="23"/>
      <c r="U367" s="52">
        <f t="shared" si="150"/>
        <v>0</v>
      </c>
      <c r="V367" s="90"/>
      <c r="W367" s="91"/>
      <c r="X367" s="92"/>
      <c r="Y367" s="467">
        <f t="shared" si="151"/>
        <v>0</v>
      </c>
      <c r="Z367" s="90"/>
      <c r="AA367" s="91"/>
      <c r="AB367" s="92"/>
      <c r="AC367" s="93">
        <f t="shared" si="152"/>
        <v>0</v>
      </c>
      <c r="AD367" s="391" t="str">
        <f t="shared" si="143"/>
        <v/>
      </c>
      <c r="AE367" s="54"/>
      <c r="AF367" s="240" t="str">
        <f t="shared" si="153"/>
        <v/>
      </c>
      <c r="AG367" s="139" t="str">
        <f t="shared" si="154"/>
        <v/>
      </c>
      <c r="AH367" s="130" t="str">
        <f t="shared" si="155"/>
        <v/>
      </c>
      <c r="AI367" s="131" t="b">
        <f t="shared" si="144"/>
        <v>0</v>
      </c>
      <c r="AJ367" s="132" t="str">
        <f t="shared" si="156"/>
        <v/>
      </c>
      <c r="AK367" s="132" t="str">
        <f t="shared" si="157"/>
        <v/>
      </c>
      <c r="AL367" s="132" t="str">
        <f t="shared" si="158"/>
        <v/>
      </c>
      <c r="AM367" s="132" t="str">
        <f t="shared" si="159"/>
        <v/>
      </c>
      <c r="AN367" s="133" t="str">
        <f t="shared" si="160"/>
        <v/>
      </c>
      <c r="AO367" s="133" t="str">
        <f t="shared" si="161"/>
        <v/>
      </c>
      <c r="AP367" s="133" t="str">
        <f t="shared" si="162"/>
        <v/>
      </c>
      <c r="AQ367" s="133" t="str">
        <f t="shared" si="163"/>
        <v/>
      </c>
      <c r="AR367" s="134" t="str">
        <f t="shared" si="164"/>
        <v/>
      </c>
    </row>
    <row r="368" spans="1:44">
      <c r="A368" s="220" t="str">
        <f t="shared" si="145"/>
        <v/>
      </c>
      <c r="B368" s="384"/>
      <c r="C368" s="385"/>
      <c r="D368" s="385"/>
      <c r="E368" s="386"/>
      <c r="F368" s="44"/>
      <c r="G368" s="469" t="str">
        <f t="shared" si="146"/>
        <v/>
      </c>
      <c r="H368" s="469"/>
      <c r="I368" s="373"/>
      <c r="J368" s="87"/>
      <c r="K368" s="54"/>
      <c r="L368" s="88"/>
      <c r="M368" s="89"/>
      <c r="N368" s="471">
        <f t="shared" si="147"/>
        <v>0</v>
      </c>
      <c r="O368" s="41"/>
      <c r="P368" s="52">
        <f t="shared" si="148"/>
        <v>0</v>
      </c>
      <c r="Q368" s="53" t="str">
        <f t="shared" si="149"/>
        <v/>
      </c>
      <c r="R368" s="54"/>
      <c r="S368" s="37"/>
      <c r="T368" s="23"/>
      <c r="U368" s="52">
        <f t="shared" si="150"/>
        <v>0</v>
      </c>
      <c r="V368" s="90"/>
      <c r="W368" s="91"/>
      <c r="X368" s="92"/>
      <c r="Y368" s="467">
        <f t="shared" si="151"/>
        <v>0</v>
      </c>
      <c r="Z368" s="90"/>
      <c r="AA368" s="91"/>
      <c r="AB368" s="92"/>
      <c r="AC368" s="93">
        <f t="shared" si="152"/>
        <v>0</v>
      </c>
      <c r="AD368" s="391" t="str">
        <f t="shared" si="143"/>
        <v/>
      </c>
      <c r="AE368" s="54"/>
      <c r="AF368" s="240" t="str">
        <f t="shared" si="153"/>
        <v/>
      </c>
      <c r="AG368" s="139" t="str">
        <f t="shared" si="154"/>
        <v/>
      </c>
      <c r="AH368" s="130" t="str">
        <f t="shared" si="155"/>
        <v/>
      </c>
      <c r="AI368" s="131" t="b">
        <f t="shared" si="144"/>
        <v>0</v>
      </c>
      <c r="AJ368" s="132" t="str">
        <f t="shared" si="156"/>
        <v/>
      </c>
      <c r="AK368" s="132" t="str">
        <f t="shared" si="157"/>
        <v/>
      </c>
      <c r="AL368" s="132" t="str">
        <f t="shared" si="158"/>
        <v/>
      </c>
      <c r="AM368" s="132" t="str">
        <f t="shared" si="159"/>
        <v/>
      </c>
      <c r="AN368" s="133" t="str">
        <f t="shared" si="160"/>
        <v/>
      </c>
      <c r="AO368" s="133" t="str">
        <f t="shared" si="161"/>
        <v/>
      </c>
      <c r="AP368" s="133" t="str">
        <f t="shared" si="162"/>
        <v/>
      </c>
      <c r="AQ368" s="133" t="str">
        <f t="shared" si="163"/>
        <v/>
      </c>
      <c r="AR368" s="134" t="str">
        <f t="shared" si="164"/>
        <v/>
      </c>
    </row>
    <row r="369" spans="1:44">
      <c r="A369" s="220" t="str">
        <f t="shared" si="145"/>
        <v/>
      </c>
      <c r="B369" s="384"/>
      <c r="C369" s="385"/>
      <c r="D369" s="385"/>
      <c r="E369" s="386"/>
      <c r="F369" s="44"/>
      <c r="G369" s="469" t="str">
        <f t="shared" si="146"/>
        <v/>
      </c>
      <c r="H369" s="469"/>
      <c r="I369" s="373"/>
      <c r="J369" s="87"/>
      <c r="K369" s="54"/>
      <c r="L369" s="88"/>
      <c r="M369" s="89"/>
      <c r="N369" s="471">
        <f t="shared" si="147"/>
        <v>0</v>
      </c>
      <c r="O369" s="41"/>
      <c r="P369" s="52">
        <f t="shared" si="148"/>
        <v>0</v>
      </c>
      <c r="Q369" s="53" t="str">
        <f t="shared" si="149"/>
        <v/>
      </c>
      <c r="R369" s="54"/>
      <c r="S369" s="37"/>
      <c r="T369" s="23"/>
      <c r="U369" s="52">
        <f t="shared" si="150"/>
        <v>0</v>
      </c>
      <c r="V369" s="90"/>
      <c r="W369" s="91"/>
      <c r="X369" s="92"/>
      <c r="Y369" s="467">
        <f t="shared" si="151"/>
        <v>0</v>
      </c>
      <c r="Z369" s="90"/>
      <c r="AA369" s="91"/>
      <c r="AB369" s="92"/>
      <c r="AC369" s="93">
        <f t="shared" si="152"/>
        <v>0</v>
      </c>
      <c r="AD369" s="391" t="str">
        <f t="shared" si="143"/>
        <v/>
      </c>
      <c r="AE369" s="54"/>
      <c r="AF369" s="240" t="str">
        <f t="shared" si="153"/>
        <v/>
      </c>
      <c r="AG369" s="139" t="str">
        <f t="shared" si="154"/>
        <v/>
      </c>
      <c r="AH369" s="130" t="str">
        <f t="shared" si="155"/>
        <v/>
      </c>
      <c r="AI369" s="131" t="b">
        <f t="shared" si="144"/>
        <v>0</v>
      </c>
      <c r="AJ369" s="132" t="str">
        <f t="shared" si="156"/>
        <v/>
      </c>
      <c r="AK369" s="132" t="str">
        <f t="shared" si="157"/>
        <v/>
      </c>
      <c r="AL369" s="132" t="str">
        <f t="shared" si="158"/>
        <v/>
      </c>
      <c r="AM369" s="132" t="str">
        <f t="shared" si="159"/>
        <v/>
      </c>
      <c r="AN369" s="133" t="str">
        <f t="shared" si="160"/>
        <v/>
      </c>
      <c r="AO369" s="133" t="str">
        <f t="shared" si="161"/>
        <v/>
      </c>
      <c r="AP369" s="133" t="str">
        <f t="shared" si="162"/>
        <v/>
      </c>
      <c r="AQ369" s="133" t="str">
        <f t="shared" si="163"/>
        <v/>
      </c>
      <c r="AR369" s="134" t="str">
        <f t="shared" si="164"/>
        <v/>
      </c>
    </row>
    <row r="370" spans="1:44">
      <c r="A370" s="220" t="str">
        <f t="shared" si="145"/>
        <v/>
      </c>
      <c r="B370" s="384"/>
      <c r="C370" s="385"/>
      <c r="D370" s="385"/>
      <c r="E370" s="386"/>
      <c r="F370" s="44"/>
      <c r="G370" s="469" t="str">
        <f t="shared" si="146"/>
        <v/>
      </c>
      <c r="H370" s="469"/>
      <c r="I370" s="373"/>
      <c r="J370" s="87"/>
      <c r="K370" s="54"/>
      <c r="L370" s="88"/>
      <c r="M370" s="89"/>
      <c r="N370" s="471">
        <f t="shared" si="147"/>
        <v>0</v>
      </c>
      <c r="O370" s="41"/>
      <c r="P370" s="52">
        <f t="shared" si="148"/>
        <v>0</v>
      </c>
      <c r="Q370" s="53" t="str">
        <f t="shared" si="149"/>
        <v/>
      </c>
      <c r="R370" s="54"/>
      <c r="S370" s="37"/>
      <c r="T370" s="23"/>
      <c r="U370" s="52">
        <f t="shared" si="150"/>
        <v>0</v>
      </c>
      <c r="V370" s="90"/>
      <c r="W370" s="91"/>
      <c r="X370" s="92"/>
      <c r="Y370" s="467">
        <f t="shared" si="151"/>
        <v>0</v>
      </c>
      <c r="Z370" s="90"/>
      <c r="AA370" s="91"/>
      <c r="AB370" s="92"/>
      <c r="AC370" s="93">
        <f t="shared" si="152"/>
        <v>0</v>
      </c>
      <c r="AD370" s="391" t="str">
        <f t="shared" si="143"/>
        <v/>
      </c>
      <c r="AE370" s="54"/>
      <c r="AF370" s="240" t="str">
        <f t="shared" si="153"/>
        <v/>
      </c>
      <c r="AG370" s="139" t="str">
        <f t="shared" si="154"/>
        <v/>
      </c>
      <c r="AH370" s="130" t="str">
        <f t="shared" si="155"/>
        <v/>
      </c>
      <c r="AI370" s="131" t="b">
        <f t="shared" si="144"/>
        <v>0</v>
      </c>
      <c r="AJ370" s="132" t="str">
        <f t="shared" si="156"/>
        <v/>
      </c>
      <c r="AK370" s="132" t="str">
        <f t="shared" si="157"/>
        <v/>
      </c>
      <c r="AL370" s="132" t="str">
        <f t="shared" si="158"/>
        <v/>
      </c>
      <c r="AM370" s="132" t="str">
        <f t="shared" si="159"/>
        <v/>
      </c>
      <c r="AN370" s="133" t="str">
        <f t="shared" si="160"/>
        <v/>
      </c>
      <c r="AO370" s="133" t="str">
        <f t="shared" si="161"/>
        <v/>
      </c>
      <c r="AP370" s="133" t="str">
        <f t="shared" si="162"/>
        <v/>
      </c>
      <c r="AQ370" s="133" t="str">
        <f t="shared" si="163"/>
        <v/>
      </c>
      <c r="AR370" s="134" t="str">
        <f t="shared" si="164"/>
        <v/>
      </c>
    </row>
    <row r="371" spans="1:44">
      <c r="A371" s="220" t="str">
        <f t="shared" si="145"/>
        <v/>
      </c>
      <c r="B371" s="384"/>
      <c r="C371" s="385"/>
      <c r="D371" s="385"/>
      <c r="E371" s="386"/>
      <c r="F371" s="44"/>
      <c r="G371" s="469" t="str">
        <f t="shared" si="146"/>
        <v/>
      </c>
      <c r="H371" s="469"/>
      <c r="I371" s="373"/>
      <c r="J371" s="87"/>
      <c r="K371" s="54"/>
      <c r="L371" s="88"/>
      <c r="M371" s="89"/>
      <c r="N371" s="471">
        <f t="shared" si="147"/>
        <v>0</v>
      </c>
      <c r="O371" s="41"/>
      <c r="P371" s="52">
        <f t="shared" si="148"/>
        <v>0</v>
      </c>
      <c r="Q371" s="53" t="str">
        <f t="shared" si="149"/>
        <v/>
      </c>
      <c r="R371" s="54"/>
      <c r="S371" s="37"/>
      <c r="T371" s="23"/>
      <c r="U371" s="52">
        <f t="shared" si="150"/>
        <v>0</v>
      </c>
      <c r="V371" s="90"/>
      <c r="W371" s="91"/>
      <c r="X371" s="92"/>
      <c r="Y371" s="467">
        <f t="shared" si="151"/>
        <v>0</v>
      </c>
      <c r="Z371" s="90"/>
      <c r="AA371" s="91"/>
      <c r="AB371" s="92"/>
      <c r="AC371" s="93">
        <f t="shared" si="152"/>
        <v>0</v>
      </c>
      <c r="AD371" s="391" t="str">
        <f t="shared" si="143"/>
        <v/>
      </c>
      <c r="AE371" s="54"/>
      <c r="AF371" s="240" t="str">
        <f t="shared" si="153"/>
        <v/>
      </c>
      <c r="AG371" s="139" t="str">
        <f t="shared" si="154"/>
        <v/>
      </c>
      <c r="AH371" s="130" t="str">
        <f t="shared" si="155"/>
        <v/>
      </c>
      <c r="AI371" s="131" t="b">
        <f t="shared" si="144"/>
        <v>0</v>
      </c>
      <c r="AJ371" s="132" t="str">
        <f t="shared" si="156"/>
        <v/>
      </c>
      <c r="AK371" s="132" t="str">
        <f t="shared" si="157"/>
        <v/>
      </c>
      <c r="AL371" s="132" t="str">
        <f t="shared" si="158"/>
        <v/>
      </c>
      <c r="AM371" s="132" t="str">
        <f t="shared" si="159"/>
        <v/>
      </c>
      <c r="AN371" s="133" t="str">
        <f t="shared" si="160"/>
        <v/>
      </c>
      <c r="AO371" s="133" t="str">
        <f t="shared" si="161"/>
        <v/>
      </c>
      <c r="AP371" s="133" t="str">
        <f t="shared" si="162"/>
        <v/>
      </c>
      <c r="AQ371" s="133" t="str">
        <f t="shared" si="163"/>
        <v/>
      </c>
      <c r="AR371" s="134" t="str">
        <f t="shared" si="164"/>
        <v/>
      </c>
    </row>
    <row r="372" spans="1:44">
      <c r="A372" s="220" t="str">
        <f t="shared" si="145"/>
        <v/>
      </c>
      <c r="B372" s="384"/>
      <c r="C372" s="385"/>
      <c r="D372" s="385"/>
      <c r="E372" s="386"/>
      <c r="F372" s="44"/>
      <c r="G372" s="469" t="str">
        <f t="shared" si="146"/>
        <v/>
      </c>
      <c r="H372" s="469"/>
      <c r="I372" s="373"/>
      <c r="J372" s="87"/>
      <c r="K372" s="54"/>
      <c r="L372" s="88"/>
      <c r="M372" s="89"/>
      <c r="N372" s="471">
        <f t="shared" si="147"/>
        <v>0</v>
      </c>
      <c r="O372" s="41"/>
      <c r="P372" s="52">
        <f t="shared" si="148"/>
        <v>0</v>
      </c>
      <c r="Q372" s="53" t="str">
        <f t="shared" si="149"/>
        <v/>
      </c>
      <c r="R372" s="54"/>
      <c r="S372" s="37"/>
      <c r="T372" s="23"/>
      <c r="U372" s="52">
        <f t="shared" si="150"/>
        <v>0</v>
      </c>
      <c r="V372" s="90"/>
      <c r="W372" s="91"/>
      <c r="X372" s="92"/>
      <c r="Y372" s="467">
        <f t="shared" si="151"/>
        <v>0</v>
      </c>
      <c r="Z372" s="90"/>
      <c r="AA372" s="91"/>
      <c r="AB372" s="92"/>
      <c r="AC372" s="93">
        <f t="shared" si="152"/>
        <v>0</v>
      </c>
      <c r="AD372" s="391" t="str">
        <f t="shared" si="143"/>
        <v/>
      </c>
      <c r="AE372" s="54"/>
      <c r="AF372" s="240" t="str">
        <f t="shared" si="153"/>
        <v/>
      </c>
      <c r="AG372" s="139" t="str">
        <f t="shared" si="154"/>
        <v/>
      </c>
      <c r="AH372" s="130" t="str">
        <f t="shared" si="155"/>
        <v/>
      </c>
      <c r="AI372" s="131" t="b">
        <f t="shared" si="144"/>
        <v>0</v>
      </c>
      <c r="AJ372" s="132" t="str">
        <f t="shared" si="156"/>
        <v/>
      </c>
      <c r="AK372" s="132" t="str">
        <f t="shared" si="157"/>
        <v/>
      </c>
      <c r="AL372" s="132" t="str">
        <f t="shared" si="158"/>
        <v/>
      </c>
      <c r="AM372" s="132" t="str">
        <f t="shared" si="159"/>
        <v/>
      </c>
      <c r="AN372" s="133" t="str">
        <f t="shared" si="160"/>
        <v/>
      </c>
      <c r="AO372" s="133" t="str">
        <f t="shared" si="161"/>
        <v/>
      </c>
      <c r="AP372" s="133" t="str">
        <f t="shared" si="162"/>
        <v/>
      </c>
      <c r="AQ372" s="133" t="str">
        <f t="shared" si="163"/>
        <v/>
      </c>
      <c r="AR372" s="134" t="str">
        <f t="shared" si="164"/>
        <v/>
      </c>
    </row>
    <row r="373" spans="1:44">
      <c r="A373" s="220" t="str">
        <f t="shared" si="145"/>
        <v/>
      </c>
      <c r="B373" s="384"/>
      <c r="C373" s="385"/>
      <c r="D373" s="385"/>
      <c r="E373" s="386"/>
      <c r="F373" s="44"/>
      <c r="G373" s="469" t="str">
        <f t="shared" si="146"/>
        <v/>
      </c>
      <c r="H373" s="469"/>
      <c r="I373" s="373"/>
      <c r="J373" s="87"/>
      <c r="K373" s="54"/>
      <c r="L373" s="88"/>
      <c r="M373" s="89"/>
      <c r="N373" s="471">
        <f t="shared" si="147"/>
        <v>0</v>
      </c>
      <c r="O373" s="41"/>
      <c r="P373" s="52">
        <f t="shared" si="148"/>
        <v>0</v>
      </c>
      <c r="Q373" s="53" t="str">
        <f t="shared" si="149"/>
        <v/>
      </c>
      <c r="R373" s="54"/>
      <c r="S373" s="37"/>
      <c r="T373" s="23"/>
      <c r="U373" s="52">
        <f t="shared" si="150"/>
        <v>0</v>
      </c>
      <c r="V373" s="90"/>
      <c r="W373" s="91"/>
      <c r="X373" s="92"/>
      <c r="Y373" s="467">
        <f t="shared" si="151"/>
        <v>0</v>
      </c>
      <c r="Z373" s="90"/>
      <c r="AA373" s="91"/>
      <c r="AB373" s="92"/>
      <c r="AC373" s="93">
        <f t="shared" si="152"/>
        <v>0</v>
      </c>
      <c r="AD373" s="391" t="str">
        <f t="shared" si="143"/>
        <v/>
      </c>
      <c r="AE373" s="54"/>
      <c r="AF373" s="240" t="str">
        <f t="shared" si="153"/>
        <v/>
      </c>
      <c r="AG373" s="139" t="str">
        <f t="shared" si="154"/>
        <v/>
      </c>
      <c r="AH373" s="130" t="str">
        <f t="shared" si="155"/>
        <v/>
      </c>
      <c r="AI373" s="131" t="b">
        <f t="shared" si="144"/>
        <v>0</v>
      </c>
      <c r="AJ373" s="132" t="str">
        <f t="shared" si="156"/>
        <v/>
      </c>
      <c r="AK373" s="132" t="str">
        <f t="shared" si="157"/>
        <v/>
      </c>
      <c r="AL373" s="132" t="str">
        <f t="shared" si="158"/>
        <v/>
      </c>
      <c r="AM373" s="132" t="str">
        <f t="shared" si="159"/>
        <v/>
      </c>
      <c r="AN373" s="133" t="str">
        <f t="shared" si="160"/>
        <v/>
      </c>
      <c r="AO373" s="133" t="str">
        <f t="shared" si="161"/>
        <v/>
      </c>
      <c r="AP373" s="133" t="str">
        <f t="shared" si="162"/>
        <v/>
      </c>
      <c r="AQ373" s="133" t="str">
        <f t="shared" si="163"/>
        <v/>
      </c>
      <c r="AR373" s="134" t="str">
        <f t="shared" si="164"/>
        <v/>
      </c>
    </row>
    <row r="374" spans="1:44">
      <c r="A374" s="220" t="str">
        <f t="shared" si="145"/>
        <v/>
      </c>
      <c r="B374" s="384"/>
      <c r="C374" s="385"/>
      <c r="D374" s="385"/>
      <c r="E374" s="386"/>
      <c r="F374" s="44"/>
      <c r="G374" s="469" t="str">
        <f t="shared" si="146"/>
        <v/>
      </c>
      <c r="H374" s="469"/>
      <c r="I374" s="373"/>
      <c r="J374" s="87"/>
      <c r="K374" s="54"/>
      <c r="L374" s="88"/>
      <c r="M374" s="89"/>
      <c r="N374" s="471">
        <f t="shared" si="147"/>
        <v>0</v>
      </c>
      <c r="O374" s="41"/>
      <c r="P374" s="52">
        <f t="shared" si="148"/>
        <v>0</v>
      </c>
      <c r="Q374" s="53" t="str">
        <f t="shared" si="149"/>
        <v/>
      </c>
      <c r="R374" s="54"/>
      <c r="S374" s="37"/>
      <c r="T374" s="23"/>
      <c r="U374" s="52">
        <f t="shared" si="150"/>
        <v>0</v>
      </c>
      <c r="V374" s="90"/>
      <c r="W374" s="91"/>
      <c r="X374" s="92"/>
      <c r="Y374" s="467">
        <f t="shared" si="151"/>
        <v>0</v>
      </c>
      <c r="Z374" s="90"/>
      <c r="AA374" s="91"/>
      <c r="AB374" s="92"/>
      <c r="AC374" s="93">
        <f t="shared" si="152"/>
        <v>0</v>
      </c>
      <c r="AD374" s="391" t="str">
        <f t="shared" si="143"/>
        <v/>
      </c>
      <c r="AE374" s="54"/>
      <c r="AF374" s="240" t="str">
        <f t="shared" si="153"/>
        <v/>
      </c>
      <c r="AG374" s="139" t="str">
        <f t="shared" si="154"/>
        <v/>
      </c>
      <c r="AH374" s="130" t="str">
        <f t="shared" si="155"/>
        <v/>
      </c>
      <c r="AI374" s="131" t="b">
        <f t="shared" si="144"/>
        <v>0</v>
      </c>
      <c r="AJ374" s="132" t="str">
        <f t="shared" si="156"/>
        <v/>
      </c>
      <c r="AK374" s="132" t="str">
        <f t="shared" si="157"/>
        <v/>
      </c>
      <c r="AL374" s="132" t="str">
        <f t="shared" si="158"/>
        <v/>
      </c>
      <c r="AM374" s="132" t="str">
        <f t="shared" si="159"/>
        <v/>
      </c>
      <c r="AN374" s="133" t="str">
        <f t="shared" si="160"/>
        <v/>
      </c>
      <c r="AO374" s="133" t="str">
        <f t="shared" si="161"/>
        <v/>
      </c>
      <c r="AP374" s="133" t="str">
        <f t="shared" si="162"/>
        <v/>
      </c>
      <c r="AQ374" s="133" t="str">
        <f t="shared" si="163"/>
        <v/>
      </c>
      <c r="AR374" s="134" t="str">
        <f t="shared" si="164"/>
        <v/>
      </c>
    </row>
    <row r="375" spans="1:44">
      <c r="A375" s="220" t="str">
        <f t="shared" si="145"/>
        <v/>
      </c>
      <c r="B375" s="384"/>
      <c r="C375" s="385"/>
      <c r="D375" s="385"/>
      <c r="E375" s="386"/>
      <c r="F375" s="44"/>
      <c r="G375" s="469" t="str">
        <f t="shared" si="146"/>
        <v/>
      </c>
      <c r="H375" s="469"/>
      <c r="I375" s="373"/>
      <c r="J375" s="87"/>
      <c r="K375" s="54"/>
      <c r="L375" s="88"/>
      <c r="M375" s="89"/>
      <c r="N375" s="471">
        <f t="shared" si="147"/>
        <v>0</v>
      </c>
      <c r="O375" s="41"/>
      <c r="P375" s="52">
        <f t="shared" si="148"/>
        <v>0</v>
      </c>
      <c r="Q375" s="53" t="str">
        <f t="shared" si="149"/>
        <v/>
      </c>
      <c r="R375" s="54"/>
      <c r="S375" s="37"/>
      <c r="T375" s="23"/>
      <c r="U375" s="52">
        <f t="shared" si="150"/>
        <v>0</v>
      </c>
      <c r="V375" s="90"/>
      <c r="W375" s="91"/>
      <c r="X375" s="92"/>
      <c r="Y375" s="467">
        <f t="shared" si="151"/>
        <v>0</v>
      </c>
      <c r="Z375" s="90"/>
      <c r="AA375" s="91"/>
      <c r="AB375" s="92"/>
      <c r="AC375" s="93">
        <f t="shared" si="152"/>
        <v>0</v>
      </c>
      <c r="AD375" s="391" t="str">
        <f t="shared" si="143"/>
        <v/>
      </c>
      <c r="AE375" s="54"/>
      <c r="AF375" s="240" t="str">
        <f t="shared" si="153"/>
        <v/>
      </c>
      <c r="AG375" s="139" t="str">
        <f t="shared" si="154"/>
        <v/>
      </c>
      <c r="AH375" s="130" t="str">
        <f t="shared" si="155"/>
        <v/>
      </c>
      <c r="AI375" s="131" t="b">
        <f t="shared" si="144"/>
        <v>0</v>
      </c>
      <c r="AJ375" s="132" t="str">
        <f t="shared" si="156"/>
        <v/>
      </c>
      <c r="AK375" s="132" t="str">
        <f t="shared" si="157"/>
        <v/>
      </c>
      <c r="AL375" s="132" t="str">
        <f t="shared" si="158"/>
        <v/>
      </c>
      <c r="AM375" s="132" t="str">
        <f t="shared" si="159"/>
        <v/>
      </c>
      <c r="AN375" s="133" t="str">
        <f t="shared" si="160"/>
        <v/>
      </c>
      <c r="AO375" s="133" t="str">
        <f t="shared" si="161"/>
        <v/>
      </c>
      <c r="AP375" s="133" t="str">
        <f t="shared" si="162"/>
        <v/>
      </c>
      <c r="AQ375" s="133" t="str">
        <f t="shared" si="163"/>
        <v/>
      </c>
      <c r="AR375" s="134" t="str">
        <f t="shared" si="164"/>
        <v/>
      </c>
    </row>
    <row r="376" spans="1:44">
      <c r="A376" s="220" t="str">
        <f t="shared" si="145"/>
        <v/>
      </c>
      <c r="B376" s="384"/>
      <c r="C376" s="385"/>
      <c r="D376" s="385"/>
      <c r="E376" s="386"/>
      <c r="F376" s="44"/>
      <c r="G376" s="469" t="str">
        <f t="shared" si="146"/>
        <v/>
      </c>
      <c r="H376" s="469"/>
      <c r="I376" s="373"/>
      <c r="J376" s="87"/>
      <c r="K376" s="54"/>
      <c r="L376" s="88"/>
      <c r="M376" s="89"/>
      <c r="N376" s="471">
        <f t="shared" si="147"/>
        <v>0</v>
      </c>
      <c r="O376" s="41"/>
      <c r="P376" s="52">
        <f t="shared" si="148"/>
        <v>0</v>
      </c>
      <c r="Q376" s="53" t="str">
        <f t="shared" si="149"/>
        <v/>
      </c>
      <c r="R376" s="54"/>
      <c r="S376" s="37"/>
      <c r="T376" s="23"/>
      <c r="U376" s="52">
        <f t="shared" si="150"/>
        <v>0</v>
      </c>
      <c r="V376" s="90"/>
      <c r="W376" s="91"/>
      <c r="X376" s="92"/>
      <c r="Y376" s="467">
        <f t="shared" si="151"/>
        <v>0</v>
      </c>
      <c r="Z376" s="90"/>
      <c r="AA376" s="91"/>
      <c r="AB376" s="92"/>
      <c r="AC376" s="93">
        <f t="shared" si="152"/>
        <v>0</v>
      </c>
      <c r="AD376" s="391" t="str">
        <f t="shared" si="143"/>
        <v/>
      </c>
      <c r="AE376" s="54"/>
      <c r="AF376" s="240" t="str">
        <f t="shared" si="153"/>
        <v/>
      </c>
      <c r="AG376" s="139" t="str">
        <f t="shared" si="154"/>
        <v/>
      </c>
      <c r="AH376" s="130" t="str">
        <f t="shared" si="155"/>
        <v/>
      </c>
      <c r="AI376" s="131" t="b">
        <f t="shared" si="144"/>
        <v>0</v>
      </c>
      <c r="AJ376" s="132" t="str">
        <f t="shared" si="156"/>
        <v/>
      </c>
      <c r="AK376" s="132" t="str">
        <f t="shared" si="157"/>
        <v/>
      </c>
      <c r="AL376" s="132" t="str">
        <f t="shared" si="158"/>
        <v/>
      </c>
      <c r="AM376" s="132" t="str">
        <f t="shared" si="159"/>
        <v/>
      </c>
      <c r="AN376" s="133" t="str">
        <f t="shared" si="160"/>
        <v/>
      </c>
      <c r="AO376" s="133" t="str">
        <f t="shared" si="161"/>
        <v/>
      </c>
      <c r="AP376" s="133" t="str">
        <f t="shared" si="162"/>
        <v/>
      </c>
      <c r="AQ376" s="133" t="str">
        <f t="shared" si="163"/>
        <v/>
      </c>
      <c r="AR376" s="134" t="str">
        <f t="shared" si="164"/>
        <v/>
      </c>
    </row>
    <row r="377" spans="1:44">
      <c r="A377" s="220" t="str">
        <f t="shared" si="145"/>
        <v/>
      </c>
      <c r="B377" s="384"/>
      <c r="C377" s="385"/>
      <c r="D377" s="385"/>
      <c r="E377" s="386"/>
      <c r="F377" s="44"/>
      <c r="G377" s="469" t="str">
        <f t="shared" si="146"/>
        <v/>
      </c>
      <c r="H377" s="469"/>
      <c r="I377" s="373"/>
      <c r="J377" s="87"/>
      <c r="K377" s="54"/>
      <c r="L377" s="88"/>
      <c r="M377" s="89"/>
      <c r="N377" s="471">
        <f t="shared" si="147"/>
        <v>0</v>
      </c>
      <c r="O377" s="41"/>
      <c r="P377" s="52">
        <f t="shared" si="148"/>
        <v>0</v>
      </c>
      <c r="Q377" s="53" t="str">
        <f t="shared" si="149"/>
        <v/>
      </c>
      <c r="R377" s="54"/>
      <c r="S377" s="37"/>
      <c r="T377" s="23"/>
      <c r="U377" s="52">
        <f t="shared" si="150"/>
        <v>0</v>
      </c>
      <c r="V377" s="90"/>
      <c r="W377" s="91"/>
      <c r="X377" s="92"/>
      <c r="Y377" s="467">
        <f t="shared" si="151"/>
        <v>0</v>
      </c>
      <c r="Z377" s="90"/>
      <c r="AA377" s="91"/>
      <c r="AB377" s="92"/>
      <c r="AC377" s="93">
        <f t="shared" si="152"/>
        <v>0</v>
      </c>
      <c r="AD377" s="391" t="str">
        <f t="shared" si="143"/>
        <v/>
      </c>
      <c r="AE377" s="54"/>
      <c r="AF377" s="240" t="str">
        <f t="shared" si="153"/>
        <v/>
      </c>
      <c r="AG377" s="139" t="str">
        <f t="shared" si="154"/>
        <v/>
      </c>
      <c r="AH377" s="130" t="str">
        <f t="shared" si="155"/>
        <v/>
      </c>
      <c r="AI377" s="131" t="b">
        <f t="shared" si="144"/>
        <v>0</v>
      </c>
      <c r="AJ377" s="132" t="str">
        <f t="shared" si="156"/>
        <v/>
      </c>
      <c r="AK377" s="132" t="str">
        <f t="shared" si="157"/>
        <v/>
      </c>
      <c r="AL377" s="132" t="str">
        <f t="shared" si="158"/>
        <v/>
      </c>
      <c r="AM377" s="132" t="str">
        <f t="shared" si="159"/>
        <v/>
      </c>
      <c r="AN377" s="133" t="str">
        <f t="shared" si="160"/>
        <v/>
      </c>
      <c r="AO377" s="133" t="str">
        <f t="shared" si="161"/>
        <v/>
      </c>
      <c r="AP377" s="133" t="str">
        <f t="shared" si="162"/>
        <v/>
      </c>
      <c r="AQ377" s="133" t="str">
        <f t="shared" si="163"/>
        <v/>
      </c>
      <c r="AR377" s="134" t="str">
        <f t="shared" si="164"/>
        <v/>
      </c>
    </row>
    <row r="378" spans="1:44">
      <c r="A378" s="220" t="str">
        <f t="shared" si="145"/>
        <v/>
      </c>
      <c r="B378" s="384"/>
      <c r="C378" s="385"/>
      <c r="D378" s="385"/>
      <c r="E378" s="386"/>
      <c r="F378" s="44"/>
      <c r="G378" s="469" t="str">
        <f t="shared" si="146"/>
        <v/>
      </c>
      <c r="H378" s="469"/>
      <c r="I378" s="373"/>
      <c r="J378" s="87"/>
      <c r="K378" s="54"/>
      <c r="L378" s="88"/>
      <c r="M378" s="89"/>
      <c r="N378" s="471">
        <f t="shared" si="147"/>
        <v>0</v>
      </c>
      <c r="O378" s="41"/>
      <c r="P378" s="52">
        <f t="shared" si="148"/>
        <v>0</v>
      </c>
      <c r="Q378" s="53" t="str">
        <f t="shared" si="149"/>
        <v/>
      </c>
      <c r="R378" s="54"/>
      <c r="S378" s="37"/>
      <c r="T378" s="23"/>
      <c r="U378" s="52">
        <f t="shared" si="150"/>
        <v>0</v>
      </c>
      <c r="V378" s="90"/>
      <c r="W378" s="91"/>
      <c r="X378" s="92"/>
      <c r="Y378" s="467">
        <f t="shared" si="151"/>
        <v>0</v>
      </c>
      <c r="Z378" s="90"/>
      <c r="AA378" s="91"/>
      <c r="AB378" s="92"/>
      <c r="AC378" s="93">
        <f t="shared" si="152"/>
        <v>0</v>
      </c>
      <c r="AD378" s="391" t="str">
        <f t="shared" si="143"/>
        <v/>
      </c>
      <c r="AE378" s="54"/>
      <c r="AF378" s="240" t="str">
        <f t="shared" si="153"/>
        <v/>
      </c>
      <c r="AG378" s="139" t="str">
        <f t="shared" si="154"/>
        <v/>
      </c>
      <c r="AH378" s="130" t="str">
        <f t="shared" si="155"/>
        <v/>
      </c>
      <c r="AI378" s="131" t="b">
        <f t="shared" si="144"/>
        <v>0</v>
      </c>
      <c r="AJ378" s="132" t="str">
        <f t="shared" si="156"/>
        <v/>
      </c>
      <c r="AK378" s="132" t="str">
        <f t="shared" si="157"/>
        <v/>
      </c>
      <c r="AL378" s="132" t="str">
        <f t="shared" si="158"/>
        <v/>
      </c>
      <c r="AM378" s="132" t="str">
        <f t="shared" si="159"/>
        <v/>
      </c>
      <c r="AN378" s="133" t="str">
        <f t="shared" si="160"/>
        <v/>
      </c>
      <c r="AO378" s="133" t="str">
        <f t="shared" si="161"/>
        <v/>
      </c>
      <c r="AP378" s="133" t="str">
        <f t="shared" si="162"/>
        <v/>
      </c>
      <c r="AQ378" s="133" t="str">
        <f t="shared" si="163"/>
        <v/>
      </c>
      <c r="AR378" s="134" t="str">
        <f t="shared" si="164"/>
        <v/>
      </c>
    </row>
    <row r="379" spans="1:44">
      <c r="A379" s="220" t="str">
        <f t="shared" si="145"/>
        <v/>
      </c>
      <c r="B379" s="384"/>
      <c r="C379" s="385"/>
      <c r="D379" s="385"/>
      <c r="E379" s="386"/>
      <c r="F379" s="44"/>
      <c r="G379" s="469" t="str">
        <f t="shared" si="146"/>
        <v/>
      </c>
      <c r="H379" s="469"/>
      <c r="I379" s="373"/>
      <c r="J379" s="87"/>
      <c r="K379" s="54"/>
      <c r="L379" s="88"/>
      <c r="M379" s="89"/>
      <c r="N379" s="471">
        <f t="shared" si="147"/>
        <v>0</v>
      </c>
      <c r="O379" s="41"/>
      <c r="P379" s="52">
        <f t="shared" si="148"/>
        <v>0</v>
      </c>
      <c r="Q379" s="53" t="str">
        <f t="shared" si="149"/>
        <v/>
      </c>
      <c r="R379" s="54"/>
      <c r="S379" s="37"/>
      <c r="T379" s="23"/>
      <c r="U379" s="52">
        <f t="shared" si="150"/>
        <v>0</v>
      </c>
      <c r="V379" s="90"/>
      <c r="W379" s="91"/>
      <c r="X379" s="92"/>
      <c r="Y379" s="467">
        <f t="shared" si="151"/>
        <v>0</v>
      </c>
      <c r="Z379" s="90"/>
      <c r="AA379" s="91"/>
      <c r="AB379" s="92"/>
      <c r="AC379" s="93">
        <f t="shared" si="152"/>
        <v>0</v>
      </c>
      <c r="AD379" s="391" t="str">
        <f t="shared" si="143"/>
        <v/>
      </c>
      <c r="AE379" s="54"/>
      <c r="AF379" s="240" t="str">
        <f t="shared" si="153"/>
        <v/>
      </c>
      <c r="AG379" s="139" t="str">
        <f t="shared" si="154"/>
        <v/>
      </c>
      <c r="AH379" s="130" t="str">
        <f t="shared" si="155"/>
        <v/>
      </c>
      <c r="AI379" s="131" t="b">
        <f t="shared" si="144"/>
        <v>0</v>
      </c>
      <c r="AJ379" s="132" t="str">
        <f t="shared" si="156"/>
        <v/>
      </c>
      <c r="AK379" s="132" t="str">
        <f t="shared" si="157"/>
        <v/>
      </c>
      <c r="AL379" s="132" t="str">
        <f t="shared" si="158"/>
        <v/>
      </c>
      <c r="AM379" s="132" t="str">
        <f t="shared" si="159"/>
        <v/>
      </c>
      <c r="AN379" s="133" t="str">
        <f t="shared" si="160"/>
        <v/>
      </c>
      <c r="AO379" s="133" t="str">
        <f t="shared" si="161"/>
        <v/>
      </c>
      <c r="AP379" s="133" t="str">
        <f t="shared" si="162"/>
        <v/>
      </c>
      <c r="AQ379" s="133" t="str">
        <f t="shared" si="163"/>
        <v/>
      </c>
      <c r="AR379" s="134" t="str">
        <f t="shared" si="164"/>
        <v/>
      </c>
    </row>
    <row r="380" spans="1:44">
      <c r="A380" s="220" t="str">
        <f t="shared" si="145"/>
        <v/>
      </c>
      <c r="B380" s="384"/>
      <c r="C380" s="385"/>
      <c r="D380" s="385"/>
      <c r="E380" s="386"/>
      <c r="F380" s="44"/>
      <c r="G380" s="469" t="str">
        <f t="shared" si="146"/>
        <v/>
      </c>
      <c r="H380" s="469"/>
      <c r="I380" s="373"/>
      <c r="J380" s="87"/>
      <c r="K380" s="54"/>
      <c r="L380" s="88"/>
      <c r="M380" s="89"/>
      <c r="N380" s="471">
        <f t="shared" si="147"/>
        <v>0</v>
      </c>
      <c r="O380" s="41"/>
      <c r="P380" s="52">
        <f t="shared" si="148"/>
        <v>0</v>
      </c>
      <c r="Q380" s="53" t="str">
        <f t="shared" si="149"/>
        <v/>
      </c>
      <c r="R380" s="54"/>
      <c r="S380" s="37"/>
      <c r="T380" s="23"/>
      <c r="U380" s="52">
        <f t="shared" si="150"/>
        <v>0</v>
      </c>
      <c r="V380" s="90"/>
      <c r="W380" s="91"/>
      <c r="X380" s="92"/>
      <c r="Y380" s="467">
        <f t="shared" si="151"/>
        <v>0</v>
      </c>
      <c r="Z380" s="90"/>
      <c r="AA380" s="91"/>
      <c r="AB380" s="92"/>
      <c r="AC380" s="93">
        <f t="shared" si="152"/>
        <v>0</v>
      </c>
      <c r="AD380" s="391" t="str">
        <f t="shared" si="143"/>
        <v/>
      </c>
      <c r="AE380" s="54"/>
      <c r="AF380" s="240" t="str">
        <f t="shared" si="153"/>
        <v/>
      </c>
      <c r="AG380" s="139" t="str">
        <f t="shared" si="154"/>
        <v/>
      </c>
      <c r="AH380" s="130" t="str">
        <f t="shared" si="155"/>
        <v/>
      </c>
      <c r="AI380" s="131" t="b">
        <f t="shared" si="144"/>
        <v>0</v>
      </c>
      <c r="AJ380" s="132" t="str">
        <f t="shared" si="156"/>
        <v/>
      </c>
      <c r="AK380" s="132" t="str">
        <f t="shared" si="157"/>
        <v/>
      </c>
      <c r="AL380" s="132" t="str">
        <f t="shared" si="158"/>
        <v/>
      </c>
      <c r="AM380" s="132" t="str">
        <f t="shared" si="159"/>
        <v/>
      </c>
      <c r="AN380" s="133" t="str">
        <f t="shared" si="160"/>
        <v/>
      </c>
      <c r="AO380" s="133" t="str">
        <f t="shared" si="161"/>
        <v/>
      </c>
      <c r="AP380" s="133" t="str">
        <f t="shared" si="162"/>
        <v/>
      </c>
      <c r="AQ380" s="133" t="str">
        <f t="shared" si="163"/>
        <v/>
      </c>
      <c r="AR380" s="134" t="str">
        <f t="shared" si="164"/>
        <v/>
      </c>
    </row>
    <row r="381" spans="1:44">
      <c r="A381" s="220" t="str">
        <f t="shared" si="145"/>
        <v/>
      </c>
      <c r="B381" s="384"/>
      <c r="C381" s="385"/>
      <c r="D381" s="385"/>
      <c r="E381" s="386"/>
      <c r="F381" s="44"/>
      <c r="G381" s="469" t="str">
        <f t="shared" si="146"/>
        <v/>
      </c>
      <c r="H381" s="469"/>
      <c r="I381" s="373"/>
      <c r="J381" s="87"/>
      <c r="K381" s="54"/>
      <c r="L381" s="88"/>
      <c r="M381" s="89"/>
      <c r="N381" s="471">
        <f t="shared" si="147"/>
        <v>0</v>
      </c>
      <c r="O381" s="41"/>
      <c r="P381" s="52">
        <f t="shared" si="148"/>
        <v>0</v>
      </c>
      <c r="Q381" s="53" t="str">
        <f t="shared" si="149"/>
        <v/>
      </c>
      <c r="R381" s="54"/>
      <c r="S381" s="37"/>
      <c r="T381" s="23"/>
      <c r="U381" s="52">
        <f t="shared" si="150"/>
        <v>0</v>
      </c>
      <c r="V381" s="90"/>
      <c r="W381" s="91"/>
      <c r="X381" s="92"/>
      <c r="Y381" s="467">
        <f t="shared" si="151"/>
        <v>0</v>
      </c>
      <c r="Z381" s="90"/>
      <c r="AA381" s="91"/>
      <c r="AB381" s="92"/>
      <c r="AC381" s="93">
        <f t="shared" si="152"/>
        <v>0</v>
      </c>
      <c r="AD381" s="391" t="str">
        <f t="shared" si="143"/>
        <v/>
      </c>
      <c r="AE381" s="54"/>
      <c r="AF381" s="240" t="str">
        <f t="shared" si="153"/>
        <v/>
      </c>
      <c r="AG381" s="139" t="str">
        <f t="shared" si="154"/>
        <v/>
      </c>
      <c r="AH381" s="130" t="str">
        <f t="shared" si="155"/>
        <v/>
      </c>
      <c r="AI381" s="131" t="b">
        <f t="shared" si="144"/>
        <v>0</v>
      </c>
      <c r="AJ381" s="132" t="str">
        <f t="shared" si="156"/>
        <v/>
      </c>
      <c r="AK381" s="132" t="str">
        <f t="shared" si="157"/>
        <v/>
      </c>
      <c r="AL381" s="132" t="str">
        <f t="shared" si="158"/>
        <v/>
      </c>
      <c r="AM381" s="132" t="str">
        <f t="shared" si="159"/>
        <v/>
      </c>
      <c r="AN381" s="133" t="str">
        <f t="shared" si="160"/>
        <v/>
      </c>
      <c r="AO381" s="133" t="str">
        <f t="shared" si="161"/>
        <v/>
      </c>
      <c r="AP381" s="133" t="str">
        <f t="shared" si="162"/>
        <v/>
      </c>
      <c r="AQ381" s="133" t="str">
        <f t="shared" si="163"/>
        <v/>
      </c>
      <c r="AR381" s="134" t="str">
        <f t="shared" si="164"/>
        <v/>
      </c>
    </row>
    <row r="382" spans="1:44">
      <c r="A382" s="220" t="str">
        <f t="shared" si="145"/>
        <v/>
      </c>
      <c r="B382" s="384"/>
      <c r="C382" s="385"/>
      <c r="D382" s="385"/>
      <c r="E382" s="386"/>
      <c r="F382" s="44"/>
      <c r="G382" s="469" t="str">
        <f t="shared" si="146"/>
        <v/>
      </c>
      <c r="H382" s="469"/>
      <c r="I382" s="373"/>
      <c r="J382" s="87"/>
      <c r="K382" s="54"/>
      <c r="L382" s="88"/>
      <c r="M382" s="89"/>
      <c r="N382" s="471">
        <f t="shared" si="147"/>
        <v>0</v>
      </c>
      <c r="O382" s="41"/>
      <c r="P382" s="52">
        <f t="shared" si="148"/>
        <v>0</v>
      </c>
      <c r="Q382" s="53" t="str">
        <f t="shared" si="149"/>
        <v/>
      </c>
      <c r="R382" s="54"/>
      <c r="S382" s="37"/>
      <c r="T382" s="23"/>
      <c r="U382" s="52">
        <f t="shared" si="150"/>
        <v>0</v>
      </c>
      <c r="V382" s="90"/>
      <c r="W382" s="91"/>
      <c r="X382" s="92"/>
      <c r="Y382" s="467">
        <f t="shared" si="151"/>
        <v>0</v>
      </c>
      <c r="Z382" s="90"/>
      <c r="AA382" s="91"/>
      <c r="AB382" s="92"/>
      <c r="AC382" s="93">
        <f t="shared" si="152"/>
        <v>0</v>
      </c>
      <c r="AD382" s="391" t="str">
        <f t="shared" si="143"/>
        <v/>
      </c>
      <c r="AE382" s="54"/>
      <c r="AF382" s="240" t="str">
        <f t="shared" si="153"/>
        <v/>
      </c>
      <c r="AG382" s="139" t="str">
        <f t="shared" si="154"/>
        <v/>
      </c>
      <c r="AH382" s="130" t="str">
        <f t="shared" si="155"/>
        <v/>
      </c>
      <c r="AI382" s="131" t="b">
        <f t="shared" si="144"/>
        <v>0</v>
      </c>
      <c r="AJ382" s="132" t="str">
        <f t="shared" si="156"/>
        <v/>
      </c>
      <c r="AK382" s="132" t="str">
        <f t="shared" si="157"/>
        <v/>
      </c>
      <c r="AL382" s="132" t="str">
        <f t="shared" si="158"/>
        <v/>
      </c>
      <c r="AM382" s="132" t="str">
        <f t="shared" si="159"/>
        <v/>
      </c>
      <c r="AN382" s="133" t="str">
        <f t="shared" si="160"/>
        <v/>
      </c>
      <c r="AO382" s="133" t="str">
        <f t="shared" si="161"/>
        <v/>
      </c>
      <c r="AP382" s="133" t="str">
        <f t="shared" si="162"/>
        <v/>
      </c>
      <c r="AQ382" s="133" t="str">
        <f t="shared" si="163"/>
        <v/>
      </c>
      <c r="AR382" s="134" t="str">
        <f t="shared" si="164"/>
        <v/>
      </c>
    </row>
    <row r="383" spans="1:44">
      <c r="A383" s="220" t="str">
        <f t="shared" si="145"/>
        <v/>
      </c>
      <c r="B383" s="384"/>
      <c r="C383" s="385"/>
      <c r="D383" s="385"/>
      <c r="E383" s="386"/>
      <c r="F383" s="44"/>
      <c r="G383" s="469" t="str">
        <f t="shared" si="146"/>
        <v/>
      </c>
      <c r="H383" s="469"/>
      <c r="I383" s="373"/>
      <c r="J383" s="87"/>
      <c r="K383" s="54"/>
      <c r="L383" s="88"/>
      <c r="M383" s="89"/>
      <c r="N383" s="471">
        <f t="shared" si="147"/>
        <v>0</v>
      </c>
      <c r="O383" s="41"/>
      <c r="P383" s="52">
        <f t="shared" si="148"/>
        <v>0</v>
      </c>
      <c r="Q383" s="53" t="str">
        <f t="shared" si="149"/>
        <v/>
      </c>
      <c r="R383" s="54"/>
      <c r="S383" s="37"/>
      <c r="T383" s="23"/>
      <c r="U383" s="52">
        <f t="shared" si="150"/>
        <v>0</v>
      </c>
      <c r="V383" s="90"/>
      <c r="W383" s="91"/>
      <c r="X383" s="92"/>
      <c r="Y383" s="467">
        <f t="shared" si="151"/>
        <v>0</v>
      </c>
      <c r="Z383" s="90"/>
      <c r="AA383" s="91"/>
      <c r="AB383" s="92"/>
      <c r="AC383" s="93">
        <f t="shared" si="152"/>
        <v>0</v>
      </c>
      <c r="AD383" s="391" t="str">
        <f t="shared" si="143"/>
        <v/>
      </c>
      <c r="AE383" s="54"/>
      <c r="AF383" s="240" t="str">
        <f t="shared" si="153"/>
        <v/>
      </c>
      <c r="AG383" s="139" t="str">
        <f t="shared" si="154"/>
        <v/>
      </c>
      <c r="AH383" s="130" t="str">
        <f t="shared" si="155"/>
        <v/>
      </c>
      <c r="AI383" s="131" t="b">
        <f t="shared" si="144"/>
        <v>0</v>
      </c>
      <c r="AJ383" s="132" t="str">
        <f t="shared" si="156"/>
        <v/>
      </c>
      <c r="AK383" s="132" t="str">
        <f t="shared" si="157"/>
        <v/>
      </c>
      <c r="AL383" s="132" t="str">
        <f t="shared" si="158"/>
        <v/>
      </c>
      <c r="AM383" s="132" t="str">
        <f t="shared" si="159"/>
        <v/>
      </c>
      <c r="AN383" s="133" t="str">
        <f t="shared" si="160"/>
        <v/>
      </c>
      <c r="AO383" s="133" t="str">
        <f t="shared" si="161"/>
        <v/>
      </c>
      <c r="AP383" s="133" t="str">
        <f t="shared" si="162"/>
        <v/>
      </c>
      <c r="AQ383" s="133" t="str">
        <f t="shared" si="163"/>
        <v/>
      </c>
      <c r="AR383" s="134" t="str">
        <f t="shared" si="164"/>
        <v/>
      </c>
    </row>
    <row r="384" spans="1:44">
      <c r="A384" s="220" t="str">
        <f t="shared" si="145"/>
        <v/>
      </c>
      <c r="B384" s="384"/>
      <c r="C384" s="385"/>
      <c r="D384" s="385"/>
      <c r="E384" s="386"/>
      <c r="F384" s="44"/>
      <c r="G384" s="469" t="str">
        <f t="shared" si="146"/>
        <v/>
      </c>
      <c r="H384" s="469"/>
      <c r="I384" s="373"/>
      <c r="J384" s="87"/>
      <c r="K384" s="54"/>
      <c r="L384" s="88"/>
      <c r="M384" s="89"/>
      <c r="N384" s="471">
        <f t="shared" si="147"/>
        <v>0</v>
      </c>
      <c r="O384" s="41"/>
      <c r="P384" s="52">
        <f t="shared" si="148"/>
        <v>0</v>
      </c>
      <c r="Q384" s="53" t="str">
        <f t="shared" si="149"/>
        <v/>
      </c>
      <c r="R384" s="54"/>
      <c r="S384" s="37"/>
      <c r="T384" s="23"/>
      <c r="U384" s="52">
        <f t="shared" si="150"/>
        <v>0</v>
      </c>
      <c r="V384" s="90"/>
      <c r="W384" s="91"/>
      <c r="X384" s="92"/>
      <c r="Y384" s="467">
        <f t="shared" si="151"/>
        <v>0</v>
      </c>
      <c r="Z384" s="90"/>
      <c r="AA384" s="91"/>
      <c r="AB384" s="92"/>
      <c r="AC384" s="93">
        <f t="shared" si="152"/>
        <v>0</v>
      </c>
      <c r="AD384" s="391" t="str">
        <f t="shared" si="143"/>
        <v/>
      </c>
      <c r="AE384" s="54"/>
      <c r="AF384" s="240" t="str">
        <f t="shared" si="153"/>
        <v/>
      </c>
      <c r="AG384" s="139" t="str">
        <f t="shared" si="154"/>
        <v/>
      </c>
      <c r="AH384" s="130" t="str">
        <f t="shared" si="155"/>
        <v/>
      </c>
      <c r="AI384" s="131" t="b">
        <f t="shared" si="144"/>
        <v>0</v>
      </c>
      <c r="AJ384" s="132" t="str">
        <f t="shared" si="156"/>
        <v/>
      </c>
      <c r="AK384" s="132" t="str">
        <f t="shared" si="157"/>
        <v/>
      </c>
      <c r="AL384" s="132" t="str">
        <f t="shared" si="158"/>
        <v/>
      </c>
      <c r="AM384" s="132" t="str">
        <f t="shared" si="159"/>
        <v/>
      </c>
      <c r="AN384" s="133" t="str">
        <f t="shared" si="160"/>
        <v/>
      </c>
      <c r="AO384" s="133" t="str">
        <f t="shared" si="161"/>
        <v/>
      </c>
      <c r="AP384" s="133" t="str">
        <f t="shared" si="162"/>
        <v/>
      </c>
      <c r="AQ384" s="133" t="str">
        <f t="shared" si="163"/>
        <v/>
      </c>
      <c r="AR384" s="134" t="str">
        <f t="shared" si="164"/>
        <v/>
      </c>
    </row>
    <row r="385" spans="1:44">
      <c r="A385" s="220" t="str">
        <f t="shared" si="145"/>
        <v/>
      </c>
      <c r="B385" s="384"/>
      <c r="C385" s="385"/>
      <c r="D385" s="385"/>
      <c r="E385" s="386"/>
      <c r="F385" s="44"/>
      <c r="G385" s="469" t="str">
        <f t="shared" si="146"/>
        <v/>
      </c>
      <c r="H385" s="469"/>
      <c r="I385" s="373"/>
      <c r="J385" s="87"/>
      <c r="K385" s="54"/>
      <c r="L385" s="88"/>
      <c r="M385" s="89"/>
      <c r="N385" s="471">
        <f t="shared" si="147"/>
        <v>0</v>
      </c>
      <c r="O385" s="41"/>
      <c r="P385" s="52">
        <f t="shared" si="148"/>
        <v>0</v>
      </c>
      <c r="Q385" s="53" t="str">
        <f t="shared" si="149"/>
        <v/>
      </c>
      <c r="R385" s="54"/>
      <c r="S385" s="37"/>
      <c r="T385" s="23"/>
      <c r="U385" s="52">
        <f t="shared" si="150"/>
        <v>0</v>
      </c>
      <c r="V385" s="90"/>
      <c r="W385" s="91"/>
      <c r="X385" s="92"/>
      <c r="Y385" s="467">
        <f t="shared" si="151"/>
        <v>0</v>
      </c>
      <c r="Z385" s="90"/>
      <c r="AA385" s="91"/>
      <c r="AB385" s="92"/>
      <c r="AC385" s="93">
        <f t="shared" si="152"/>
        <v>0</v>
      </c>
      <c r="AD385" s="391" t="str">
        <f t="shared" si="143"/>
        <v/>
      </c>
      <c r="AE385" s="54"/>
      <c r="AF385" s="240" t="str">
        <f t="shared" si="153"/>
        <v/>
      </c>
      <c r="AG385" s="139" t="str">
        <f t="shared" si="154"/>
        <v/>
      </c>
      <c r="AH385" s="130" t="str">
        <f t="shared" si="155"/>
        <v/>
      </c>
      <c r="AI385" s="131" t="b">
        <f t="shared" si="144"/>
        <v>0</v>
      </c>
      <c r="AJ385" s="132" t="str">
        <f t="shared" si="156"/>
        <v/>
      </c>
      <c r="AK385" s="132" t="str">
        <f t="shared" si="157"/>
        <v/>
      </c>
      <c r="AL385" s="132" t="str">
        <f t="shared" si="158"/>
        <v/>
      </c>
      <c r="AM385" s="132" t="str">
        <f t="shared" si="159"/>
        <v/>
      </c>
      <c r="AN385" s="133" t="str">
        <f t="shared" si="160"/>
        <v/>
      </c>
      <c r="AO385" s="133" t="str">
        <f t="shared" si="161"/>
        <v/>
      </c>
      <c r="AP385" s="133" t="str">
        <f t="shared" si="162"/>
        <v/>
      </c>
      <c r="AQ385" s="133" t="str">
        <f t="shared" si="163"/>
        <v/>
      </c>
      <c r="AR385" s="134" t="str">
        <f t="shared" si="164"/>
        <v/>
      </c>
    </row>
    <row r="386" spans="1:44">
      <c r="A386" s="220" t="str">
        <f t="shared" si="145"/>
        <v/>
      </c>
      <c r="B386" s="384"/>
      <c r="C386" s="385"/>
      <c r="D386" s="385"/>
      <c r="E386" s="386"/>
      <c r="F386" s="44"/>
      <c r="G386" s="469" t="str">
        <f t="shared" si="146"/>
        <v/>
      </c>
      <c r="H386" s="469"/>
      <c r="I386" s="373"/>
      <c r="J386" s="87"/>
      <c r="K386" s="54"/>
      <c r="L386" s="88"/>
      <c r="M386" s="89"/>
      <c r="N386" s="471">
        <f t="shared" si="147"/>
        <v>0</v>
      </c>
      <c r="O386" s="41"/>
      <c r="P386" s="52">
        <f t="shared" si="148"/>
        <v>0</v>
      </c>
      <c r="Q386" s="53" t="str">
        <f t="shared" si="149"/>
        <v/>
      </c>
      <c r="R386" s="54"/>
      <c r="S386" s="37"/>
      <c r="T386" s="23"/>
      <c r="U386" s="52">
        <f t="shared" si="150"/>
        <v>0</v>
      </c>
      <c r="V386" s="90"/>
      <c r="W386" s="91"/>
      <c r="X386" s="92"/>
      <c r="Y386" s="467">
        <f t="shared" si="151"/>
        <v>0</v>
      </c>
      <c r="Z386" s="90"/>
      <c r="AA386" s="91"/>
      <c r="AB386" s="92"/>
      <c r="AC386" s="93">
        <f t="shared" si="152"/>
        <v>0</v>
      </c>
      <c r="AD386" s="391" t="str">
        <f t="shared" si="143"/>
        <v/>
      </c>
      <c r="AE386" s="54"/>
      <c r="AF386" s="240" t="str">
        <f t="shared" si="153"/>
        <v/>
      </c>
      <c r="AG386" s="139" t="str">
        <f t="shared" si="154"/>
        <v/>
      </c>
      <c r="AH386" s="130" t="str">
        <f t="shared" si="155"/>
        <v/>
      </c>
      <c r="AI386" s="131" t="b">
        <f t="shared" si="144"/>
        <v>0</v>
      </c>
      <c r="AJ386" s="132" t="str">
        <f t="shared" si="156"/>
        <v/>
      </c>
      <c r="AK386" s="132" t="str">
        <f t="shared" si="157"/>
        <v/>
      </c>
      <c r="AL386" s="132" t="str">
        <f t="shared" si="158"/>
        <v/>
      </c>
      <c r="AM386" s="132" t="str">
        <f t="shared" si="159"/>
        <v/>
      </c>
      <c r="AN386" s="133" t="str">
        <f t="shared" si="160"/>
        <v/>
      </c>
      <c r="AO386" s="133" t="str">
        <f t="shared" si="161"/>
        <v/>
      </c>
      <c r="AP386" s="133" t="str">
        <f t="shared" si="162"/>
        <v/>
      </c>
      <c r="AQ386" s="133" t="str">
        <f t="shared" si="163"/>
        <v/>
      </c>
      <c r="AR386" s="134" t="str">
        <f t="shared" si="164"/>
        <v/>
      </c>
    </row>
    <row r="387" spans="1:44">
      <c r="A387" s="220" t="str">
        <f t="shared" si="145"/>
        <v/>
      </c>
      <c r="B387" s="384"/>
      <c r="C387" s="385"/>
      <c r="D387" s="385"/>
      <c r="E387" s="386"/>
      <c r="F387" s="44"/>
      <c r="G387" s="469" t="str">
        <f t="shared" si="146"/>
        <v/>
      </c>
      <c r="H387" s="469"/>
      <c r="I387" s="373"/>
      <c r="J387" s="87"/>
      <c r="K387" s="54"/>
      <c r="L387" s="88"/>
      <c r="M387" s="89"/>
      <c r="N387" s="471">
        <f t="shared" si="147"/>
        <v>0</v>
      </c>
      <c r="O387" s="41"/>
      <c r="P387" s="52">
        <f t="shared" si="148"/>
        <v>0</v>
      </c>
      <c r="Q387" s="53" t="str">
        <f t="shared" si="149"/>
        <v/>
      </c>
      <c r="R387" s="54"/>
      <c r="S387" s="37"/>
      <c r="T387" s="23"/>
      <c r="U387" s="52">
        <f t="shared" si="150"/>
        <v>0</v>
      </c>
      <c r="V387" s="90"/>
      <c r="W387" s="91"/>
      <c r="X387" s="92"/>
      <c r="Y387" s="467">
        <f t="shared" si="151"/>
        <v>0</v>
      </c>
      <c r="Z387" s="90"/>
      <c r="AA387" s="91"/>
      <c r="AB387" s="92"/>
      <c r="AC387" s="93">
        <f t="shared" si="152"/>
        <v>0</v>
      </c>
      <c r="AD387" s="391" t="str">
        <f t="shared" si="143"/>
        <v/>
      </c>
      <c r="AE387" s="54"/>
      <c r="AF387" s="240" t="str">
        <f t="shared" si="153"/>
        <v/>
      </c>
      <c r="AG387" s="139" t="str">
        <f t="shared" si="154"/>
        <v/>
      </c>
      <c r="AH387" s="130" t="str">
        <f t="shared" si="155"/>
        <v/>
      </c>
      <c r="AI387" s="131" t="b">
        <f t="shared" si="144"/>
        <v>0</v>
      </c>
      <c r="AJ387" s="132" t="str">
        <f t="shared" si="156"/>
        <v/>
      </c>
      <c r="AK387" s="132" t="str">
        <f t="shared" si="157"/>
        <v/>
      </c>
      <c r="AL387" s="132" t="str">
        <f t="shared" si="158"/>
        <v/>
      </c>
      <c r="AM387" s="132" t="str">
        <f t="shared" si="159"/>
        <v/>
      </c>
      <c r="AN387" s="133" t="str">
        <f t="shared" si="160"/>
        <v/>
      </c>
      <c r="AO387" s="133" t="str">
        <f t="shared" si="161"/>
        <v/>
      </c>
      <c r="AP387" s="133" t="str">
        <f t="shared" si="162"/>
        <v/>
      </c>
      <c r="AQ387" s="133" t="str">
        <f t="shared" si="163"/>
        <v/>
      </c>
      <c r="AR387" s="134" t="str">
        <f t="shared" si="164"/>
        <v/>
      </c>
    </row>
    <row r="388" spans="1:44">
      <c r="A388" s="220" t="str">
        <f t="shared" si="145"/>
        <v/>
      </c>
      <c r="B388" s="384"/>
      <c r="C388" s="385"/>
      <c r="D388" s="385"/>
      <c r="E388" s="386"/>
      <c r="F388" s="44"/>
      <c r="G388" s="469" t="str">
        <f t="shared" si="146"/>
        <v/>
      </c>
      <c r="H388" s="469"/>
      <c r="I388" s="373"/>
      <c r="J388" s="87"/>
      <c r="K388" s="54"/>
      <c r="L388" s="88"/>
      <c r="M388" s="89"/>
      <c r="N388" s="471">
        <f t="shared" si="147"/>
        <v>0</v>
      </c>
      <c r="O388" s="41"/>
      <c r="P388" s="52">
        <f t="shared" si="148"/>
        <v>0</v>
      </c>
      <c r="Q388" s="53" t="str">
        <f t="shared" si="149"/>
        <v/>
      </c>
      <c r="R388" s="54"/>
      <c r="S388" s="37"/>
      <c r="T388" s="23"/>
      <c r="U388" s="52">
        <f t="shared" si="150"/>
        <v>0</v>
      </c>
      <c r="V388" s="90"/>
      <c r="W388" s="91"/>
      <c r="X388" s="92"/>
      <c r="Y388" s="467">
        <f t="shared" si="151"/>
        <v>0</v>
      </c>
      <c r="Z388" s="90"/>
      <c r="AA388" s="91"/>
      <c r="AB388" s="92"/>
      <c r="AC388" s="93">
        <f t="shared" si="152"/>
        <v>0</v>
      </c>
      <c r="AD388" s="391" t="str">
        <f t="shared" si="143"/>
        <v/>
      </c>
      <c r="AE388" s="54"/>
      <c r="AF388" s="240" t="str">
        <f t="shared" si="153"/>
        <v/>
      </c>
      <c r="AG388" s="139" t="str">
        <f t="shared" si="154"/>
        <v/>
      </c>
      <c r="AH388" s="130" t="str">
        <f t="shared" si="155"/>
        <v/>
      </c>
      <c r="AI388" s="131" t="b">
        <f t="shared" si="144"/>
        <v>0</v>
      </c>
      <c r="AJ388" s="132" t="str">
        <f t="shared" si="156"/>
        <v/>
      </c>
      <c r="AK388" s="132" t="str">
        <f t="shared" si="157"/>
        <v/>
      </c>
      <c r="AL388" s="132" t="str">
        <f t="shared" si="158"/>
        <v/>
      </c>
      <c r="AM388" s="132" t="str">
        <f t="shared" si="159"/>
        <v/>
      </c>
      <c r="AN388" s="133" t="str">
        <f t="shared" si="160"/>
        <v/>
      </c>
      <c r="AO388" s="133" t="str">
        <f t="shared" si="161"/>
        <v/>
      </c>
      <c r="AP388" s="133" t="str">
        <f t="shared" si="162"/>
        <v/>
      </c>
      <c r="AQ388" s="133" t="str">
        <f t="shared" si="163"/>
        <v/>
      </c>
      <c r="AR388" s="134" t="str">
        <f t="shared" si="164"/>
        <v/>
      </c>
    </row>
    <row r="389" spans="1:44">
      <c r="A389" s="220" t="str">
        <f t="shared" si="145"/>
        <v/>
      </c>
      <c r="B389" s="384"/>
      <c r="C389" s="385"/>
      <c r="D389" s="385"/>
      <c r="E389" s="386"/>
      <c r="F389" s="44"/>
      <c r="G389" s="469" t="str">
        <f t="shared" si="146"/>
        <v/>
      </c>
      <c r="H389" s="469"/>
      <c r="I389" s="373"/>
      <c r="J389" s="87"/>
      <c r="K389" s="54"/>
      <c r="L389" s="88"/>
      <c r="M389" s="89"/>
      <c r="N389" s="471">
        <f t="shared" si="147"/>
        <v>0</v>
      </c>
      <c r="O389" s="41"/>
      <c r="P389" s="52">
        <f t="shared" si="148"/>
        <v>0</v>
      </c>
      <c r="Q389" s="53" t="str">
        <f t="shared" si="149"/>
        <v/>
      </c>
      <c r="R389" s="54"/>
      <c r="S389" s="37"/>
      <c r="T389" s="23"/>
      <c r="U389" s="52">
        <f t="shared" si="150"/>
        <v>0</v>
      </c>
      <c r="V389" s="90"/>
      <c r="W389" s="91"/>
      <c r="X389" s="92"/>
      <c r="Y389" s="467">
        <f t="shared" si="151"/>
        <v>0</v>
      </c>
      <c r="Z389" s="90"/>
      <c r="AA389" s="91"/>
      <c r="AB389" s="92"/>
      <c r="AC389" s="93">
        <f t="shared" si="152"/>
        <v>0</v>
      </c>
      <c r="AD389" s="391" t="str">
        <f t="shared" si="143"/>
        <v/>
      </c>
      <c r="AE389" s="54"/>
      <c r="AF389" s="240" t="str">
        <f t="shared" si="153"/>
        <v/>
      </c>
      <c r="AG389" s="139" t="str">
        <f t="shared" si="154"/>
        <v/>
      </c>
      <c r="AH389" s="130" t="str">
        <f t="shared" si="155"/>
        <v/>
      </c>
      <c r="AI389" s="131" t="b">
        <f t="shared" si="144"/>
        <v>0</v>
      </c>
      <c r="AJ389" s="132" t="str">
        <f t="shared" si="156"/>
        <v/>
      </c>
      <c r="AK389" s="132" t="str">
        <f t="shared" si="157"/>
        <v/>
      </c>
      <c r="AL389" s="132" t="str">
        <f t="shared" si="158"/>
        <v/>
      </c>
      <c r="AM389" s="132" t="str">
        <f t="shared" si="159"/>
        <v/>
      </c>
      <c r="AN389" s="133" t="str">
        <f t="shared" si="160"/>
        <v/>
      </c>
      <c r="AO389" s="133" t="str">
        <f t="shared" si="161"/>
        <v/>
      </c>
      <c r="AP389" s="133" t="str">
        <f t="shared" si="162"/>
        <v/>
      </c>
      <c r="AQ389" s="133" t="str">
        <f t="shared" si="163"/>
        <v/>
      </c>
      <c r="AR389" s="134" t="str">
        <f t="shared" si="164"/>
        <v/>
      </c>
    </row>
    <row r="390" spans="1:44">
      <c r="A390" s="220" t="str">
        <f t="shared" si="145"/>
        <v/>
      </c>
      <c r="B390" s="384"/>
      <c r="C390" s="385"/>
      <c r="D390" s="385"/>
      <c r="E390" s="386"/>
      <c r="F390" s="44"/>
      <c r="G390" s="469" t="str">
        <f t="shared" si="146"/>
        <v/>
      </c>
      <c r="H390" s="469"/>
      <c r="I390" s="373"/>
      <c r="J390" s="87"/>
      <c r="K390" s="54"/>
      <c r="L390" s="88"/>
      <c r="M390" s="89"/>
      <c r="N390" s="471">
        <f t="shared" si="147"/>
        <v>0</v>
      </c>
      <c r="O390" s="41"/>
      <c r="P390" s="52">
        <f t="shared" si="148"/>
        <v>0</v>
      </c>
      <c r="Q390" s="53" t="str">
        <f t="shared" si="149"/>
        <v/>
      </c>
      <c r="R390" s="54"/>
      <c r="S390" s="37"/>
      <c r="T390" s="23"/>
      <c r="U390" s="52">
        <f t="shared" si="150"/>
        <v>0</v>
      </c>
      <c r="V390" s="90"/>
      <c r="W390" s="91"/>
      <c r="X390" s="92"/>
      <c r="Y390" s="467">
        <f t="shared" si="151"/>
        <v>0</v>
      </c>
      <c r="Z390" s="90"/>
      <c r="AA390" s="91"/>
      <c r="AB390" s="92"/>
      <c r="AC390" s="93">
        <f t="shared" si="152"/>
        <v>0</v>
      </c>
      <c r="AD390" s="391" t="str">
        <f t="shared" si="143"/>
        <v/>
      </c>
      <c r="AE390" s="54"/>
      <c r="AF390" s="240" t="str">
        <f t="shared" si="153"/>
        <v/>
      </c>
      <c r="AG390" s="139" t="str">
        <f t="shared" si="154"/>
        <v/>
      </c>
      <c r="AH390" s="130" t="str">
        <f t="shared" si="155"/>
        <v/>
      </c>
      <c r="AI390" s="131" t="b">
        <f t="shared" si="144"/>
        <v>0</v>
      </c>
      <c r="AJ390" s="132" t="str">
        <f t="shared" si="156"/>
        <v/>
      </c>
      <c r="AK390" s="132" t="str">
        <f t="shared" si="157"/>
        <v/>
      </c>
      <c r="AL390" s="132" t="str">
        <f t="shared" si="158"/>
        <v/>
      </c>
      <c r="AM390" s="132" t="str">
        <f t="shared" si="159"/>
        <v/>
      </c>
      <c r="AN390" s="133" t="str">
        <f t="shared" si="160"/>
        <v/>
      </c>
      <c r="AO390" s="133" t="str">
        <f t="shared" si="161"/>
        <v/>
      </c>
      <c r="AP390" s="133" t="str">
        <f t="shared" si="162"/>
        <v/>
      </c>
      <c r="AQ390" s="133" t="str">
        <f t="shared" si="163"/>
        <v/>
      </c>
      <c r="AR390" s="134" t="str">
        <f t="shared" si="164"/>
        <v/>
      </c>
    </row>
    <row r="391" spans="1:44">
      <c r="A391" s="220" t="str">
        <f t="shared" si="145"/>
        <v/>
      </c>
      <c r="B391" s="384"/>
      <c r="C391" s="385"/>
      <c r="D391" s="385"/>
      <c r="E391" s="386"/>
      <c r="F391" s="44"/>
      <c r="G391" s="469" t="str">
        <f t="shared" si="146"/>
        <v/>
      </c>
      <c r="H391" s="469"/>
      <c r="I391" s="373"/>
      <c r="J391" s="87"/>
      <c r="K391" s="54"/>
      <c r="L391" s="88"/>
      <c r="M391" s="89"/>
      <c r="N391" s="471">
        <f t="shared" si="147"/>
        <v>0</v>
      </c>
      <c r="O391" s="41"/>
      <c r="P391" s="52">
        <f t="shared" si="148"/>
        <v>0</v>
      </c>
      <c r="Q391" s="53" t="str">
        <f t="shared" si="149"/>
        <v/>
      </c>
      <c r="R391" s="54"/>
      <c r="S391" s="37"/>
      <c r="T391" s="23"/>
      <c r="U391" s="52">
        <f t="shared" si="150"/>
        <v>0</v>
      </c>
      <c r="V391" s="90"/>
      <c r="W391" s="91"/>
      <c r="X391" s="92"/>
      <c r="Y391" s="467">
        <f t="shared" si="151"/>
        <v>0</v>
      </c>
      <c r="Z391" s="90"/>
      <c r="AA391" s="91"/>
      <c r="AB391" s="92"/>
      <c r="AC391" s="93">
        <f t="shared" si="152"/>
        <v>0</v>
      </c>
      <c r="AD391" s="391" t="str">
        <f t="shared" si="143"/>
        <v/>
      </c>
      <c r="AE391" s="54"/>
      <c r="AF391" s="240" t="str">
        <f t="shared" si="153"/>
        <v/>
      </c>
      <c r="AG391" s="139" t="str">
        <f t="shared" si="154"/>
        <v/>
      </c>
      <c r="AH391" s="130" t="str">
        <f t="shared" si="155"/>
        <v/>
      </c>
      <c r="AI391" s="131" t="b">
        <f t="shared" si="144"/>
        <v>0</v>
      </c>
      <c r="AJ391" s="132" t="str">
        <f t="shared" si="156"/>
        <v/>
      </c>
      <c r="AK391" s="132" t="str">
        <f t="shared" si="157"/>
        <v/>
      </c>
      <c r="AL391" s="132" t="str">
        <f t="shared" si="158"/>
        <v/>
      </c>
      <c r="AM391" s="132" t="str">
        <f t="shared" si="159"/>
        <v/>
      </c>
      <c r="AN391" s="133" t="str">
        <f t="shared" si="160"/>
        <v/>
      </c>
      <c r="AO391" s="133" t="str">
        <f t="shared" si="161"/>
        <v/>
      </c>
      <c r="AP391" s="133" t="str">
        <f t="shared" si="162"/>
        <v/>
      </c>
      <c r="AQ391" s="133" t="str">
        <f t="shared" si="163"/>
        <v/>
      </c>
      <c r="AR391" s="134" t="str">
        <f t="shared" si="164"/>
        <v/>
      </c>
    </row>
    <row r="392" spans="1:44">
      <c r="A392" s="220" t="str">
        <f t="shared" si="145"/>
        <v/>
      </c>
      <c r="B392" s="384"/>
      <c r="C392" s="385"/>
      <c r="D392" s="385"/>
      <c r="E392" s="386"/>
      <c r="F392" s="44"/>
      <c r="G392" s="469" t="str">
        <f t="shared" si="146"/>
        <v/>
      </c>
      <c r="H392" s="469"/>
      <c r="I392" s="373"/>
      <c r="J392" s="87"/>
      <c r="K392" s="54"/>
      <c r="L392" s="88"/>
      <c r="M392" s="89"/>
      <c r="N392" s="471">
        <f t="shared" si="147"/>
        <v>0</v>
      </c>
      <c r="O392" s="41"/>
      <c r="P392" s="52">
        <f t="shared" si="148"/>
        <v>0</v>
      </c>
      <c r="Q392" s="53" t="str">
        <f t="shared" si="149"/>
        <v/>
      </c>
      <c r="R392" s="54"/>
      <c r="S392" s="37"/>
      <c r="T392" s="23"/>
      <c r="U392" s="52">
        <f t="shared" si="150"/>
        <v>0</v>
      </c>
      <c r="V392" s="90"/>
      <c r="W392" s="91"/>
      <c r="X392" s="92"/>
      <c r="Y392" s="467">
        <f t="shared" si="151"/>
        <v>0</v>
      </c>
      <c r="Z392" s="90"/>
      <c r="AA392" s="91"/>
      <c r="AB392" s="92"/>
      <c r="AC392" s="93">
        <f t="shared" si="152"/>
        <v>0</v>
      </c>
      <c r="AD392" s="391" t="str">
        <f t="shared" si="143"/>
        <v/>
      </c>
      <c r="AE392" s="54"/>
      <c r="AF392" s="240" t="str">
        <f t="shared" si="153"/>
        <v/>
      </c>
      <c r="AG392" s="139" t="str">
        <f t="shared" si="154"/>
        <v/>
      </c>
      <c r="AH392" s="130" t="str">
        <f t="shared" si="155"/>
        <v/>
      </c>
      <c r="AI392" s="131" t="b">
        <f t="shared" si="144"/>
        <v>0</v>
      </c>
      <c r="AJ392" s="132" t="str">
        <f t="shared" si="156"/>
        <v/>
      </c>
      <c r="AK392" s="132" t="str">
        <f t="shared" si="157"/>
        <v/>
      </c>
      <c r="AL392" s="132" t="str">
        <f t="shared" si="158"/>
        <v/>
      </c>
      <c r="AM392" s="132" t="str">
        <f t="shared" si="159"/>
        <v/>
      </c>
      <c r="AN392" s="133" t="str">
        <f t="shared" si="160"/>
        <v/>
      </c>
      <c r="AO392" s="133" t="str">
        <f t="shared" si="161"/>
        <v/>
      </c>
      <c r="AP392" s="133" t="str">
        <f t="shared" si="162"/>
        <v/>
      </c>
      <c r="AQ392" s="133" t="str">
        <f t="shared" si="163"/>
        <v/>
      </c>
      <c r="AR392" s="134" t="str">
        <f t="shared" si="164"/>
        <v/>
      </c>
    </row>
    <row r="393" spans="1:44">
      <c r="A393" s="220" t="str">
        <f t="shared" si="145"/>
        <v/>
      </c>
      <c r="B393" s="384"/>
      <c r="C393" s="385"/>
      <c r="D393" s="385"/>
      <c r="E393" s="386"/>
      <c r="F393" s="44"/>
      <c r="G393" s="469" t="str">
        <f t="shared" si="146"/>
        <v/>
      </c>
      <c r="H393" s="469"/>
      <c r="I393" s="373"/>
      <c r="J393" s="87"/>
      <c r="K393" s="54"/>
      <c r="L393" s="88"/>
      <c r="M393" s="89"/>
      <c r="N393" s="471">
        <f t="shared" si="147"/>
        <v>0</v>
      </c>
      <c r="O393" s="41"/>
      <c r="P393" s="52">
        <f t="shared" si="148"/>
        <v>0</v>
      </c>
      <c r="Q393" s="53" t="str">
        <f t="shared" si="149"/>
        <v/>
      </c>
      <c r="R393" s="54"/>
      <c r="S393" s="37"/>
      <c r="T393" s="23"/>
      <c r="U393" s="52">
        <f t="shared" si="150"/>
        <v>0</v>
      </c>
      <c r="V393" s="90"/>
      <c r="W393" s="91"/>
      <c r="X393" s="92"/>
      <c r="Y393" s="467">
        <f t="shared" si="151"/>
        <v>0</v>
      </c>
      <c r="Z393" s="90"/>
      <c r="AA393" s="91"/>
      <c r="AB393" s="92"/>
      <c r="AC393" s="93">
        <f t="shared" si="152"/>
        <v>0</v>
      </c>
      <c r="AD393" s="391" t="str">
        <f t="shared" si="143"/>
        <v/>
      </c>
      <c r="AE393" s="54"/>
      <c r="AF393" s="240" t="str">
        <f t="shared" si="153"/>
        <v/>
      </c>
      <c r="AG393" s="139" t="str">
        <f t="shared" si="154"/>
        <v/>
      </c>
      <c r="AH393" s="130" t="str">
        <f t="shared" si="155"/>
        <v/>
      </c>
      <c r="AI393" s="131" t="b">
        <f t="shared" si="144"/>
        <v>0</v>
      </c>
      <c r="AJ393" s="132" t="str">
        <f t="shared" si="156"/>
        <v/>
      </c>
      <c r="AK393" s="132" t="str">
        <f t="shared" si="157"/>
        <v/>
      </c>
      <c r="AL393" s="132" t="str">
        <f t="shared" si="158"/>
        <v/>
      </c>
      <c r="AM393" s="132" t="str">
        <f t="shared" si="159"/>
        <v/>
      </c>
      <c r="AN393" s="133" t="str">
        <f t="shared" si="160"/>
        <v/>
      </c>
      <c r="AO393" s="133" t="str">
        <f t="shared" si="161"/>
        <v/>
      </c>
      <c r="AP393" s="133" t="str">
        <f t="shared" si="162"/>
        <v/>
      </c>
      <c r="AQ393" s="133" t="str">
        <f t="shared" si="163"/>
        <v/>
      </c>
      <c r="AR393" s="134" t="str">
        <f t="shared" si="164"/>
        <v/>
      </c>
    </row>
    <row r="394" spans="1:44">
      <c r="A394" s="220" t="str">
        <f t="shared" si="145"/>
        <v/>
      </c>
      <c r="B394" s="384"/>
      <c r="C394" s="385"/>
      <c r="D394" s="385"/>
      <c r="E394" s="386"/>
      <c r="F394" s="44"/>
      <c r="G394" s="469" t="str">
        <f t="shared" si="146"/>
        <v/>
      </c>
      <c r="H394" s="469"/>
      <c r="I394" s="373"/>
      <c r="J394" s="87"/>
      <c r="K394" s="54"/>
      <c r="L394" s="88"/>
      <c r="M394" s="89"/>
      <c r="N394" s="471">
        <f t="shared" si="147"/>
        <v>0</v>
      </c>
      <c r="O394" s="41"/>
      <c r="P394" s="52">
        <f t="shared" si="148"/>
        <v>0</v>
      </c>
      <c r="Q394" s="53" t="str">
        <f t="shared" si="149"/>
        <v/>
      </c>
      <c r="R394" s="54"/>
      <c r="S394" s="37"/>
      <c r="T394" s="23"/>
      <c r="U394" s="52">
        <f t="shared" si="150"/>
        <v>0</v>
      </c>
      <c r="V394" s="90"/>
      <c r="W394" s="91"/>
      <c r="X394" s="92"/>
      <c r="Y394" s="467">
        <f t="shared" si="151"/>
        <v>0</v>
      </c>
      <c r="Z394" s="90"/>
      <c r="AA394" s="91"/>
      <c r="AB394" s="92"/>
      <c r="AC394" s="93">
        <f t="shared" si="152"/>
        <v>0</v>
      </c>
      <c r="AD394" s="391" t="str">
        <f t="shared" si="143"/>
        <v/>
      </c>
      <c r="AE394" s="54"/>
      <c r="AF394" s="240" t="str">
        <f t="shared" si="153"/>
        <v/>
      </c>
      <c r="AG394" s="139" t="str">
        <f t="shared" si="154"/>
        <v/>
      </c>
      <c r="AH394" s="130" t="str">
        <f t="shared" si="155"/>
        <v/>
      </c>
      <c r="AI394" s="131" t="b">
        <f t="shared" si="144"/>
        <v>0</v>
      </c>
      <c r="AJ394" s="132" t="str">
        <f t="shared" si="156"/>
        <v/>
      </c>
      <c r="AK394" s="132" t="str">
        <f t="shared" si="157"/>
        <v/>
      </c>
      <c r="AL394" s="132" t="str">
        <f t="shared" si="158"/>
        <v/>
      </c>
      <c r="AM394" s="132" t="str">
        <f t="shared" si="159"/>
        <v/>
      </c>
      <c r="AN394" s="133" t="str">
        <f t="shared" si="160"/>
        <v/>
      </c>
      <c r="AO394" s="133" t="str">
        <f t="shared" si="161"/>
        <v/>
      </c>
      <c r="AP394" s="133" t="str">
        <f t="shared" si="162"/>
        <v/>
      </c>
      <c r="AQ394" s="133" t="str">
        <f t="shared" si="163"/>
        <v/>
      </c>
      <c r="AR394" s="134" t="str">
        <f t="shared" si="164"/>
        <v/>
      </c>
    </row>
    <row r="395" spans="1:44">
      <c r="A395" s="220" t="str">
        <f t="shared" si="145"/>
        <v/>
      </c>
      <c r="B395" s="384"/>
      <c r="C395" s="385"/>
      <c r="D395" s="385"/>
      <c r="E395" s="386"/>
      <c r="F395" s="44"/>
      <c r="G395" s="469" t="str">
        <f t="shared" si="146"/>
        <v/>
      </c>
      <c r="H395" s="469"/>
      <c r="I395" s="373"/>
      <c r="J395" s="87"/>
      <c r="K395" s="54"/>
      <c r="L395" s="88"/>
      <c r="M395" s="89"/>
      <c r="N395" s="471">
        <f t="shared" si="147"/>
        <v>0</v>
      </c>
      <c r="O395" s="41"/>
      <c r="P395" s="52">
        <f t="shared" si="148"/>
        <v>0</v>
      </c>
      <c r="Q395" s="53" t="str">
        <f t="shared" si="149"/>
        <v/>
      </c>
      <c r="R395" s="54"/>
      <c r="S395" s="37"/>
      <c r="T395" s="23"/>
      <c r="U395" s="52">
        <f t="shared" si="150"/>
        <v>0</v>
      </c>
      <c r="V395" s="90"/>
      <c r="W395" s="91"/>
      <c r="X395" s="92"/>
      <c r="Y395" s="467">
        <f t="shared" si="151"/>
        <v>0</v>
      </c>
      <c r="Z395" s="90"/>
      <c r="AA395" s="91"/>
      <c r="AB395" s="92"/>
      <c r="AC395" s="93">
        <f t="shared" si="152"/>
        <v>0</v>
      </c>
      <c r="AD395" s="391" t="str">
        <f t="shared" si="143"/>
        <v/>
      </c>
      <c r="AE395" s="54"/>
      <c r="AF395" s="240" t="str">
        <f t="shared" si="153"/>
        <v/>
      </c>
      <c r="AG395" s="139" t="str">
        <f t="shared" si="154"/>
        <v/>
      </c>
      <c r="AH395" s="130" t="str">
        <f t="shared" si="155"/>
        <v/>
      </c>
      <c r="AI395" s="131" t="b">
        <f t="shared" si="144"/>
        <v>0</v>
      </c>
      <c r="AJ395" s="132" t="str">
        <f t="shared" si="156"/>
        <v/>
      </c>
      <c r="AK395" s="132" t="str">
        <f t="shared" si="157"/>
        <v/>
      </c>
      <c r="AL395" s="132" t="str">
        <f t="shared" si="158"/>
        <v/>
      </c>
      <c r="AM395" s="132" t="str">
        <f t="shared" si="159"/>
        <v/>
      </c>
      <c r="AN395" s="133" t="str">
        <f t="shared" si="160"/>
        <v/>
      </c>
      <c r="AO395" s="133" t="str">
        <f t="shared" si="161"/>
        <v/>
      </c>
      <c r="AP395" s="133" t="str">
        <f t="shared" si="162"/>
        <v/>
      </c>
      <c r="AQ395" s="133" t="str">
        <f t="shared" si="163"/>
        <v/>
      </c>
      <c r="AR395" s="134" t="str">
        <f t="shared" si="164"/>
        <v/>
      </c>
    </row>
    <row r="396" spans="1:44">
      <c r="A396" s="220" t="str">
        <f t="shared" si="145"/>
        <v/>
      </c>
      <c r="B396" s="384"/>
      <c r="C396" s="385"/>
      <c r="D396" s="385"/>
      <c r="E396" s="386"/>
      <c r="F396" s="44"/>
      <c r="G396" s="469" t="str">
        <f t="shared" si="146"/>
        <v/>
      </c>
      <c r="H396" s="469"/>
      <c r="I396" s="373"/>
      <c r="J396" s="87"/>
      <c r="K396" s="54"/>
      <c r="L396" s="88"/>
      <c r="M396" s="89"/>
      <c r="N396" s="471">
        <f t="shared" si="147"/>
        <v>0</v>
      </c>
      <c r="O396" s="41"/>
      <c r="P396" s="52">
        <f t="shared" si="148"/>
        <v>0</v>
      </c>
      <c r="Q396" s="53" t="str">
        <f t="shared" si="149"/>
        <v/>
      </c>
      <c r="R396" s="54"/>
      <c r="S396" s="37"/>
      <c r="T396" s="23"/>
      <c r="U396" s="52">
        <f t="shared" si="150"/>
        <v>0</v>
      </c>
      <c r="V396" s="90"/>
      <c r="W396" s="91"/>
      <c r="X396" s="92"/>
      <c r="Y396" s="467">
        <f t="shared" si="151"/>
        <v>0</v>
      </c>
      <c r="Z396" s="90"/>
      <c r="AA396" s="91"/>
      <c r="AB396" s="92"/>
      <c r="AC396" s="93">
        <f t="shared" si="152"/>
        <v>0</v>
      </c>
      <c r="AD396" s="391" t="str">
        <f t="shared" si="143"/>
        <v/>
      </c>
      <c r="AE396" s="54"/>
      <c r="AF396" s="240" t="str">
        <f t="shared" si="153"/>
        <v/>
      </c>
      <c r="AG396" s="139" t="str">
        <f t="shared" si="154"/>
        <v/>
      </c>
      <c r="AH396" s="130" t="str">
        <f t="shared" si="155"/>
        <v/>
      </c>
      <c r="AI396" s="131" t="b">
        <f t="shared" si="144"/>
        <v>0</v>
      </c>
      <c r="AJ396" s="132" t="str">
        <f t="shared" si="156"/>
        <v/>
      </c>
      <c r="AK396" s="132" t="str">
        <f t="shared" si="157"/>
        <v/>
      </c>
      <c r="AL396" s="132" t="str">
        <f t="shared" si="158"/>
        <v/>
      </c>
      <c r="AM396" s="132" t="str">
        <f t="shared" si="159"/>
        <v/>
      </c>
      <c r="AN396" s="133" t="str">
        <f t="shared" si="160"/>
        <v/>
      </c>
      <c r="AO396" s="133" t="str">
        <f t="shared" si="161"/>
        <v/>
      </c>
      <c r="AP396" s="133" t="str">
        <f t="shared" si="162"/>
        <v/>
      </c>
      <c r="AQ396" s="133" t="str">
        <f t="shared" si="163"/>
        <v/>
      </c>
      <c r="AR396" s="134" t="str">
        <f t="shared" si="164"/>
        <v/>
      </c>
    </row>
    <row r="397" spans="1:44">
      <c r="A397" s="220" t="str">
        <f t="shared" si="145"/>
        <v/>
      </c>
      <c r="B397" s="384"/>
      <c r="C397" s="385"/>
      <c r="D397" s="385"/>
      <c r="E397" s="386"/>
      <c r="F397" s="44"/>
      <c r="G397" s="469" t="str">
        <f t="shared" si="146"/>
        <v/>
      </c>
      <c r="H397" s="469"/>
      <c r="I397" s="373"/>
      <c r="J397" s="87"/>
      <c r="K397" s="54"/>
      <c r="L397" s="88"/>
      <c r="M397" s="89"/>
      <c r="N397" s="471">
        <f t="shared" si="147"/>
        <v>0</v>
      </c>
      <c r="O397" s="41"/>
      <c r="P397" s="52">
        <f t="shared" si="148"/>
        <v>0</v>
      </c>
      <c r="Q397" s="53" t="str">
        <f t="shared" si="149"/>
        <v/>
      </c>
      <c r="R397" s="54"/>
      <c r="S397" s="37"/>
      <c r="T397" s="23"/>
      <c r="U397" s="52">
        <f t="shared" si="150"/>
        <v>0</v>
      </c>
      <c r="V397" s="90"/>
      <c r="W397" s="91"/>
      <c r="X397" s="92"/>
      <c r="Y397" s="467">
        <f t="shared" si="151"/>
        <v>0</v>
      </c>
      <c r="Z397" s="90"/>
      <c r="AA397" s="91"/>
      <c r="AB397" s="92"/>
      <c r="AC397" s="93">
        <f t="shared" si="152"/>
        <v>0</v>
      </c>
      <c r="AD397" s="391" t="str">
        <f t="shared" si="143"/>
        <v/>
      </c>
      <c r="AE397" s="54"/>
      <c r="AF397" s="240" t="str">
        <f t="shared" si="153"/>
        <v/>
      </c>
      <c r="AG397" s="139" t="str">
        <f t="shared" si="154"/>
        <v/>
      </c>
      <c r="AH397" s="130" t="str">
        <f t="shared" si="155"/>
        <v/>
      </c>
      <c r="AI397" s="131" t="b">
        <f t="shared" si="144"/>
        <v>0</v>
      </c>
      <c r="AJ397" s="132" t="str">
        <f t="shared" si="156"/>
        <v/>
      </c>
      <c r="AK397" s="132" t="str">
        <f t="shared" si="157"/>
        <v/>
      </c>
      <c r="AL397" s="132" t="str">
        <f t="shared" si="158"/>
        <v/>
      </c>
      <c r="AM397" s="132" t="str">
        <f t="shared" si="159"/>
        <v/>
      </c>
      <c r="AN397" s="133" t="str">
        <f t="shared" si="160"/>
        <v/>
      </c>
      <c r="AO397" s="133" t="str">
        <f t="shared" si="161"/>
        <v/>
      </c>
      <c r="AP397" s="133" t="str">
        <f t="shared" si="162"/>
        <v/>
      </c>
      <c r="AQ397" s="133" t="str">
        <f t="shared" si="163"/>
        <v/>
      </c>
      <c r="AR397" s="134" t="str">
        <f t="shared" si="164"/>
        <v/>
      </c>
    </row>
    <row r="398" spans="1:44">
      <c r="A398" s="220" t="str">
        <f t="shared" si="145"/>
        <v/>
      </c>
      <c r="B398" s="384"/>
      <c r="C398" s="385"/>
      <c r="D398" s="385"/>
      <c r="E398" s="386"/>
      <c r="F398" s="44"/>
      <c r="G398" s="469" t="str">
        <f t="shared" si="146"/>
        <v/>
      </c>
      <c r="H398" s="469"/>
      <c r="I398" s="373"/>
      <c r="J398" s="87"/>
      <c r="K398" s="54"/>
      <c r="L398" s="88"/>
      <c r="M398" s="89"/>
      <c r="N398" s="471">
        <f t="shared" si="147"/>
        <v>0</v>
      </c>
      <c r="O398" s="41"/>
      <c r="P398" s="52">
        <f t="shared" si="148"/>
        <v>0</v>
      </c>
      <c r="Q398" s="53" t="str">
        <f t="shared" si="149"/>
        <v/>
      </c>
      <c r="R398" s="54"/>
      <c r="S398" s="37"/>
      <c r="T398" s="23"/>
      <c r="U398" s="52">
        <f t="shared" si="150"/>
        <v>0</v>
      </c>
      <c r="V398" s="90"/>
      <c r="W398" s="91"/>
      <c r="X398" s="92"/>
      <c r="Y398" s="467">
        <f t="shared" si="151"/>
        <v>0</v>
      </c>
      <c r="Z398" s="90"/>
      <c r="AA398" s="91"/>
      <c r="AB398" s="92"/>
      <c r="AC398" s="93">
        <f t="shared" si="152"/>
        <v>0</v>
      </c>
      <c r="AD398" s="391" t="str">
        <f t="shared" si="143"/>
        <v/>
      </c>
      <c r="AE398" s="54"/>
      <c r="AF398" s="240" t="str">
        <f t="shared" si="153"/>
        <v/>
      </c>
      <c r="AG398" s="139" t="str">
        <f t="shared" si="154"/>
        <v/>
      </c>
      <c r="AH398" s="130" t="str">
        <f t="shared" si="155"/>
        <v/>
      </c>
      <c r="AI398" s="131" t="b">
        <f t="shared" si="144"/>
        <v>0</v>
      </c>
      <c r="AJ398" s="132" t="str">
        <f t="shared" si="156"/>
        <v/>
      </c>
      <c r="AK398" s="132" t="str">
        <f t="shared" si="157"/>
        <v/>
      </c>
      <c r="AL398" s="132" t="str">
        <f t="shared" si="158"/>
        <v/>
      </c>
      <c r="AM398" s="132" t="str">
        <f t="shared" si="159"/>
        <v/>
      </c>
      <c r="AN398" s="133" t="str">
        <f t="shared" si="160"/>
        <v/>
      </c>
      <c r="AO398" s="133" t="str">
        <f t="shared" si="161"/>
        <v/>
      </c>
      <c r="AP398" s="133" t="str">
        <f t="shared" si="162"/>
        <v/>
      </c>
      <c r="AQ398" s="133" t="str">
        <f t="shared" si="163"/>
        <v/>
      </c>
      <c r="AR398" s="134" t="str">
        <f t="shared" si="164"/>
        <v/>
      </c>
    </row>
    <row r="399" spans="1:44">
      <c r="A399" s="220" t="str">
        <f t="shared" si="145"/>
        <v/>
      </c>
      <c r="B399" s="384"/>
      <c r="C399" s="385"/>
      <c r="D399" s="385"/>
      <c r="E399" s="386"/>
      <c r="F399" s="44"/>
      <c r="G399" s="469" t="str">
        <f t="shared" si="146"/>
        <v/>
      </c>
      <c r="H399" s="469"/>
      <c r="I399" s="373"/>
      <c r="J399" s="87"/>
      <c r="K399" s="54"/>
      <c r="L399" s="88"/>
      <c r="M399" s="89"/>
      <c r="N399" s="471">
        <f t="shared" si="147"/>
        <v>0</v>
      </c>
      <c r="O399" s="41"/>
      <c r="P399" s="52">
        <f t="shared" si="148"/>
        <v>0</v>
      </c>
      <c r="Q399" s="53" t="str">
        <f t="shared" si="149"/>
        <v/>
      </c>
      <c r="R399" s="54"/>
      <c r="S399" s="37"/>
      <c r="T399" s="23"/>
      <c r="U399" s="52">
        <f t="shared" si="150"/>
        <v>0</v>
      </c>
      <c r="V399" s="90"/>
      <c r="W399" s="91"/>
      <c r="X399" s="92"/>
      <c r="Y399" s="467">
        <f t="shared" si="151"/>
        <v>0</v>
      </c>
      <c r="Z399" s="90"/>
      <c r="AA399" s="91"/>
      <c r="AB399" s="92"/>
      <c r="AC399" s="93">
        <f t="shared" si="152"/>
        <v>0</v>
      </c>
      <c r="AD399" s="391" t="str">
        <f t="shared" si="143"/>
        <v/>
      </c>
      <c r="AE399" s="54"/>
      <c r="AF399" s="240" t="str">
        <f t="shared" si="153"/>
        <v/>
      </c>
      <c r="AG399" s="139" t="str">
        <f t="shared" si="154"/>
        <v/>
      </c>
      <c r="AH399" s="130" t="str">
        <f t="shared" si="155"/>
        <v/>
      </c>
      <c r="AI399" s="131" t="b">
        <f t="shared" si="144"/>
        <v>0</v>
      </c>
      <c r="AJ399" s="132" t="str">
        <f t="shared" si="156"/>
        <v/>
      </c>
      <c r="AK399" s="132" t="str">
        <f t="shared" si="157"/>
        <v/>
      </c>
      <c r="AL399" s="132" t="str">
        <f t="shared" si="158"/>
        <v/>
      </c>
      <c r="AM399" s="132" t="str">
        <f t="shared" si="159"/>
        <v/>
      </c>
      <c r="AN399" s="133" t="str">
        <f t="shared" si="160"/>
        <v/>
      </c>
      <c r="AO399" s="133" t="str">
        <f t="shared" si="161"/>
        <v/>
      </c>
      <c r="AP399" s="133" t="str">
        <f t="shared" si="162"/>
        <v/>
      </c>
      <c r="AQ399" s="133" t="str">
        <f t="shared" si="163"/>
        <v/>
      </c>
      <c r="AR399" s="134" t="str">
        <f t="shared" si="164"/>
        <v/>
      </c>
    </row>
    <row r="400" spans="1:44">
      <c r="A400" s="220" t="str">
        <f t="shared" si="145"/>
        <v/>
      </c>
      <c r="B400" s="384"/>
      <c r="C400" s="385"/>
      <c r="D400" s="385"/>
      <c r="E400" s="386"/>
      <c r="F400" s="44"/>
      <c r="G400" s="469" t="str">
        <f t="shared" si="146"/>
        <v/>
      </c>
      <c r="H400" s="469"/>
      <c r="I400" s="373"/>
      <c r="J400" s="87"/>
      <c r="K400" s="54"/>
      <c r="L400" s="88"/>
      <c r="M400" s="89"/>
      <c r="N400" s="471">
        <f t="shared" si="147"/>
        <v>0</v>
      </c>
      <c r="O400" s="41"/>
      <c r="P400" s="52">
        <f t="shared" si="148"/>
        <v>0</v>
      </c>
      <c r="Q400" s="53" t="str">
        <f t="shared" si="149"/>
        <v/>
      </c>
      <c r="R400" s="54"/>
      <c r="S400" s="37"/>
      <c r="T400" s="23"/>
      <c r="U400" s="52">
        <f t="shared" si="150"/>
        <v>0</v>
      </c>
      <c r="V400" s="90"/>
      <c r="W400" s="91"/>
      <c r="X400" s="92"/>
      <c r="Y400" s="467">
        <f t="shared" si="151"/>
        <v>0</v>
      </c>
      <c r="Z400" s="90"/>
      <c r="AA400" s="91"/>
      <c r="AB400" s="92"/>
      <c r="AC400" s="93">
        <f t="shared" si="152"/>
        <v>0</v>
      </c>
      <c r="AD400" s="391" t="str">
        <f t="shared" ref="AD400:AD463" si="165">IF(T400="","",Y400+AC400)</f>
        <v/>
      </c>
      <c r="AE400" s="54"/>
      <c r="AF400" s="240" t="str">
        <f t="shared" si="153"/>
        <v/>
      </c>
      <c r="AG400" s="139" t="str">
        <f t="shared" si="154"/>
        <v/>
      </c>
      <c r="AH400" s="130" t="str">
        <f t="shared" si="155"/>
        <v/>
      </c>
      <c r="AI400" s="131" t="b">
        <f t="shared" ref="AI400:AI463" si="166">IF(AC400&gt;=24,IF(AD400&lt;48,TRUE,FALSE))</f>
        <v>0</v>
      </c>
      <c r="AJ400" s="132" t="str">
        <f t="shared" si="156"/>
        <v/>
      </c>
      <c r="AK400" s="132" t="str">
        <f t="shared" si="157"/>
        <v/>
      </c>
      <c r="AL400" s="132" t="str">
        <f t="shared" si="158"/>
        <v/>
      </c>
      <c r="AM400" s="132" t="str">
        <f t="shared" si="159"/>
        <v/>
      </c>
      <c r="AN400" s="133" t="str">
        <f t="shared" si="160"/>
        <v/>
      </c>
      <c r="AO400" s="133" t="str">
        <f t="shared" si="161"/>
        <v/>
      </c>
      <c r="AP400" s="133" t="str">
        <f t="shared" si="162"/>
        <v/>
      </c>
      <c r="AQ400" s="133" t="str">
        <f t="shared" si="163"/>
        <v/>
      </c>
      <c r="AR400" s="134" t="str">
        <f t="shared" si="164"/>
        <v/>
      </c>
    </row>
    <row r="401" spans="1:44">
      <c r="A401" s="220" t="str">
        <f t="shared" si="145"/>
        <v/>
      </c>
      <c r="B401" s="384"/>
      <c r="C401" s="385"/>
      <c r="D401" s="385"/>
      <c r="E401" s="386"/>
      <c r="F401" s="44"/>
      <c r="G401" s="469" t="str">
        <f t="shared" si="146"/>
        <v/>
      </c>
      <c r="H401" s="469"/>
      <c r="I401" s="373"/>
      <c r="J401" s="87"/>
      <c r="K401" s="54"/>
      <c r="L401" s="88"/>
      <c r="M401" s="89"/>
      <c r="N401" s="471">
        <f t="shared" si="147"/>
        <v>0</v>
      </c>
      <c r="O401" s="41"/>
      <c r="P401" s="52">
        <f t="shared" si="148"/>
        <v>0</v>
      </c>
      <c r="Q401" s="53" t="str">
        <f t="shared" si="149"/>
        <v/>
      </c>
      <c r="R401" s="54"/>
      <c r="S401" s="37"/>
      <c r="T401" s="23"/>
      <c r="U401" s="52">
        <f t="shared" si="150"/>
        <v>0</v>
      </c>
      <c r="V401" s="90"/>
      <c r="W401" s="91"/>
      <c r="X401" s="92"/>
      <c r="Y401" s="467">
        <f t="shared" si="151"/>
        <v>0</v>
      </c>
      <c r="Z401" s="90"/>
      <c r="AA401" s="91"/>
      <c r="AB401" s="92"/>
      <c r="AC401" s="93">
        <f t="shared" si="152"/>
        <v>0</v>
      </c>
      <c r="AD401" s="391" t="str">
        <f t="shared" si="165"/>
        <v/>
      </c>
      <c r="AE401" s="54"/>
      <c r="AF401" s="240" t="str">
        <f t="shared" si="153"/>
        <v/>
      </c>
      <c r="AG401" s="139" t="str">
        <f t="shared" si="154"/>
        <v/>
      </c>
      <c r="AH401" s="130" t="str">
        <f t="shared" si="155"/>
        <v/>
      </c>
      <c r="AI401" s="131" t="b">
        <f t="shared" si="166"/>
        <v>0</v>
      </c>
      <c r="AJ401" s="132" t="str">
        <f t="shared" si="156"/>
        <v/>
      </c>
      <c r="AK401" s="132" t="str">
        <f t="shared" si="157"/>
        <v/>
      </c>
      <c r="AL401" s="132" t="str">
        <f t="shared" si="158"/>
        <v/>
      </c>
      <c r="AM401" s="132" t="str">
        <f t="shared" si="159"/>
        <v/>
      </c>
      <c r="AN401" s="133" t="str">
        <f t="shared" si="160"/>
        <v/>
      </c>
      <c r="AO401" s="133" t="str">
        <f t="shared" si="161"/>
        <v/>
      </c>
      <c r="AP401" s="133" t="str">
        <f t="shared" si="162"/>
        <v/>
      </c>
      <c r="AQ401" s="133" t="str">
        <f t="shared" si="163"/>
        <v/>
      </c>
      <c r="AR401" s="134" t="str">
        <f t="shared" si="164"/>
        <v/>
      </c>
    </row>
    <row r="402" spans="1:44">
      <c r="A402" s="220" t="str">
        <f t="shared" si="145"/>
        <v/>
      </c>
      <c r="B402" s="384"/>
      <c r="C402" s="385"/>
      <c r="D402" s="385"/>
      <c r="E402" s="386"/>
      <c r="F402" s="44"/>
      <c r="G402" s="469" t="str">
        <f t="shared" si="146"/>
        <v/>
      </c>
      <c r="H402" s="469"/>
      <c r="I402" s="373"/>
      <c r="J402" s="87"/>
      <c r="K402" s="54"/>
      <c r="L402" s="88"/>
      <c r="M402" s="89"/>
      <c r="N402" s="471">
        <f t="shared" si="147"/>
        <v>0</v>
      </c>
      <c r="O402" s="41"/>
      <c r="P402" s="52">
        <f t="shared" si="148"/>
        <v>0</v>
      </c>
      <c r="Q402" s="53" t="str">
        <f t="shared" si="149"/>
        <v/>
      </c>
      <c r="R402" s="54"/>
      <c r="S402" s="37"/>
      <c r="T402" s="23"/>
      <c r="U402" s="52">
        <f t="shared" si="150"/>
        <v>0</v>
      </c>
      <c r="V402" s="90"/>
      <c r="W402" s="91"/>
      <c r="X402" s="92"/>
      <c r="Y402" s="467">
        <f t="shared" si="151"/>
        <v>0</v>
      </c>
      <c r="Z402" s="90"/>
      <c r="AA402" s="91"/>
      <c r="AB402" s="92"/>
      <c r="AC402" s="93">
        <f t="shared" si="152"/>
        <v>0</v>
      </c>
      <c r="AD402" s="391" t="str">
        <f t="shared" si="165"/>
        <v/>
      </c>
      <c r="AE402" s="54"/>
      <c r="AF402" s="240" t="str">
        <f t="shared" si="153"/>
        <v/>
      </c>
      <c r="AG402" s="139" t="str">
        <f t="shared" si="154"/>
        <v/>
      </c>
      <c r="AH402" s="130" t="str">
        <f t="shared" si="155"/>
        <v/>
      </c>
      <c r="AI402" s="131" t="b">
        <f t="shared" si="166"/>
        <v>0</v>
      </c>
      <c r="AJ402" s="132" t="str">
        <f t="shared" si="156"/>
        <v/>
      </c>
      <c r="AK402" s="132" t="str">
        <f t="shared" si="157"/>
        <v/>
      </c>
      <c r="AL402" s="132" t="str">
        <f t="shared" si="158"/>
        <v/>
      </c>
      <c r="AM402" s="132" t="str">
        <f t="shared" si="159"/>
        <v/>
      </c>
      <c r="AN402" s="133" t="str">
        <f t="shared" si="160"/>
        <v/>
      </c>
      <c r="AO402" s="133" t="str">
        <f t="shared" si="161"/>
        <v/>
      </c>
      <c r="AP402" s="133" t="str">
        <f t="shared" si="162"/>
        <v/>
      </c>
      <c r="AQ402" s="133" t="str">
        <f t="shared" si="163"/>
        <v/>
      </c>
      <c r="AR402" s="134" t="str">
        <f t="shared" si="164"/>
        <v/>
      </c>
    </row>
    <row r="403" spans="1:44">
      <c r="A403" s="220" t="str">
        <f t="shared" si="145"/>
        <v/>
      </c>
      <c r="B403" s="384"/>
      <c r="C403" s="385"/>
      <c r="D403" s="385"/>
      <c r="E403" s="386"/>
      <c r="F403" s="44"/>
      <c r="G403" s="469" t="str">
        <f t="shared" si="146"/>
        <v/>
      </c>
      <c r="H403" s="469"/>
      <c r="I403" s="373"/>
      <c r="J403" s="87"/>
      <c r="K403" s="54"/>
      <c r="L403" s="88"/>
      <c r="M403" s="89"/>
      <c r="N403" s="471">
        <f t="shared" si="147"/>
        <v>0</v>
      </c>
      <c r="O403" s="41"/>
      <c r="P403" s="52">
        <f t="shared" si="148"/>
        <v>0</v>
      </c>
      <c r="Q403" s="53" t="str">
        <f t="shared" si="149"/>
        <v/>
      </c>
      <c r="R403" s="54"/>
      <c r="S403" s="37"/>
      <c r="T403" s="23"/>
      <c r="U403" s="52">
        <f t="shared" si="150"/>
        <v>0</v>
      </c>
      <c r="V403" s="90"/>
      <c r="W403" s="91"/>
      <c r="X403" s="92"/>
      <c r="Y403" s="467">
        <f t="shared" si="151"/>
        <v>0</v>
      </c>
      <c r="Z403" s="90"/>
      <c r="AA403" s="91"/>
      <c r="AB403" s="92"/>
      <c r="AC403" s="93">
        <f t="shared" si="152"/>
        <v>0</v>
      </c>
      <c r="AD403" s="391" t="str">
        <f t="shared" si="165"/>
        <v/>
      </c>
      <c r="AE403" s="54"/>
      <c r="AF403" s="240" t="str">
        <f t="shared" si="153"/>
        <v/>
      </c>
      <c r="AG403" s="139" t="str">
        <f t="shared" si="154"/>
        <v/>
      </c>
      <c r="AH403" s="130" t="str">
        <f t="shared" si="155"/>
        <v/>
      </c>
      <c r="AI403" s="131" t="b">
        <f t="shared" si="166"/>
        <v>0</v>
      </c>
      <c r="AJ403" s="132" t="str">
        <f t="shared" si="156"/>
        <v/>
      </c>
      <c r="AK403" s="132" t="str">
        <f t="shared" si="157"/>
        <v/>
      </c>
      <c r="AL403" s="132" t="str">
        <f t="shared" si="158"/>
        <v/>
      </c>
      <c r="AM403" s="132" t="str">
        <f t="shared" si="159"/>
        <v/>
      </c>
      <c r="AN403" s="133" t="str">
        <f t="shared" si="160"/>
        <v/>
      </c>
      <c r="AO403" s="133" t="str">
        <f t="shared" si="161"/>
        <v/>
      </c>
      <c r="AP403" s="133" t="str">
        <f t="shared" si="162"/>
        <v/>
      </c>
      <c r="AQ403" s="133" t="str">
        <f t="shared" si="163"/>
        <v/>
      </c>
      <c r="AR403" s="134" t="str">
        <f t="shared" si="164"/>
        <v/>
      </c>
    </row>
    <row r="404" spans="1:44">
      <c r="A404" s="220" t="str">
        <f t="shared" si="145"/>
        <v/>
      </c>
      <c r="B404" s="384"/>
      <c r="C404" s="385"/>
      <c r="D404" s="385"/>
      <c r="E404" s="386"/>
      <c r="F404" s="44"/>
      <c r="G404" s="469" t="str">
        <f t="shared" si="146"/>
        <v/>
      </c>
      <c r="H404" s="469"/>
      <c r="I404" s="373"/>
      <c r="J404" s="87"/>
      <c r="K404" s="54"/>
      <c r="L404" s="88"/>
      <c r="M404" s="89"/>
      <c r="N404" s="471">
        <f t="shared" si="147"/>
        <v>0</v>
      </c>
      <c r="O404" s="41"/>
      <c r="P404" s="52">
        <f t="shared" si="148"/>
        <v>0</v>
      </c>
      <c r="Q404" s="53" t="str">
        <f t="shared" si="149"/>
        <v/>
      </c>
      <c r="R404" s="54"/>
      <c r="S404" s="37"/>
      <c r="T404" s="23"/>
      <c r="U404" s="52">
        <f t="shared" si="150"/>
        <v>0</v>
      </c>
      <c r="V404" s="90"/>
      <c r="W404" s="91"/>
      <c r="X404" s="92"/>
      <c r="Y404" s="467">
        <f t="shared" si="151"/>
        <v>0</v>
      </c>
      <c r="Z404" s="90"/>
      <c r="AA404" s="91"/>
      <c r="AB404" s="92"/>
      <c r="AC404" s="93">
        <f t="shared" si="152"/>
        <v>0</v>
      </c>
      <c r="AD404" s="391" t="str">
        <f t="shared" si="165"/>
        <v/>
      </c>
      <c r="AE404" s="54"/>
      <c r="AF404" s="240" t="str">
        <f t="shared" si="153"/>
        <v/>
      </c>
      <c r="AG404" s="139" t="str">
        <f t="shared" si="154"/>
        <v/>
      </c>
      <c r="AH404" s="130" t="str">
        <f t="shared" si="155"/>
        <v/>
      </c>
      <c r="AI404" s="131" t="b">
        <f t="shared" si="166"/>
        <v>0</v>
      </c>
      <c r="AJ404" s="132" t="str">
        <f t="shared" si="156"/>
        <v/>
      </c>
      <c r="AK404" s="132" t="str">
        <f t="shared" si="157"/>
        <v/>
      </c>
      <c r="AL404" s="132" t="str">
        <f t="shared" si="158"/>
        <v/>
      </c>
      <c r="AM404" s="132" t="str">
        <f t="shared" si="159"/>
        <v/>
      </c>
      <c r="AN404" s="133" t="str">
        <f t="shared" si="160"/>
        <v/>
      </c>
      <c r="AO404" s="133" t="str">
        <f t="shared" si="161"/>
        <v/>
      </c>
      <c r="AP404" s="133" t="str">
        <f t="shared" si="162"/>
        <v/>
      </c>
      <c r="AQ404" s="133" t="str">
        <f t="shared" si="163"/>
        <v/>
      </c>
      <c r="AR404" s="134" t="str">
        <f t="shared" si="164"/>
        <v/>
      </c>
    </row>
    <row r="405" spans="1:44">
      <c r="A405" s="220" t="str">
        <f t="shared" si="145"/>
        <v/>
      </c>
      <c r="B405" s="384"/>
      <c r="C405" s="385"/>
      <c r="D405" s="385"/>
      <c r="E405" s="386"/>
      <c r="F405" s="44"/>
      <c r="G405" s="469" t="str">
        <f t="shared" si="146"/>
        <v/>
      </c>
      <c r="H405" s="469"/>
      <c r="I405" s="373"/>
      <c r="J405" s="87"/>
      <c r="K405" s="54"/>
      <c r="L405" s="88"/>
      <c r="M405" s="89"/>
      <c r="N405" s="471">
        <f t="shared" si="147"/>
        <v>0</v>
      </c>
      <c r="O405" s="41"/>
      <c r="P405" s="52">
        <f t="shared" si="148"/>
        <v>0</v>
      </c>
      <c r="Q405" s="53" t="str">
        <f t="shared" si="149"/>
        <v/>
      </c>
      <c r="R405" s="54"/>
      <c r="S405" s="37"/>
      <c r="T405" s="23"/>
      <c r="U405" s="52">
        <f t="shared" si="150"/>
        <v>0</v>
      </c>
      <c r="V405" s="90"/>
      <c r="W405" s="91"/>
      <c r="X405" s="92"/>
      <c r="Y405" s="467">
        <f t="shared" si="151"/>
        <v>0</v>
      </c>
      <c r="Z405" s="90"/>
      <c r="AA405" s="91"/>
      <c r="AB405" s="92"/>
      <c r="AC405" s="93">
        <f t="shared" si="152"/>
        <v>0</v>
      </c>
      <c r="AD405" s="391" t="str">
        <f t="shared" si="165"/>
        <v/>
      </c>
      <c r="AE405" s="54"/>
      <c r="AF405" s="240" t="str">
        <f t="shared" si="153"/>
        <v/>
      </c>
      <c r="AG405" s="139" t="str">
        <f t="shared" si="154"/>
        <v/>
      </c>
      <c r="AH405" s="130" t="str">
        <f t="shared" si="155"/>
        <v/>
      </c>
      <c r="AI405" s="131" t="b">
        <f t="shared" si="166"/>
        <v>0</v>
      </c>
      <c r="AJ405" s="132" t="str">
        <f t="shared" si="156"/>
        <v/>
      </c>
      <c r="AK405" s="132" t="str">
        <f t="shared" si="157"/>
        <v/>
      </c>
      <c r="AL405" s="132" t="str">
        <f t="shared" si="158"/>
        <v/>
      </c>
      <c r="AM405" s="132" t="str">
        <f t="shared" si="159"/>
        <v/>
      </c>
      <c r="AN405" s="133" t="str">
        <f t="shared" si="160"/>
        <v/>
      </c>
      <c r="AO405" s="133" t="str">
        <f t="shared" si="161"/>
        <v/>
      </c>
      <c r="AP405" s="133" t="str">
        <f t="shared" si="162"/>
        <v/>
      </c>
      <c r="AQ405" s="133" t="str">
        <f t="shared" si="163"/>
        <v/>
      </c>
      <c r="AR405" s="134" t="str">
        <f t="shared" si="164"/>
        <v/>
      </c>
    </row>
    <row r="406" spans="1:44">
      <c r="A406" s="220" t="str">
        <f t="shared" si="145"/>
        <v/>
      </c>
      <c r="B406" s="384"/>
      <c r="C406" s="385"/>
      <c r="D406" s="385"/>
      <c r="E406" s="386"/>
      <c r="F406" s="44"/>
      <c r="G406" s="469" t="str">
        <f t="shared" si="146"/>
        <v/>
      </c>
      <c r="H406" s="469"/>
      <c r="I406" s="373"/>
      <c r="J406" s="87"/>
      <c r="K406" s="54"/>
      <c r="L406" s="88"/>
      <c r="M406" s="89"/>
      <c r="N406" s="471">
        <f t="shared" si="147"/>
        <v>0</v>
      </c>
      <c r="O406" s="41"/>
      <c r="P406" s="52">
        <f t="shared" si="148"/>
        <v>0</v>
      </c>
      <c r="Q406" s="53" t="str">
        <f t="shared" si="149"/>
        <v/>
      </c>
      <c r="R406" s="54"/>
      <c r="S406" s="37"/>
      <c r="T406" s="23"/>
      <c r="U406" s="52">
        <f t="shared" si="150"/>
        <v>0</v>
      </c>
      <c r="V406" s="90"/>
      <c r="W406" s="91"/>
      <c r="X406" s="92"/>
      <c r="Y406" s="467">
        <f t="shared" si="151"/>
        <v>0</v>
      </c>
      <c r="Z406" s="90"/>
      <c r="AA406" s="91"/>
      <c r="AB406" s="92"/>
      <c r="AC406" s="93">
        <f t="shared" si="152"/>
        <v>0</v>
      </c>
      <c r="AD406" s="391" t="str">
        <f t="shared" si="165"/>
        <v/>
      </c>
      <c r="AE406" s="54"/>
      <c r="AF406" s="240" t="str">
        <f t="shared" si="153"/>
        <v/>
      </c>
      <c r="AG406" s="139" t="str">
        <f t="shared" si="154"/>
        <v/>
      </c>
      <c r="AH406" s="130" t="str">
        <f t="shared" si="155"/>
        <v/>
      </c>
      <c r="AI406" s="131" t="b">
        <f t="shared" si="166"/>
        <v>0</v>
      </c>
      <c r="AJ406" s="132" t="str">
        <f t="shared" si="156"/>
        <v/>
      </c>
      <c r="AK406" s="132" t="str">
        <f t="shared" si="157"/>
        <v/>
      </c>
      <c r="AL406" s="132" t="str">
        <f t="shared" si="158"/>
        <v/>
      </c>
      <c r="AM406" s="132" t="str">
        <f t="shared" si="159"/>
        <v/>
      </c>
      <c r="AN406" s="133" t="str">
        <f t="shared" si="160"/>
        <v/>
      </c>
      <c r="AO406" s="133" t="str">
        <f t="shared" si="161"/>
        <v/>
      </c>
      <c r="AP406" s="133" t="str">
        <f t="shared" si="162"/>
        <v/>
      </c>
      <c r="AQ406" s="133" t="str">
        <f t="shared" si="163"/>
        <v/>
      </c>
      <c r="AR406" s="134" t="str">
        <f t="shared" si="164"/>
        <v/>
      </c>
    </row>
    <row r="407" spans="1:44">
      <c r="A407" s="220" t="str">
        <f t="shared" ref="A407:A470" si="167">IF(B407="","",A406+1)</f>
        <v/>
      </c>
      <c r="B407" s="384"/>
      <c r="C407" s="385"/>
      <c r="D407" s="385"/>
      <c r="E407" s="386"/>
      <c r="F407" s="44"/>
      <c r="G407" s="469" t="str">
        <f t="shared" ref="G407:G470" si="168">IF(B407="","",IF(B407="Madame","F","H"))</f>
        <v/>
      </c>
      <c r="H407" s="469"/>
      <c r="I407" s="373"/>
      <c r="J407" s="87"/>
      <c r="K407" s="54"/>
      <c r="L407" s="88"/>
      <c r="M407" s="89"/>
      <c r="N407" s="471">
        <f t="shared" ref="N407:N470" si="169">IF(L407=1,1,IF(M407=1,1,0))</f>
        <v>0</v>
      </c>
      <c r="O407" s="41"/>
      <c r="P407" s="52">
        <f t="shared" ref="P407:P470" si="170">O407*24</f>
        <v>0</v>
      </c>
      <c r="Q407" s="53" t="str">
        <f t="shared" ref="Q407:Q470" si="171">IF(OR(L407=1,M407=1),1,"")</f>
        <v/>
      </c>
      <c r="R407" s="54"/>
      <c r="S407" s="37"/>
      <c r="T407" s="23"/>
      <c r="U407" s="52">
        <f t="shared" ref="U407:U470" si="172">T407*24</f>
        <v>0</v>
      </c>
      <c r="V407" s="90"/>
      <c r="W407" s="91"/>
      <c r="X407" s="92"/>
      <c r="Y407" s="467">
        <f t="shared" ref="Y407:Y470" si="173">V407+W407+3/4*X407</f>
        <v>0</v>
      </c>
      <c r="Z407" s="90"/>
      <c r="AA407" s="91"/>
      <c r="AB407" s="92"/>
      <c r="AC407" s="93">
        <f t="shared" ref="AC407:AC470" si="174">Z407+AA407+3/4*AB407</f>
        <v>0</v>
      </c>
      <c r="AD407" s="391" t="str">
        <f t="shared" si="165"/>
        <v/>
      </c>
      <c r="AE407" s="54"/>
      <c r="AF407" s="240" t="str">
        <f t="shared" ref="AF407:AF470" si="175">CONCATENATE(AJ407,AL407,AM407,AR407)</f>
        <v/>
      </c>
      <c r="AG407" s="139" t="str">
        <f t="shared" ref="AG407:AG470" si="176">IF(AI407=TRUE,"Eligibilité ultérieure","")</f>
        <v/>
      </c>
      <c r="AH407" s="130" t="str">
        <f t="shared" ref="AH407:AH470" si="177">IF(AG407="Eligibilité ultérieure",48-AD407,"")</f>
        <v/>
      </c>
      <c r="AI407" s="131" t="b">
        <f t="shared" si="166"/>
        <v>0</v>
      </c>
      <c r="AJ407" s="132" t="str">
        <f t="shared" ref="AJ407:AJ470" si="178">IF(S407="","",IF(S407=0,"Non éligible",""))</f>
        <v/>
      </c>
      <c r="AK407" s="132" t="str">
        <f t="shared" ref="AK407:AK470" si="179">IF(S407="","",IF(S407=0,"",IF(T407="","",IF(U407&gt;=17.5,IF(S407=1,TRUE,"")))))</f>
        <v/>
      </c>
      <c r="AL407" s="132" t="str">
        <f t="shared" ref="AL407:AL470" si="180">IF(AK407=FALSE,"Non éligible","")</f>
        <v/>
      </c>
      <c r="AM407" s="132" t="str">
        <f t="shared" ref="AM407:AM470" si="181">IF(AD407="","",IF(AD407=0,"",IF(AK407=TRUE,IF(U407&gt;=17.5,IF(AD407&gt;=48,"Eligible","Non éligible")))))</f>
        <v/>
      </c>
      <c r="AN407" s="133" t="str">
        <f t="shared" ref="AN407:AN470" si="182">IF(L407="","",IF(L407=1,IF(O407="","",IF(P407&gt;=17.5,TRUE,FALSE))))</f>
        <v/>
      </c>
      <c r="AO407" s="133" t="str">
        <f t="shared" ref="AO407:AO470" si="183">IF(AN407="","",IF(AN407=FALSE,"Non éligible","Eligible"))</f>
        <v/>
      </c>
      <c r="AP407" s="133" t="str">
        <f t="shared" ref="AP407:AP470" si="184">IF(M407="","",IF(M407=1,IF(O407="","",IF(P407&gt;=17.5,TRUE,FALSE))))</f>
        <v/>
      </c>
      <c r="AQ407" s="133" t="str">
        <f t="shared" ref="AQ407:AQ470" si="185">IF(AP407="","",IF(AP407=FALSE,"Non éligible","Eligible"))</f>
        <v/>
      </c>
      <c r="AR407" s="134" t="str">
        <f t="shared" ref="AR407:AR470" si="186">CONCATENATE(AO407,AQ407)</f>
        <v/>
      </c>
    </row>
    <row r="408" spans="1:44">
      <c r="A408" s="220" t="str">
        <f t="shared" si="167"/>
        <v/>
      </c>
      <c r="B408" s="384"/>
      <c r="C408" s="385"/>
      <c r="D408" s="385"/>
      <c r="E408" s="386"/>
      <c r="F408" s="44"/>
      <c r="G408" s="469" t="str">
        <f t="shared" si="168"/>
        <v/>
      </c>
      <c r="H408" s="469"/>
      <c r="I408" s="373"/>
      <c r="J408" s="87"/>
      <c r="K408" s="54"/>
      <c r="L408" s="88"/>
      <c r="M408" s="89"/>
      <c r="N408" s="471">
        <f t="shared" si="169"/>
        <v>0</v>
      </c>
      <c r="O408" s="41"/>
      <c r="P408" s="52">
        <f t="shared" si="170"/>
        <v>0</v>
      </c>
      <c r="Q408" s="53" t="str">
        <f t="shared" si="171"/>
        <v/>
      </c>
      <c r="R408" s="54"/>
      <c r="S408" s="37"/>
      <c r="T408" s="23"/>
      <c r="U408" s="52">
        <f t="shared" si="172"/>
        <v>0</v>
      </c>
      <c r="V408" s="90"/>
      <c r="W408" s="91"/>
      <c r="X408" s="92"/>
      <c r="Y408" s="467">
        <f t="shared" si="173"/>
        <v>0</v>
      </c>
      <c r="Z408" s="90"/>
      <c r="AA408" s="91"/>
      <c r="AB408" s="92"/>
      <c r="AC408" s="93">
        <f t="shared" si="174"/>
        <v>0</v>
      </c>
      <c r="AD408" s="391" t="str">
        <f t="shared" si="165"/>
        <v/>
      </c>
      <c r="AE408" s="54"/>
      <c r="AF408" s="240" t="str">
        <f t="shared" si="175"/>
        <v/>
      </c>
      <c r="AG408" s="139" t="str">
        <f t="shared" si="176"/>
        <v/>
      </c>
      <c r="AH408" s="130" t="str">
        <f t="shared" si="177"/>
        <v/>
      </c>
      <c r="AI408" s="131" t="b">
        <f t="shared" si="166"/>
        <v>0</v>
      </c>
      <c r="AJ408" s="132" t="str">
        <f t="shared" si="178"/>
        <v/>
      </c>
      <c r="AK408" s="132" t="str">
        <f t="shared" si="179"/>
        <v/>
      </c>
      <c r="AL408" s="132" t="str">
        <f t="shared" si="180"/>
        <v/>
      </c>
      <c r="AM408" s="132" t="str">
        <f t="shared" si="181"/>
        <v/>
      </c>
      <c r="AN408" s="133" t="str">
        <f t="shared" si="182"/>
        <v/>
      </c>
      <c r="AO408" s="133" t="str">
        <f t="shared" si="183"/>
        <v/>
      </c>
      <c r="AP408" s="133" t="str">
        <f t="shared" si="184"/>
        <v/>
      </c>
      <c r="AQ408" s="133" t="str">
        <f t="shared" si="185"/>
        <v/>
      </c>
      <c r="AR408" s="134" t="str">
        <f t="shared" si="186"/>
        <v/>
      </c>
    </row>
    <row r="409" spans="1:44">
      <c r="A409" s="220" t="str">
        <f t="shared" si="167"/>
        <v/>
      </c>
      <c r="B409" s="384"/>
      <c r="C409" s="385"/>
      <c r="D409" s="385"/>
      <c r="E409" s="386"/>
      <c r="F409" s="44"/>
      <c r="G409" s="469" t="str">
        <f t="shared" si="168"/>
        <v/>
      </c>
      <c r="H409" s="469"/>
      <c r="I409" s="373"/>
      <c r="J409" s="87"/>
      <c r="K409" s="54"/>
      <c r="L409" s="88"/>
      <c r="M409" s="89"/>
      <c r="N409" s="471">
        <f t="shared" si="169"/>
        <v>0</v>
      </c>
      <c r="O409" s="41"/>
      <c r="P409" s="52">
        <f t="shared" si="170"/>
        <v>0</v>
      </c>
      <c r="Q409" s="53" t="str">
        <f t="shared" si="171"/>
        <v/>
      </c>
      <c r="R409" s="54"/>
      <c r="S409" s="37"/>
      <c r="T409" s="23"/>
      <c r="U409" s="52">
        <f t="shared" si="172"/>
        <v>0</v>
      </c>
      <c r="V409" s="90"/>
      <c r="W409" s="91"/>
      <c r="X409" s="92"/>
      <c r="Y409" s="467">
        <f t="shared" si="173"/>
        <v>0</v>
      </c>
      <c r="Z409" s="90"/>
      <c r="AA409" s="91"/>
      <c r="AB409" s="92"/>
      <c r="AC409" s="93">
        <f t="shared" si="174"/>
        <v>0</v>
      </c>
      <c r="AD409" s="391" t="str">
        <f t="shared" si="165"/>
        <v/>
      </c>
      <c r="AE409" s="54"/>
      <c r="AF409" s="240" t="str">
        <f t="shared" si="175"/>
        <v/>
      </c>
      <c r="AG409" s="139" t="str">
        <f t="shared" si="176"/>
        <v/>
      </c>
      <c r="AH409" s="130" t="str">
        <f t="shared" si="177"/>
        <v/>
      </c>
      <c r="AI409" s="131" t="b">
        <f t="shared" si="166"/>
        <v>0</v>
      </c>
      <c r="AJ409" s="132" t="str">
        <f t="shared" si="178"/>
        <v/>
      </c>
      <c r="AK409" s="132" t="str">
        <f t="shared" si="179"/>
        <v/>
      </c>
      <c r="AL409" s="132" t="str">
        <f t="shared" si="180"/>
        <v/>
      </c>
      <c r="AM409" s="132" t="str">
        <f t="shared" si="181"/>
        <v/>
      </c>
      <c r="AN409" s="133" t="str">
        <f t="shared" si="182"/>
        <v/>
      </c>
      <c r="AO409" s="133" t="str">
        <f t="shared" si="183"/>
        <v/>
      </c>
      <c r="AP409" s="133" t="str">
        <f t="shared" si="184"/>
        <v/>
      </c>
      <c r="AQ409" s="133" t="str">
        <f t="shared" si="185"/>
        <v/>
      </c>
      <c r="AR409" s="134" t="str">
        <f t="shared" si="186"/>
        <v/>
      </c>
    </row>
    <row r="410" spans="1:44">
      <c r="A410" s="220" t="str">
        <f t="shared" si="167"/>
        <v/>
      </c>
      <c r="B410" s="384"/>
      <c r="C410" s="385"/>
      <c r="D410" s="385"/>
      <c r="E410" s="386"/>
      <c r="F410" s="44"/>
      <c r="G410" s="469" t="str">
        <f t="shared" si="168"/>
        <v/>
      </c>
      <c r="H410" s="469"/>
      <c r="I410" s="373"/>
      <c r="J410" s="87"/>
      <c r="K410" s="54"/>
      <c r="L410" s="88"/>
      <c r="M410" s="89"/>
      <c r="N410" s="471">
        <f t="shared" si="169"/>
        <v>0</v>
      </c>
      <c r="O410" s="41"/>
      <c r="P410" s="52">
        <f t="shared" si="170"/>
        <v>0</v>
      </c>
      <c r="Q410" s="53" t="str">
        <f t="shared" si="171"/>
        <v/>
      </c>
      <c r="R410" s="54"/>
      <c r="S410" s="37"/>
      <c r="T410" s="23"/>
      <c r="U410" s="52">
        <f t="shared" si="172"/>
        <v>0</v>
      </c>
      <c r="V410" s="90"/>
      <c r="W410" s="91"/>
      <c r="X410" s="92"/>
      <c r="Y410" s="467">
        <f t="shared" si="173"/>
        <v>0</v>
      </c>
      <c r="Z410" s="90"/>
      <c r="AA410" s="91"/>
      <c r="AB410" s="92"/>
      <c r="AC410" s="93">
        <f t="shared" si="174"/>
        <v>0</v>
      </c>
      <c r="AD410" s="391" t="str">
        <f t="shared" si="165"/>
        <v/>
      </c>
      <c r="AE410" s="54"/>
      <c r="AF410" s="240" t="str">
        <f t="shared" si="175"/>
        <v/>
      </c>
      <c r="AG410" s="139" t="str">
        <f t="shared" si="176"/>
        <v/>
      </c>
      <c r="AH410" s="130" t="str">
        <f t="shared" si="177"/>
        <v/>
      </c>
      <c r="AI410" s="131" t="b">
        <f t="shared" si="166"/>
        <v>0</v>
      </c>
      <c r="AJ410" s="132" t="str">
        <f t="shared" si="178"/>
        <v/>
      </c>
      <c r="AK410" s="132" t="str">
        <f t="shared" si="179"/>
        <v/>
      </c>
      <c r="AL410" s="132" t="str">
        <f t="shared" si="180"/>
        <v/>
      </c>
      <c r="AM410" s="132" t="str">
        <f t="shared" si="181"/>
        <v/>
      </c>
      <c r="AN410" s="133" t="str">
        <f t="shared" si="182"/>
        <v/>
      </c>
      <c r="AO410" s="133" t="str">
        <f t="shared" si="183"/>
        <v/>
      </c>
      <c r="AP410" s="133" t="str">
        <f t="shared" si="184"/>
        <v/>
      </c>
      <c r="AQ410" s="133" t="str">
        <f t="shared" si="185"/>
        <v/>
      </c>
      <c r="AR410" s="134" t="str">
        <f t="shared" si="186"/>
        <v/>
      </c>
    </row>
    <row r="411" spans="1:44">
      <c r="A411" s="220" t="str">
        <f t="shared" si="167"/>
        <v/>
      </c>
      <c r="B411" s="384"/>
      <c r="C411" s="385"/>
      <c r="D411" s="385"/>
      <c r="E411" s="386"/>
      <c r="F411" s="44"/>
      <c r="G411" s="469" t="str">
        <f t="shared" si="168"/>
        <v/>
      </c>
      <c r="H411" s="469"/>
      <c r="I411" s="373"/>
      <c r="J411" s="87"/>
      <c r="K411" s="54"/>
      <c r="L411" s="88"/>
      <c r="M411" s="89"/>
      <c r="N411" s="471">
        <f t="shared" si="169"/>
        <v>0</v>
      </c>
      <c r="O411" s="41"/>
      <c r="P411" s="52">
        <f t="shared" si="170"/>
        <v>0</v>
      </c>
      <c r="Q411" s="53" t="str">
        <f t="shared" si="171"/>
        <v/>
      </c>
      <c r="R411" s="54"/>
      <c r="S411" s="37"/>
      <c r="T411" s="23"/>
      <c r="U411" s="52">
        <f t="shared" si="172"/>
        <v>0</v>
      </c>
      <c r="V411" s="90"/>
      <c r="W411" s="91"/>
      <c r="X411" s="92"/>
      <c r="Y411" s="467">
        <f t="shared" si="173"/>
        <v>0</v>
      </c>
      <c r="Z411" s="90"/>
      <c r="AA411" s="91"/>
      <c r="AB411" s="92"/>
      <c r="AC411" s="93">
        <f t="shared" si="174"/>
        <v>0</v>
      </c>
      <c r="AD411" s="391" t="str">
        <f t="shared" si="165"/>
        <v/>
      </c>
      <c r="AE411" s="54"/>
      <c r="AF411" s="240" t="str">
        <f t="shared" si="175"/>
        <v/>
      </c>
      <c r="AG411" s="139" t="str">
        <f t="shared" si="176"/>
        <v/>
      </c>
      <c r="AH411" s="130" t="str">
        <f t="shared" si="177"/>
        <v/>
      </c>
      <c r="AI411" s="131" t="b">
        <f t="shared" si="166"/>
        <v>0</v>
      </c>
      <c r="AJ411" s="132" t="str">
        <f t="shared" si="178"/>
        <v/>
      </c>
      <c r="AK411" s="132" t="str">
        <f t="shared" si="179"/>
        <v/>
      </c>
      <c r="AL411" s="132" t="str">
        <f t="shared" si="180"/>
        <v/>
      </c>
      <c r="AM411" s="132" t="str">
        <f t="shared" si="181"/>
        <v/>
      </c>
      <c r="AN411" s="133" t="str">
        <f t="shared" si="182"/>
        <v/>
      </c>
      <c r="AO411" s="133" t="str">
        <f t="shared" si="183"/>
        <v/>
      </c>
      <c r="AP411" s="133" t="str">
        <f t="shared" si="184"/>
        <v/>
      </c>
      <c r="AQ411" s="133" t="str">
        <f t="shared" si="185"/>
        <v/>
      </c>
      <c r="AR411" s="134" t="str">
        <f t="shared" si="186"/>
        <v/>
      </c>
    </row>
    <row r="412" spans="1:44">
      <c r="A412" s="220" t="str">
        <f t="shared" si="167"/>
        <v/>
      </c>
      <c r="B412" s="384"/>
      <c r="C412" s="385"/>
      <c r="D412" s="385"/>
      <c r="E412" s="386"/>
      <c r="F412" s="44"/>
      <c r="G412" s="469" t="str">
        <f t="shared" si="168"/>
        <v/>
      </c>
      <c r="H412" s="469"/>
      <c r="I412" s="373"/>
      <c r="J412" s="87"/>
      <c r="K412" s="54"/>
      <c r="L412" s="88"/>
      <c r="M412" s="89"/>
      <c r="N412" s="471">
        <f t="shared" si="169"/>
        <v>0</v>
      </c>
      <c r="O412" s="41"/>
      <c r="P412" s="52">
        <f t="shared" si="170"/>
        <v>0</v>
      </c>
      <c r="Q412" s="53" t="str">
        <f t="shared" si="171"/>
        <v/>
      </c>
      <c r="R412" s="54"/>
      <c r="S412" s="37"/>
      <c r="T412" s="23"/>
      <c r="U412" s="52">
        <f t="shared" si="172"/>
        <v>0</v>
      </c>
      <c r="V412" s="90"/>
      <c r="W412" s="91"/>
      <c r="X412" s="92"/>
      <c r="Y412" s="467">
        <f t="shared" si="173"/>
        <v>0</v>
      </c>
      <c r="Z412" s="90"/>
      <c r="AA412" s="91"/>
      <c r="AB412" s="92"/>
      <c r="AC412" s="93">
        <f t="shared" si="174"/>
        <v>0</v>
      </c>
      <c r="AD412" s="391" t="str">
        <f t="shared" si="165"/>
        <v/>
      </c>
      <c r="AE412" s="54"/>
      <c r="AF412" s="240" t="str">
        <f t="shared" si="175"/>
        <v/>
      </c>
      <c r="AG412" s="139" t="str">
        <f t="shared" si="176"/>
        <v/>
      </c>
      <c r="AH412" s="130" t="str">
        <f t="shared" si="177"/>
        <v/>
      </c>
      <c r="AI412" s="131" t="b">
        <f t="shared" si="166"/>
        <v>0</v>
      </c>
      <c r="AJ412" s="132" t="str">
        <f t="shared" si="178"/>
        <v/>
      </c>
      <c r="AK412" s="132" t="str">
        <f t="shared" si="179"/>
        <v/>
      </c>
      <c r="AL412" s="132" t="str">
        <f t="shared" si="180"/>
        <v/>
      </c>
      <c r="AM412" s="132" t="str">
        <f t="shared" si="181"/>
        <v/>
      </c>
      <c r="AN412" s="133" t="str">
        <f t="shared" si="182"/>
        <v/>
      </c>
      <c r="AO412" s="133" t="str">
        <f t="shared" si="183"/>
        <v/>
      </c>
      <c r="AP412" s="133" t="str">
        <f t="shared" si="184"/>
        <v/>
      </c>
      <c r="AQ412" s="133" t="str">
        <f t="shared" si="185"/>
        <v/>
      </c>
      <c r="AR412" s="134" t="str">
        <f t="shared" si="186"/>
        <v/>
      </c>
    </row>
    <row r="413" spans="1:44">
      <c r="A413" s="220" t="str">
        <f t="shared" si="167"/>
        <v/>
      </c>
      <c r="B413" s="384"/>
      <c r="C413" s="385"/>
      <c r="D413" s="385"/>
      <c r="E413" s="386"/>
      <c r="F413" s="44"/>
      <c r="G413" s="469" t="str">
        <f t="shared" si="168"/>
        <v/>
      </c>
      <c r="H413" s="469"/>
      <c r="I413" s="373"/>
      <c r="J413" s="87"/>
      <c r="K413" s="54"/>
      <c r="L413" s="88"/>
      <c r="M413" s="89"/>
      <c r="N413" s="471">
        <f t="shared" si="169"/>
        <v>0</v>
      </c>
      <c r="O413" s="41"/>
      <c r="P413" s="52">
        <f t="shared" si="170"/>
        <v>0</v>
      </c>
      <c r="Q413" s="53" t="str">
        <f t="shared" si="171"/>
        <v/>
      </c>
      <c r="R413" s="54"/>
      <c r="S413" s="37"/>
      <c r="T413" s="23"/>
      <c r="U413" s="52">
        <f t="shared" si="172"/>
        <v>0</v>
      </c>
      <c r="V413" s="90"/>
      <c r="W413" s="91"/>
      <c r="X413" s="92"/>
      <c r="Y413" s="467">
        <f t="shared" si="173"/>
        <v>0</v>
      </c>
      <c r="Z413" s="90"/>
      <c r="AA413" s="91"/>
      <c r="AB413" s="92"/>
      <c r="AC413" s="93">
        <f t="shared" si="174"/>
        <v>0</v>
      </c>
      <c r="AD413" s="391" t="str">
        <f t="shared" si="165"/>
        <v/>
      </c>
      <c r="AE413" s="54"/>
      <c r="AF413" s="240" t="str">
        <f t="shared" si="175"/>
        <v/>
      </c>
      <c r="AG413" s="139" t="str">
        <f t="shared" si="176"/>
        <v/>
      </c>
      <c r="AH413" s="130" t="str">
        <f t="shared" si="177"/>
        <v/>
      </c>
      <c r="AI413" s="131" t="b">
        <f t="shared" si="166"/>
        <v>0</v>
      </c>
      <c r="AJ413" s="132" t="str">
        <f t="shared" si="178"/>
        <v/>
      </c>
      <c r="AK413" s="132" t="str">
        <f t="shared" si="179"/>
        <v/>
      </c>
      <c r="AL413" s="132" t="str">
        <f t="shared" si="180"/>
        <v/>
      </c>
      <c r="AM413" s="132" t="str">
        <f t="shared" si="181"/>
        <v/>
      </c>
      <c r="AN413" s="133" t="str">
        <f t="shared" si="182"/>
        <v/>
      </c>
      <c r="AO413" s="133" t="str">
        <f t="shared" si="183"/>
        <v/>
      </c>
      <c r="AP413" s="133" t="str">
        <f t="shared" si="184"/>
        <v/>
      </c>
      <c r="AQ413" s="133" t="str">
        <f t="shared" si="185"/>
        <v/>
      </c>
      <c r="AR413" s="134" t="str">
        <f t="shared" si="186"/>
        <v/>
      </c>
    </row>
    <row r="414" spans="1:44">
      <c r="A414" s="220" t="str">
        <f t="shared" si="167"/>
        <v/>
      </c>
      <c r="B414" s="384"/>
      <c r="C414" s="385"/>
      <c r="D414" s="385"/>
      <c r="E414" s="386"/>
      <c r="F414" s="44"/>
      <c r="G414" s="469" t="str">
        <f t="shared" si="168"/>
        <v/>
      </c>
      <c r="H414" s="469"/>
      <c r="I414" s="373"/>
      <c r="J414" s="87"/>
      <c r="K414" s="54"/>
      <c r="L414" s="88"/>
      <c r="M414" s="89"/>
      <c r="N414" s="471">
        <f t="shared" si="169"/>
        <v>0</v>
      </c>
      <c r="O414" s="41"/>
      <c r="P414" s="52">
        <f t="shared" si="170"/>
        <v>0</v>
      </c>
      <c r="Q414" s="53" t="str">
        <f t="shared" si="171"/>
        <v/>
      </c>
      <c r="R414" s="54"/>
      <c r="S414" s="37"/>
      <c r="T414" s="23"/>
      <c r="U414" s="52">
        <f t="shared" si="172"/>
        <v>0</v>
      </c>
      <c r="V414" s="90"/>
      <c r="W414" s="91"/>
      <c r="X414" s="92"/>
      <c r="Y414" s="467">
        <f t="shared" si="173"/>
        <v>0</v>
      </c>
      <c r="Z414" s="90"/>
      <c r="AA414" s="91"/>
      <c r="AB414" s="92"/>
      <c r="AC414" s="93">
        <f t="shared" si="174"/>
        <v>0</v>
      </c>
      <c r="AD414" s="391" t="str">
        <f t="shared" si="165"/>
        <v/>
      </c>
      <c r="AE414" s="54"/>
      <c r="AF414" s="240" t="str">
        <f t="shared" si="175"/>
        <v/>
      </c>
      <c r="AG414" s="139" t="str">
        <f t="shared" si="176"/>
        <v/>
      </c>
      <c r="AH414" s="130" t="str">
        <f t="shared" si="177"/>
        <v/>
      </c>
      <c r="AI414" s="131" t="b">
        <f t="shared" si="166"/>
        <v>0</v>
      </c>
      <c r="AJ414" s="132" t="str">
        <f t="shared" si="178"/>
        <v/>
      </c>
      <c r="AK414" s="132" t="str">
        <f t="shared" si="179"/>
        <v/>
      </c>
      <c r="AL414" s="132" t="str">
        <f t="shared" si="180"/>
        <v/>
      </c>
      <c r="AM414" s="132" t="str">
        <f t="shared" si="181"/>
        <v/>
      </c>
      <c r="AN414" s="133" t="str">
        <f t="shared" si="182"/>
        <v/>
      </c>
      <c r="AO414" s="133" t="str">
        <f t="shared" si="183"/>
        <v/>
      </c>
      <c r="AP414" s="133" t="str">
        <f t="shared" si="184"/>
        <v/>
      </c>
      <c r="AQ414" s="133" t="str">
        <f t="shared" si="185"/>
        <v/>
      </c>
      <c r="AR414" s="134" t="str">
        <f t="shared" si="186"/>
        <v/>
      </c>
    </row>
    <row r="415" spans="1:44">
      <c r="A415" s="220" t="str">
        <f t="shared" si="167"/>
        <v/>
      </c>
      <c r="B415" s="384"/>
      <c r="C415" s="385"/>
      <c r="D415" s="385"/>
      <c r="E415" s="386"/>
      <c r="F415" s="44"/>
      <c r="G415" s="469" t="str">
        <f t="shared" si="168"/>
        <v/>
      </c>
      <c r="H415" s="469"/>
      <c r="I415" s="373"/>
      <c r="J415" s="87"/>
      <c r="K415" s="54"/>
      <c r="L415" s="88"/>
      <c r="M415" s="89"/>
      <c r="N415" s="471">
        <f t="shared" si="169"/>
        <v>0</v>
      </c>
      <c r="O415" s="41"/>
      <c r="P415" s="52">
        <f t="shared" si="170"/>
        <v>0</v>
      </c>
      <c r="Q415" s="53" t="str">
        <f t="shared" si="171"/>
        <v/>
      </c>
      <c r="R415" s="54"/>
      <c r="S415" s="37"/>
      <c r="T415" s="23"/>
      <c r="U415" s="52">
        <f t="shared" si="172"/>
        <v>0</v>
      </c>
      <c r="V415" s="90"/>
      <c r="W415" s="91"/>
      <c r="X415" s="92"/>
      <c r="Y415" s="467">
        <f t="shared" si="173"/>
        <v>0</v>
      </c>
      <c r="Z415" s="90"/>
      <c r="AA415" s="91"/>
      <c r="AB415" s="92"/>
      <c r="AC415" s="93">
        <f t="shared" si="174"/>
        <v>0</v>
      </c>
      <c r="AD415" s="391" t="str">
        <f t="shared" si="165"/>
        <v/>
      </c>
      <c r="AE415" s="54"/>
      <c r="AF415" s="240" t="str">
        <f t="shared" si="175"/>
        <v/>
      </c>
      <c r="AG415" s="139" t="str">
        <f t="shared" si="176"/>
        <v/>
      </c>
      <c r="AH415" s="130" t="str">
        <f t="shared" si="177"/>
        <v/>
      </c>
      <c r="AI415" s="131" t="b">
        <f t="shared" si="166"/>
        <v>0</v>
      </c>
      <c r="AJ415" s="132" t="str">
        <f t="shared" si="178"/>
        <v/>
      </c>
      <c r="AK415" s="132" t="str">
        <f t="shared" si="179"/>
        <v/>
      </c>
      <c r="AL415" s="132" t="str">
        <f t="shared" si="180"/>
        <v/>
      </c>
      <c r="AM415" s="132" t="str">
        <f t="shared" si="181"/>
        <v/>
      </c>
      <c r="AN415" s="133" t="str">
        <f t="shared" si="182"/>
        <v/>
      </c>
      <c r="AO415" s="133" t="str">
        <f t="shared" si="183"/>
        <v/>
      </c>
      <c r="AP415" s="133" t="str">
        <f t="shared" si="184"/>
        <v/>
      </c>
      <c r="AQ415" s="133" t="str">
        <f t="shared" si="185"/>
        <v/>
      </c>
      <c r="AR415" s="134" t="str">
        <f t="shared" si="186"/>
        <v/>
      </c>
    </row>
    <row r="416" spans="1:44">
      <c r="A416" s="220" t="str">
        <f t="shared" si="167"/>
        <v/>
      </c>
      <c r="B416" s="384"/>
      <c r="C416" s="385"/>
      <c r="D416" s="385"/>
      <c r="E416" s="386"/>
      <c r="F416" s="44"/>
      <c r="G416" s="469" t="str">
        <f t="shared" si="168"/>
        <v/>
      </c>
      <c r="H416" s="469"/>
      <c r="I416" s="373"/>
      <c r="J416" s="87"/>
      <c r="K416" s="54"/>
      <c r="L416" s="88"/>
      <c r="M416" s="89"/>
      <c r="N416" s="471">
        <f t="shared" si="169"/>
        <v>0</v>
      </c>
      <c r="O416" s="41"/>
      <c r="P416" s="52">
        <f t="shared" si="170"/>
        <v>0</v>
      </c>
      <c r="Q416" s="53" t="str">
        <f t="shared" si="171"/>
        <v/>
      </c>
      <c r="R416" s="54"/>
      <c r="S416" s="37"/>
      <c r="T416" s="23"/>
      <c r="U416" s="52">
        <f t="shared" si="172"/>
        <v>0</v>
      </c>
      <c r="V416" s="90"/>
      <c r="W416" s="91"/>
      <c r="X416" s="92"/>
      <c r="Y416" s="467">
        <f t="shared" si="173"/>
        <v>0</v>
      </c>
      <c r="Z416" s="90"/>
      <c r="AA416" s="91"/>
      <c r="AB416" s="92"/>
      <c r="AC416" s="93">
        <f t="shared" si="174"/>
        <v>0</v>
      </c>
      <c r="AD416" s="391" t="str">
        <f t="shared" si="165"/>
        <v/>
      </c>
      <c r="AE416" s="54"/>
      <c r="AF416" s="240" t="str">
        <f t="shared" si="175"/>
        <v/>
      </c>
      <c r="AG416" s="139" t="str">
        <f t="shared" si="176"/>
        <v/>
      </c>
      <c r="AH416" s="130" t="str">
        <f t="shared" si="177"/>
        <v/>
      </c>
      <c r="AI416" s="131" t="b">
        <f t="shared" si="166"/>
        <v>0</v>
      </c>
      <c r="AJ416" s="132" t="str">
        <f t="shared" si="178"/>
        <v/>
      </c>
      <c r="AK416" s="132" t="str">
        <f t="shared" si="179"/>
        <v/>
      </c>
      <c r="AL416" s="132" t="str">
        <f t="shared" si="180"/>
        <v/>
      </c>
      <c r="AM416" s="132" t="str">
        <f t="shared" si="181"/>
        <v/>
      </c>
      <c r="AN416" s="133" t="str">
        <f t="shared" si="182"/>
        <v/>
      </c>
      <c r="AO416" s="133" t="str">
        <f t="shared" si="183"/>
        <v/>
      </c>
      <c r="AP416" s="133" t="str">
        <f t="shared" si="184"/>
        <v/>
      </c>
      <c r="AQ416" s="133" t="str">
        <f t="shared" si="185"/>
        <v/>
      </c>
      <c r="AR416" s="134" t="str">
        <f t="shared" si="186"/>
        <v/>
      </c>
    </row>
    <row r="417" spans="1:44">
      <c r="A417" s="220" t="str">
        <f t="shared" si="167"/>
        <v/>
      </c>
      <c r="B417" s="384"/>
      <c r="C417" s="385"/>
      <c r="D417" s="385"/>
      <c r="E417" s="386"/>
      <c r="F417" s="44"/>
      <c r="G417" s="469" t="str">
        <f t="shared" si="168"/>
        <v/>
      </c>
      <c r="H417" s="469"/>
      <c r="I417" s="373"/>
      <c r="J417" s="87"/>
      <c r="K417" s="54"/>
      <c r="L417" s="88"/>
      <c r="M417" s="89"/>
      <c r="N417" s="471">
        <f t="shared" si="169"/>
        <v>0</v>
      </c>
      <c r="O417" s="41"/>
      <c r="P417" s="52">
        <f t="shared" si="170"/>
        <v>0</v>
      </c>
      <c r="Q417" s="53" t="str">
        <f t="shared" si="171"/>
        <v/>
      </c>
      <c r="R417" s="54"/>
      <c r="S417" s="37"/>
      <c r="T417" s="23"/>
      <c r="U417" s="52">
        <f t="shared" si="172"/>
        <v>0</v>
      </c>
      <c r="V417" s="90"/>
      <c r="W417" s="91"/>
      <c r="X417" s="92"/>
      <c r="Y417" s="467">
        <f t="shared" si="173"/>
        <v>0</v>
      </c>
      <c r="Z417" s="90"/>
      <c r="AA417" s="91"/>
      <c r="AB417" s="92"/>
      <c r="AC417" s="93">
        <f t="shared" si="174"/>
        <v>0</v>
      </c>
      <c r="AD417" s="391" t="str">
        <f t="shared" si="165"/>
        <v/>
      </c>
      <c r="AE417" s="54"/>
      <c r="AF417" s="240" t="str">
        <f t="shared" si="175"/>
        <v/>
      </c>
      <c r="AG417" s="139" t="str">
        <f t="shared" si="176"/>
        <v/>
      </c>
      <c r="AH417" s="130" t="str">
        <f t="shared" si="177"/>
        <v/>
      </c>
      <c r="AI417" s="131" t="b">
        <f t="shared" si="166"/>
        <v>0</v>
      </c>
      <c r="AJ417" s="132" t="str">
        <f t="shared" si="178"/>
        <v/>
      </c>
      <c r="AK417" s="132" t="str">
        <f t="shared" si="179"/>
        <v/>
      </c>
      <c r="AL417" s="132" t="str">
        <f t="shared" si="180"/>
        <v/>
      </c>
      <c r="AM417" s="132" t="str">
        <f t="shared" si="181"/>
        <v/>
      </c>
      <c r="AN417" s="133" t="str">
        <f t="shared" si="182"/>
        <v/>
      </c>
      <c r="AO417" s="133" t="str">
        <f t="shared" si="183"/>
        <v/>
      </c>
      <c r="AP417" s="133" t="str">
        <f t="shared" si="184"/>
        <v/>
      </c>
      <c r="AQ417" s="133" t="str">
        <f t="shared" si="185"/>
        <v/>
      </c>
      <c r="AR417" s="134" t="str">
        <f t="shared" si="186"/>
        <v/>
      </c>
    </row>
    <row r="418" spans="1:44">
      <c r="A418" s="220" t="str">
        <f t="shared" si="167"/>
        <v/>
      </c>
      <c r="B418" s="384"/>
      <c r="C418" s="385"/>
      <c r="D418" s="385"/>
      <c r="E418" s="386"/>
      <c r="F418" s="44"/>
      <c r="G418" s="469" t="str">
        <f t="shared" si="168"/>
        <v/>
      </c>
      <c r="H418" s="469"/>
      <c r="I418" s="373"/>
      <c r="J418" s="87"/>
      <c r="K418" s="54"/>
      <c r="L418" s="88"/>
      <c r="M418" s="89"/>
      <c r="N418" s="471">
        <f t="shared" si="169"/>
        <v>0</v>
      </c>
      <c r="O418" s="41"/>
      <c r="P418" s="52">
        <f t="shared" si="170"/>
        <v>0</v>
      </c>
      <c r="Q418" s="53" t="str">
        <f t="shared" si="171"/>
        <v/>
      </c>
      <c r="R418" s="54"/>
      <c r="S418" s="37"/>
      <c r="T418" s="23"/>
      <c r="U418" s="52">
        <f t="shared" si="172"/>
        <v>0</v>
      </c>
      <c r="V418" s="90"/>
      <c r="W418" s="91"/>
      <c r="X418" s="92"/>
      <c r="Y418" s="467">
        <f t="shared" si="173"/>
        <v>0</v>
      </c>
      <c r="Z418" s="90"/>
      <c r="AA418" s="91"/>
      <c r="AB418" s="92"/>
      <c r="AC418" s="93">
        <f t="shared" si="174"/>
        <v>0</v>
      </c>
      <c r="AD418" s="391" t="str">
        <f t="shared" si="165"/>
        <v/>
      </c>
      <c r="AE418" s="54"/>
      <c r="AF418" s="240" t="str">
        <f t="shared" si="175"/>
        <v/>
      </c>
      <c r="AG418" s="139" t="str">
        <f t="shared" si="176"/>
        <v/>
      </c>
      <c r="AH418" s="130" t="str">
        <f t="shared" si="177"/>
        <v/>
      </c>
      <c r="AI418" s="131" t="b">
        <f t="shared" si="166"/>
        <v>0</v>
      </c>
      <c r="AJ418" s="132" t="str">
        <f t="shared" si="178"/>
        <v/>
      </c>
      <c r="AK418" s="132" t="str">
        <f t="shared" si="179"/>
        <v/>
      </c>
      <c r="AL418" s="132" t="str">
        <f t="shared" si="180"/>
        <v/>
      </c>
      <c r="AM418" s="132" t="str">
        <f t="shared" si="181"/>
        <v/>
      </c>
      <c r="AN418" s="133" t="str">
        <f t="shared" si="182"/>
        <v/>
      </c>
      <c r="AO418" s="133" t="str">
        <f t="shared" si="183"/>
        <v/>
      </c>
      <c r="AP418" s="133" t="str">
        <f t="shared" si="184"/>
        <v/>
      </c>
      <c r="AQ418" s="133" t="str">
        <f t="shared" si="185"/>
        <v/>
      </c>
      <c r="AR418" s="134" t="str">
        <f t="shared" si="186"/>
        <v/>
      </c>
    </row>
    <row r="419" spans="1:44">
      <c r="A419" s="220" t="str">
        <f t="shared" si="167"/>
        <v/>
      </c>
      <c r="B419" s="384"/>
      <c r="C419" s="385"/>
      <c r="D419" s="385"/>
      <c r="E419" s="386"/>
      <c r="F419" s="44"/>
      <c r="G419" s="469" t="str">
        <f t="shared" si="168"/>
        <v/>
      </c>
      <c r="H419" s="469"/>
      <c r="I419" s="373"/>
      <c r="J419" s="87"/>
      <c r="K419" s="54"/>
      <c r="L419" s="88"/>
      <c r="M419" s="89"/>
      <c r="N419" s="471">
        <f t="shared" si="169"/>
        <v>0</v>
      </c>
      <c r="O419" s="41"/>
      <c r="P419" s="52">
        <f t="shared" si="170"/>
        <v>0</v>
      </c>
      <c r="Q419" s="53" t="str">
        <f t="shared" si="171"/>
        <v/>
      </c>
      <c r="R419" s="54"/>
      <c r="S419" s="37"/>
      <c r="T419" s="23"/>
      <c r="U419" s="52">
        <f t="shared" si="172"/>
        <v>0</v>
      </c>
      <c r="V419" s="90"/>
      <c r="W419" s="91"/>
      <c r="X419" s="92"/>
      <c r="Y419" s="467">
        <f t="shared" si="173"/>
        <v>0</v>
      </c>
      <c r="Z419" s="90"/>
      <c r="AA419" s="91"/>
      <c r="AB419" s="92"/>
      <c r="AC419" s="93">
        <f t="shared" si="174"/>
        <v>0</v>
      </c>
      <c r="AD419" s="391" t="str">
        <f t="shared" si="165"/>
        <v/>
      </c>
      <c r="AE419" s="54"/>
      <c r="AF419" s="240" t="str">
        <f t="shared" si="175"/>
        <v/>
      </c>
      <c r="AG419" s="139" t="str">
        <f t="shared" si="176"/>
        <v/>
      </c>
      <c r="AH419" s="130" t="str">
        <f t="shared" si="177"/>
        <v/>
      </c>
      <c r="AI419" s="131" t="b">
        <f t="shared" si="166"/>
        <v>0</v>
      </c>
      <c r="AJ419" s="132" t="str">
        <f t="shared" si="178"/>
        <v/>
      </c>
      <c r="AK419" s="132" t="str">
        <f t="shared" si="179"/>
        <v/>
      </c>
      <c r="AL419" s="132" t="str">
        <f t="shared" si="180"/>
        <v/>
      </c>
      <c r="AM419" s="132" t="str">
        <f t="shared" si="181"/>
        <v/>
      </c>
      <c r="AN419" s="133" t="str">
        <f t="shared" si="182"/>
        <v/>
      </c>
      <c r="AO419" s="133" t="str">
        <f t="shared" si="183"/>
        <v/>
      </c>
      <c r="AP419" s="133" t="str">
        <f t="shared" si="184"/>
        <v/>
      </c>
      <c r="AQ419" s="133" t="str">
        <f t="shared" si="185"/>
        <v/>
      </c>
      <c r="AR419" s="134" t="str">
        <f t="shared" si="186"/>
        <v/>
      </c>
    </row>
    <row r="420" spans="1:44">
      <c r="A420" s="220" t="str">
        <f t="shared" si="167"/>
        <v/>
      </c>
      <c r="B420" s="384"/>
      <c r="C420" s="385"/>
      <c r="D420" s="385"/>
      <c r="E420" s="386"/>
      <c r="F420" s="44"/>
      <c r="G420" s="469" t="str">
        <f t="shared" si="168"/>
        <v/>
      </c>
      <c r="H420" s="469"/>
      <c r="I420" s="373"/>
      <c r="J420" s="87"/>
      <c r="K420" s="54"/>
      <c r="L420" s="88"/>
      <c r="M420" s="89"/>
      <c r="N420" s="471">
        <f t="shared" si="169"/>
        <v>0</v>
      </c>
      <c r="O420" s="41"/>
      <c r="P420" s="52">
        <f t="shared" si="170"/>
        <v>0</v>
      </c>
      <c r="Q420" s="53" t="str">
        <f t="shared" si="171"/>
        <v/>
      </c>
      <c r="R420" s="54"/>
      <c r="S420" s="37"/>
      <c r="T420" s="23"/>
      <c r="U420" s="52">
        <f t="shared" si="172"/>
        <v>0</v>
      </c>
      <c r="V420" s="90"/>
      <c r="W420" s="91"/>
      <c r="X420" s="92"/>
      <c r="Y420" s="467">
        <f t="shared" si="173"/>
        <v>0</v>
      </c>
      <c r="Z420" s="90"/>
      <c r="AA420" s="91"/>
      <c r="AB420" s="92"/>
      <c r="AC420" s="93">
        <f t="shared" si="174"/>
        <v>0</v>
      </c>
      <c r="AD420" s="391" t="str">
        <f t="shared" si="165"/>
        <v/>
      </c>
      <c r="AE420" s="54"/>
      <c r="AF420" s="240" t="str">
        <f t="shared" si="175"/>
        <v/>
      </c>
      <c r="AG420" s="139" t="str">
        <f t="shared" si="176"/>
        <v/>
      </c>
      <c r="AH420" s="130" t="str">
        <f t="shared" si="177"/>
        <v/>
      </c>
      <c r="AI420" s="131" t="b">
        <f t="shared" si="166"/>
        <v>0</v>
      </c>
      <c r="AJ420" s="132" t="str">
        <f t="shared" si="178"/>
        <v/>
      </c>
      <c r="AK420" s="132" t="str">
        <f t="shared" si="179"/>
        <v/>
      </c>
      <c r="AL420" s="132" t="str">
        <f t="shared" si="180"/>
        <v/>
      </c>
      <c r="AM420" s="132" t="str">
        <f t="shared" si="181"/>
        <v/>
      </c>
      <c r="AN420" s="133" t="str">
        <f t="shared" si="182"/>
        <v/>
      </c>
      <c r="AO420" s="133" t="str">
        <f t="shared" si="183"/>
        <v/>
      </c>
      <c r="AP420" s="133" t="str">
        <f t="shared" si="184"/>
        <v/>
      </c>
      <c r="AQ420" s="133" t="str">
        <f t="shared" si="185"/>
        <v/>
      </c>
      <c r="AR420" s="134" t="str">
        <f t="shared" si="186"/>
        <v/>
      </c>
    </row>
    <row r="421" spans="1:44">
      <c r="A421" s="220" t="str">
        <f t="shared" si="167"/>
        <v/>
      </c>
      <c r="B421" s="384"/>
      <c r="C421" s="385"/>
      <c r="D421" s="385"/>
      <c r="E421" s="386"/>
      <c r="F421" s="44"/>
      <c r="G421" s="469" t="str">
        <f t="shared" si="168"/>
        <v/>
      </c>
      <c r="H421" s="469"/>
      <c r="I421" s="373"/>
      <c r="J421" s="87"/>
      <c r="K421" s="54"/>
      <c r="L421" s="88"/>
      <c r="M421" s="89"/>
      <c r="N421" s="471">
        <f t="shared" si="169"/>
        <v>0</v>
      </c>
      <c r="O421" s="41"/>
      <c r="P421" s="52">
        <f t="shared" si="170"/>
        <v>0</v>
      </c>
      <c r="Q421" s="53" t="str">
        <f t="shared" si="171"/>
        <v/>
      </c>
      <c r="R421" s="54"/>
      <c r="S421" s="37"/>
      <c r="T421" s="23"/>
      <c r="U421" s="52">
        <f t="shared" si="172"/>
        <v>0</v>
      </c>
      <c r="V421" s="90"/>
      <c r="W421" s="91"/>
      <c r="X421" s="92"/>
      <c r="Y421" s="467">
        <f t="shared" si="173"/>
        <v>0</v>
      </c>
      <c r="Z421" s="90"/>
      <c r="AA421" s="91"/>
      <c r="AB421" s="92"/>
      <c r="AC421" s="93">
        <f t="shared" si="174"/>
        <v>0</v>
      </c>
      <c r="AD421" s="391" t="str">
        <f t="shared" si="165"/>
        <v/>
      </c>
      <c r="AE421" s="54"/>
      <c r="AF421" s="240" t="str">
        <f t="shared" si="175"/>
        <v/>
      </c>
      <c r="AG421" s="139" t="str">
        <f t="shared" si="176"/>
        <v/>
      </c>
      <c r="AH421" s="130" t="str">
        <f t="shared" si="177"/>
        <v/>
      </c>
      <c r="AI421" s="131" t="b">
        <f t="shared" si="166"/>
        <v>0</v>
      </c>
      <c r="AJ421" s="132" t="str">
        <f t="shared" si="178"/>
        <v/>
      </c>
      <c r="AK421" s="132" t="str">
        <f t="shared" si="179"/>
        <v/>
      </c>
      <c r="AL421" s="132" t="str">
        <f t="shared" si="180"/>
        <v/>
      </c>
      <c r="AM421" s="132" t="str">
        <f t="shared" si="181"/>
        <v/>
      </c>
      <c r="AN421" s="133" t="str">
        <f t="shared" si="182"/>
        <v/>
      </c>
      <c r="AO421" s="133" t="str">
        <f t="shared" si="183"/>
        <v/>
      </c>
      <c r="AP421" s="133" t="str">
        <f t="shared" si="184"/>
        <v/>
      </c>
      <c r="AQ421" s="133" t="str">
        <f t="shared" si="185"/>
        <v/>
      </c>
      <c r="AR421" s="134" t="str">
        <f t="shared" si="186"/>
        <v/>
      </c>
    </row>
    <row r="422" spans="1:44">
      <c r="A422" s="220" t="str">
        <f t="shared" si="167"/>
        <v/>
      </c>
      <c r="B422" s="384"/>
      <c r="C422" s="385"/>
      <c r="D422" s="385"/>
      <c r="E422" s="386"/>
      <c r="F422" s="44"/>
      <c r="G422" s="469" t="str">
        <f t="shared" si="168"/>
        <v/>
      </c>
      <c r="H422" s="469"/>
      <c r="I422" s="373"/>
      <c r="J422" s="87"/>
      <c r="K422" s="54"/>
      <c r="L422" s="88"/>
      <c r="M422" s="89"/>
      <c r="N422" s="471">
        <f t="shared" si="169"/>
        <v>0</v>
      </c>
      <c r="O422" s="41"/>
      <c r="P422" s="52">
        <f t="shared" si="170"/>
        <v>0</v>
      </c>
      <c r="Q422" s="53" t="str">
        <f t="shared" si="171"/>
        <v/>
      </c>
      <c r="R422" s="54"/>
      <c r="S422" s="37"/>
      <c r="T422" s="23"/>
      <c r="U422" s="52">
        <f t="shared" si="172"/>
        <v>0</v>
      </c>
      <c r="V422" s="90"/>
      <c r="W422" s="91"/>
      <c r="X422" s="92"/>
      <c r="Y422" s="467">
        <f t="shared" si="173"/>
        <v>0</v>
      </c>
      <c r="Z422" s="90"/>
      <c r="AA422" s="91"/>
      <c r="AB422" s="92"/>
      <c r="AC422" s="93">
        <f t="shared" si="174"/>
        <v>0</v>
      </c>
      <c r="AD422" s="391" t="str">
        <f t="shared" si="165"/>
        <v/>
      </c>
      <c r="AE422" s="54"/>
      <c r="AF422" s="240" t="str">
        <f t="shared" si="175"/>
        <v/>
      </c>
      <c r="AG422" s="139" t="str">
        <f t="shared" si="176"/>
        <v/>
      </c>
      <c r="AH422" s="130" t="str">
        <f t="shared" si="177"/>
        <v/>
      </c>
      <c r="AI422" s="131" t="b">
        <f t="shared" si="166"/>
        <v>0</v>
      </c>
      <c r="AJ422" s="132" t="str">
        <f t="shared" si="178"/>
        <v/>
      </c>
      <c r="AK422" s="132" t="str">
        <f t="shared" si="179"/>
        <v/>
      </c>
      <c r="AL422" s="132" t="str">
        <f t="shared" si="180"/>
        <v/>
      </c>
      <c r="AM422" s="132" t="str">
        <f t="shared" si="181"/>
        <v/>
      </c>
      <c r="AN422" s="133" t="str">
        <f t="shared" si="182"/>
        <v/>
      </c>
      <c r="AO422" s="133" t="str">
        <f t="shared" si="183"/>
        <v/>
      </c>
      <c r="AP422" s="133" t="str">
        <f t="shared" si="184"/>
        <v/>
      </c>
      <c r="AQ422" s="133" t="str">
        <f t="shared" si="185"/>
        <v/>
      </c>
      <c r="AR422" s="134" t="str">
        <f t="shared" si="186"/>
        <v/>
      </c>
    </row>
    <row r="423" spans="1:44">
      <c r="A423" s="220" t="str">
        <f t="shared" si="167"/>
        <v/>
      </c>
      <c r="B423" s="384"/>
      <c r="C423" s="385"/>
      <c r="D423" s="385"/>
      <c r="E423" s="386"/>
      <c r="F423" s="44"/>
      <c r="G423" s="469" t="str">
        <f t="shared" si="168"/>
        <v/>
      </c>
      <c r="H423" s="469"/>
      <c r="I423" s="373"/>
      <c r="J423" s="87"/>
      <c r="K423" s="54"/>
      <c r="L423" s="88"/>
      <c r="M423" s="89"/>
      <c r="N423" s="471">
        <f t="shared" si="169"/>
        <v>0</v>
      </c>
      <c r="O423" s="41"/>
      <c r="P423" s="52">
        <f t="shared" si="170"/>
        <v>0</v>
      </c>
      <c r="Q423" s="53" t="str">
        <f t="shared" si="171"/>
        <v/>
      </c>
      <c r="R423" s="54"/>
      <c r="S423" s="37"/>
      <c r="T423" s="23"/>
      <c r="U423" s="52">
        <f t="shared" si="172"/>
        <v>0</v>
      </c>
      <c r="V423" s="90"/>
      <c r="W423" s="91"/>
      <c r="X423" s="92"/>
      <c r="Y423" s="467">
        <f t="shared" si="173"/>
        <v>0</v>
      </c>
      <c r="Z423" s="90"/>
      <c r="AA423" s="91"/>
      <c r="AB423" s="92"/>
      <c r="AC423" s="93">
        <f t="shared" si="174"/>
        <v>0</v>
      </c>
      <c r="AD423" s="391" t="str">
        <f t="shared" si="165"/>
        <v/>
      </c>
      <c r="AE423" s="54"/>
      <c r="AF423" s="240" t="str">
        <f t="shared" si="175"/>
        <v/>
      </c>
      <c r="AG423" s="139" t="str">
        <f t="shared" si="176"/>
        <v/>
      </c>
      <c r="AH423" s="130" t="str">
        <f t="shared" si="177"/>
        <v/>
      </c>
      <c r="AI423" s="131" t="b">
        <f t="shared" si="166"/>
        <v>0</v>
      </c>
      <c r="AJ423" s="132" t="str">
        <f t="shared" si="178"/>
        <v/>
      </c>
      <c r="AK423" s="132" t="str">
        <f t="shared" si="179"/>
        <v/>
      </c>
      <c r="AL423" s="132" t="str">
        <f t="shared" si="180"/>
        <v/>
      </c>
      <c r="AM423" s="132" t="str">
        <f t="shared" si="181"/>
        <v/>
      </c>
      <c r="AN423" s="133" t="str">
        <f t="shared" si="182"/>
        <v/>
      </c>
      <c r="AO423" s="133" t="str">
        <f t="shared" si="183"/>
        <v/>
      </c>
      <c r="AP423" s="133" t="str">
        <f t="shared" si="184"/>
        <v/>
      </c>
      <c r="AQ423" s="133" t="str">
        <f t="shared" si="185"/>
        <v/>
      </c>
      <c r="AR423" s="134" t="str">
        <f t="shared" si="186"/>
        <v/>
      </c>
    </row>
    <row r="424" spans="1:44">
      <c r="A424" s="220" t="str">
        <f t="shared" si="167"/>
        <v/>
      </c>
      <c r="B424" s="384"/>
      <c r="C424" s="385"/>
      <c r="D424" s="385"/>
      <c r="E424" s="386"/>
      <c r="F424" s="44"/>
      <c r="G424" s="469" t="str">
        <f t="shared" si="168"/>
        <v/>
      </c>
      <c r="H424" s="469"/>
      <c r="I424" s="373"/>
      <c r="J424" s="87"/>
      <c r="K424" s="54"/>
      <c r="L424" s="88"/>
      <c r="M424" s="89"/>
      <c r="N424" s="471">
        <f t="shared" si="169"/>
        <v>0</v>
      </c>
      <c r="O424" s="41"/>
      <c r="P424" s="52">
        <f t="shared" si="170"/>
        <v>0</v>
      </c>
      <c r="Q424" s="53" t="str">
        <f t="shared" si="171"/>
        <v/>
      </c>
      <c r="R424" s="54"/>
      <c r="S424" s="37"/>
      <c r="T424" s="23"/>
      <c r="U424" s="52">
        <f t="shared" si="172"/>
        <v>0</v>
      </c>
      <c r="V424" s="90"/>
      <c r="W424" s="91"/>
      <c r="X424" s="92"/>
      <c r="Y424" s="467">
        <f t="shared" si="173"/>
        <v>0</v>
      </c>
      <c r="Z424" s="90"/>
      <c r="AA424" s="91"/>
      <c r="AB424" s="92"/>
      <c r="AC424" s="93">
        <f t="shared" si="174"/>
        <v>0</v>
      </c>
      <c r="AD424" s="391" t="str">
        <f t="shared" si="165"/>
        <v/>
      </c>
      <c r="AE424" s="54"/>
      <c r="AF424" s="240" t="str">
        <f t="shared" si="175"/>
        <v/>
      </c>
      <c r="AG424" s="139" t="str">
        <f t="shared" si="176"/>
        <v/>
      </c>
      <c r="AH424" s="130" t="str">
        <f t="shared" si="177"/>
        <v/>
      </c>
      <c r="AI424" s="131" t="b">
        <f t="shared" si="166"/>
        <v>0</v>
      </c>
      <c r="AJ424" s="132" t="str">
        <f t="shared" si="178"/>
        <v/>
      </c>
      <c r="AK424" s="132" t="str">
        <f t="shared" si="179"/>
        <v/>
      </c>
      <c r="AL424" s="132" t="str">
        <f t="shared" si="180"/>
        <v/>
      </c>
      <c r="AM424" s="132" t="str">
        <f t="shared" si="181"/>
        <v/>
      </c>
      <c r="AN424" s="133" t="str">
        <f t="shared" si="182"/>
        <v/>
      </c>
      <c r="AO424" s="133" t="str">
        <f t="shared" si="183"/>
        <v/>
      </c>
      <c r="AP424" s="133" t="str">
        <f t="shared" si="184"/>
        <v/>
      </c>
      <c r="AQ424" s="133" t="str">
        <f t="shared" si="185"/>
        <v/>
      </c>
      <c r="AR424" s="134" t="str">
        <f t="shared" si="186"/>
        <v/>
      </c>
    </row>
    <row r="425" spans="1:44">
      <c r="A425" s="220" t="str">
        <f t="shared" si="167"/>
        <v/>
      </c>
      <c r="B425" s="384"/>
      <c r="C425" s="385"/>
      <c r="D425" s="385"/>
      <c r="E425" s="386"/>
      <c r="F425" s="44"/>
      <c r="G425" s="469" t="str">
        <f t="shared" si="168"/>
        <v/>
      </c>
      <c r="H425" s="469"/>
      <c r="I425" s="373"/>
      <c r="J425" s="87"/>
      <c r="K425" s="54"/>
      <c r="L425" s="88"/>
      <c r="M425" s="89"/>
      <c r="N425" s="471">
        <f t="shared" si="169"/>
        <v>0</v>
      </c>
      <c r="O425" s="41"/>
      <c r="P425" s="52">
        <f t="shared" si="170"/>
        <v>0</v>
      </c>
      <c r="Q425" s="53" t="str">
        <f t="shared" si="171"/>
        <v/>
      </c>
      <c r="R425" s="54"/>
      <c r="S425" s="37"/>
      <c r="T425" s="23"/>
      <c r="U425" s="52">
        <f t="shared" si="172"/>
        <v>0</v>
      </c>
      <c r="V425" s="90"/>
      <c r="W425" s="91"/>
      <c r="X425" s="92"/>
      <c r="Y425" s="467">
        <f t="shared" si="173"/>
        <v>0</v>
      </c>
      <c r="Z425" s="90"/>
      <c r="AA425" s="91"/>
      <c r="AB425" s="92"/>
      <c r="AC425" s="93">
        <f t="shared" si="174"/>
        <v>0</v>
      </c>
      <c r="AD425" s="391" t="str">
        <f t="shared" si="165"/>
        <v/>
      </c>
      <c r="AE425" s="54"/>
      <c r="AF425" s="240" t="str">
        <f t="shared" si="175"/>
        <v/>
      </c>
      <c r="AG425" s="139" t="str">
        <f t="shared" si="176"/>
        <v/>
      </c>
      <c r="AH425" s="130" t="str">
        <f t="shared" si="177"/>
        <v/>
      </c>
      <c r="AI425" s="131" t="b">
        <f t="shared" si="166"/>
        <v>0</v>
      </c>
      <c r="AJ425" s="132" t="str">
        <f t="shared" si="178"/>
        <v/>
      </c>
      <c r="AK425" s="132" t="str">
        <f t="shared" si="179"/>
        <v/>
      </c>
      <c r="AL425" s="132" t="str">
        <f t="shared" si="180"/>
        <v/>
      </c>
      <c r="AM425" s="132" t="str">
        <f t="shared" si="181"/>
        <v/>
      </c>
      <c r="AN425" s="133" t="str">
        <f t="shared" si="182"/>
        <v/>
      </c>
      <c r="AO425" s="133" t="str">
        <f t="shared" si="183"/>
        <v/>
      </c>
      <c r="AP425" s="133" t="str">
        <f t="shared" si="184"/>
        <v/>
      </c>
      <c r="AQ425" s="133" t="str">
        <f t="shared" si="185"/>
        <v/>
      </c>
      <c r="AR425" s="134" t="str">
        <f t="shared" si="186"/>
        <v/>
      </c>
    </row>
    <row r="426" spans="1:44">
      <c r="A426" s="220" t="str">
        <f t="shared" si="167"/>
        <v/>
      </c>
      <c r="B426" s="384"/>
      <c r="C426" s="385"/>
      <c r="D426" s="385"/>
      <c r="E426" s="386"/>
      <c r="F426" s="44"/>
      <c r="G426" s="469" t="str">
        <f t="shared" si="168"/>
        <v/>
      </c>
      <c r="H426" s="469"/>
      <c r="I426" s="373"/>
      <c r="J426" s="87"/>
      <c r="K426" s="54"/>
      <c r="L426" s="88"/>
      <c r="M426" s="89"/>
      <c r="N426" s="471">
        <f t="shared" si="169"/>
        <v>0</v>
      </c>
      <c r="O426" s="41"/>
      <c r="P426" s="52">
        <f t="shared" si="170"/>
        <v>0</v>
      </c>
      <c r="Q426" s="53" t="str">
        <f t="shared" si="171"/>
        <v/>
      </c>
      <c r="R426" s="54"/>
      <c r="S426" s="37"/>
      <c r="T426" s="23"/>
      <c r="U426" s="52">
        <f t="shared" si="172"/>
        <v>0</v>
      </c>
      <c r="V426" s="90"/>
      <c r="W426" s="91"/>
      <c r="X426" s="92"/>
      <c r="Y426" s="467">
        <f t="shared" si="173"/>
        <v>0</v>
      </c>
      <c r="Z426" s="90"/>
      <c r="AA426" s="91"/>
      <c r="AB426" s="92"/>
      <c r="AC426" s="93">
        <f t="shared" si="174"/>
        <v>0</v>
      </c>
      <c r="AD426" s="391" t="str">
        <f t="shared" si="165"/>
        <v/>
      </c>
      <c r="AE426" s="54"/>
      <c r="AF426" s="240" t="str">
        <f t="shared" si="175"/>
        <v/>
      </c>
      <c r="AG426" s="139" t="str">
        <f t="shared" si="176"/>
        <v/>
      </c>
      <c r="AH426" s="130" t="str">
        <f t="shared" si="177"/>
        <v/>
      </c>
      <c r="AI426" s="131" t="b">
        <f t="shared" si="166"/>
        <v>0</v>
      </c>
      <c r="AJ426" s="132" t="str">
        <f t="shared" si="178"/>
        <v/>
      </c>
      <c r="AK426" s="132" t="str">
        <f t="shared" si="179"/>
        <v/>
      </c>
      <c r="AL426" s="132" t="str">
        <f t="shared" si="180"/>
        <v/>
      </c>
      <c r="AM426" s="132" t="str">
        <f t="shared" si="181"/>
        <v/>
      </c>
      <c r="AN426" s="133" t="str">
        <f t="shared" si="182"/>
        <v/>
      </c>
      <c r="AO426" s="133" t="str">
        <f t="shared" si="183"/>
        <v/>
      </c>
      <c r="AP426" s="133" t="str">
        <f t="shared" si="184"/>
        <v/>
      </c>
      <c r="AQ426" s="133" t="str">
        <f t="shared" si="185"/>
        <v/>
      </c>
      <c r="AR426" s="134" t="str">
        <f t="shared" si="186"/>
        <v/>
      </c>
    </row>
    <row r="427" spans="1:44">
      <c r="A427" s="220" t="str">
        <f t="shared" si="167"/>
        <v/>
      </c>
      <c r="B427" s="384"/>
      <c r="C427" s="385"/>
      <c r="D427" s="385"/>
      <c r="E427" s="386"/>
      <c r="F427" s="44"/>
      <c r="G427" s="469" t="str">
        <f t="shared" si="168"/>
        <v/>
      </c>
      <c r="H427" s="469"/>
      <c r="I427" s="373"/>
      <c r="J427" s="87"/>
      <c r="K427" s="54"/>
      <c r="L427" s="88"/>
      <c r="M427" s="89"/>
      <c r="N427" s="471">
        <f t="shared" si="169"/>
        <v>0</v>
      </c>
      <c r="O427" s="41"/>
      <c r="P427" s="52">
        <f t="shared" si="170"/>
        <v>0</v>
      </c>
      <c r="Q427" s="53" t="str">
        <f t="shared" si="171"/>
        <v/>
      </c>
      <c r="R427" s="54"/>
      <c r="S427" s="37"/>
      <c r="T427" s="23"/>
      <c r="U427" s="52">
        <f t="shared" si="172"/>
        <v>0</v>
      </c>
      <c r="V427" s="90"/>
      <c r="W427" s="91"/>
      <c r="X427" s="92"/>
      <c r="Y427" s="467">
        <f t="shared" si="173"/>
        <v>0</v>
      </c>
      <c r="Z427" s="90"/>
      <c r="AA427" s="91"/>
      <c r="AB427" s="92"/>
      <c r="AC427" s="93">
        <f t="shared" si="174"/>
        <v>0</v>
      </c>
      <c r="AD427" s="391" t="str">
        <f t="shared" si="165"/>
        <v/>
      </c>
      <c r="AE427" s="54"/>
      <c r="AF427" s="240" t="str">
        <f t="shared" si="175"/>
        <v/>
      </c>
      <c r="AG427" s="139" t="str">
        <f t="shared" si="176"/>
        <v/>
      </c>
      <c r="AH427" s="130" t="str">
        <f t="shared" si="177"/>
        <v/>
      </c>
      <c r="AI427" s="131" t="b">
        <f t="shared" si="166"/>
        <v>0</v>
      </c>
      <c r="AJ427" s="132" t="str">
        <f t="shared" si="178"/>
        <v/>
      </c>
      <c r="AK427" s="132" t="str">
        <f t="shared" si="179"/>
        <v/>
      </c>
      <c r="AL427" s="132" t="str">
        <f t="shared" si="180"/>
        <v/>
      </c>
      <c r="AM427" s="132" t="str">
        <f t="shared" si="181"/>
        <v/>
      </c>
      <c r="AN427" s="133" t="str">
        <f t="shared" si="182"/>
        <v/>
      </c>
      <c r="AO427" s="133" t="str">
        <f t="shared" si="183"/>
        <v/>
      </c>
      <c r="AP427" s="133" t="str">
        <f t="shared" si="184"/>
        <v/>
      </c>
      <c r="AQ427" s="133" t="str">
        <f t="shared" si="185"/>
        <v/>
      </c>
      <c r="AR427" s="134" t="str">
        <f t="shared" si="186"/>
        <v/>
      </c>
    </row>
    <row r="428" spans="1:44">
      <c r="A428" s="220" t="str">
        <f t="shared" si="167"/>
        <v/>
      </c>
      <c r="B428" s="384"/>
      <c r="C428" s="385"/>
      <c r="D428" s="385"/>
      <c r="E428" s="386"/>
      <c r="F428" s="44"/>
      <c r="G428" s="469" t="str">
        <f t="shared" si="168"/>
        <v/>
      </c>
      <c r="H428" s="469"/>
      <c r="I428" s="373"/>
      <c r="J428" s="87"/>
      <c r="K428" s="54"/>
      <c r="L428" s="88"/>
      <c r="M428" s="89"/>
      <c r="N428" s="471">
        <f t="shared" si="169"/>
        <v>0</v>
      </c>
      <c r="O428" s="41"/>
      <c r="P428" s="52">
        <f t="shared" si="170"/>
        <v>0</v>
      </c>
      <c r="Q428" s="53" t="str">
        <f t="shared" si="171"/>
        <v/>
      </c>
      <c r="R428" s="54"/>
      <c r="S428" s="37"/>
      <c r="T428" s="23"/>
      <c r="U428" s="52">
        <f t="shared" si="172"/>
        <v>0</v>
      </c>
      <c r="V428" s="90"/>
      <c r="W428" s="91"/>
      <c r="X428" s="92"/>
      <c r="Y428" s="467">
        <f t="shared" si="173"/>
        <v>0</v>
      </c>
      <c r="Z428" s="90"/>
      <c r="AA428" s="91"/>
      <c r="AB428" s="92"/>
      <c r="AC428" s="93">
        <f t="shared" si="174"/>
        <v>0</v>
      </c>
      <c r="AD428" s="391" t="str">
        <f t="shared" si="165"/>
        <v/>
      </c>
      <c r="AE428" s="54"/>
      <c r="AF428" s="240" t="str">
        <f t="shared" si="175"/>
        <v/>
      </c>
      <c r="AG428" s="139" t="str">
        <f t="shared" si="176"/>
        <v/>
      </c>
      <c r="AH428" s="130" t="str">
        <f t="shared" si="177"/>
        <v/>
      </c>
      <c r="AI428" s="131" t="b">
        <f t="shared" si="166"/>
        <v>0</v>
      </c>
      <c r="AJ428" s="132" t="str">
        <f t="shared" si="178"/>
        <v/>
      </c>
      <c r="AK428" s="132" t="str">
        <f t="shared" si="179"/>
        <v/>
      </c>
      <c r="AL428" s="132" t="str">
        <f t="shared" si="180"/>
        <v/>
      </c>
      <c r="AM428" s="132" t="str">
        <f t="shared" si="181"/>
        <v/>
      </c>
      <c r="AN428" s="133" t="str">
        <f t="shared" si="182"/>
        <v/>
      </c>
      <c r="AO428" s="133" t="str">
        <f t="shared" si="183"/>
        <v/>
      </c>
      <c r="AP428" s="133" t="str">
        <f t="shared" si="184"/>
        <v/>
      </c>
      <c r="AQ428" s="133" t="str">
        <f t="shared" si="185"/>
        <v/>
      </c>
      <c r="AR428" s="134" t="str">
        <f t="shared" si="186"/>
        <v/>
      </c>
    </row>
    <row r="429" spans="1:44">
      <c r="A429" s="220" t="str">
        <f t="shared" si="167"/>
        <v/>
      </c>
      <c r="B429" s="384"/>
      <c r="C429" s="385"/>
      <c r="D429" s="385"/>
      <c r="E429" s="386"/>
      <c r="F429" s="44"/>
      <c r="G429" s="469" t="str">
        <f t="shared" si="168"/>
        <v/>
      </c>
      <c r="H429" s="469"/>
      <c r="I429" s="373"/>
      <c r="J429" s="87"/>
      <c r="K429" s="54"/>
      <c r="L429" s="88"/>
      <c r="M429" s="89"/>
      <c r="N429" s="471">
        <f t="shared" si="169"/>
        <v>0</v>
      </c>
      <c r="O429" s="41"/>
      <c r="P429" s="52">
        <f t="shared" si="170"/>
        <v>0</v>
      </c>
      <c r="Q429" s="53" t="str">
        <f t="shared" si="171"/>
        <v/>
      </c>
      <c r="R429" s="54"/>
      <c r="S429" s="37"/>
      <c r="T429" s="23"/>
      <c r="U429" s="52">
        <f t="shared" si="172"/>
        <v>0</v>
      </c>
      <c r="V429" s="90"/>
      <c r="W429" s="91"/>
      <c r="X429" s="92"/>
      <c r="Y429" s="467">
        <f t="shared" si="173"/>
        <v>0</v>
      </c>
      <c r="Z429" s="90"/>
      <c r="AA429" s="91"/>
      <c r="AB429" s="92"/>
      <c r="AC429" s="93">
        <f t="shared" si="174"/>
        <v>0</v>
      </c>
      <c r="AD429" s="391" t="str">
        <f t="shared" si="165"/>
        <v/>
      </c>
      <c r="AE429" s="54"/>
      <c r="AF429" s="240" t="str">
        <f t="shared" si="175"/>
        <v/>
      </c>
      <c r="AG429" s="139" t="str">
        <f t="shared" si="176"/>
        <v/>
      </c>
      <c r="AH429" s="130" t="str">
        <f t="shared" si="177"/>
        <v/>
      </c>
      <c r="AI429" s="131" t="b">
        <f t="shared" si="166"/>
        <v>0</v>
      </c>
      <c r="AJ429" s="132" t="str">
        <f t="shared" si="178"/>
        <v/>
      </c>
      <c r="AK429" s="132" t="str">
        <f t="shared" si="179"/>
        <v/>
      </c>
      <c r="AL429" s="132" t="str">
        <f t="shared" si="180"/>
        <v/>
      </c>
      <c r="AM429" s="132" t="str">
        <f t="shared" si="181"/>
        <v/>
      </c>
      <c r="AN429" s="133" t="str">
        <f t="shared" si="182"/>
        <v/>
      </c>
      <c r="AO429" s="133" t="str">
        <f t="shared" si="183"/>
        <v/>
      </c>
      <c r="AP429" s="133" t="str">
        <f t="shared" si="184"/>
        <v/>
      </c>
      <c r="AQ429" s="133" t="str">
        <f t="shared" si="185"/>
        <v/>
      </c>
      <c r="AR429" s="134" t="str">
        <f t="shared" si="186"/>
        <v/>
      </c>
    </row>
    <row r="430" spans="1:44">
      <c r="A430" s="220" t="str">
        <f t="shared" si="167"/>
        <v/>
      </c>
      <c r="B430" s="384"/>
      <c r="C430" s="385"/>
      <c r="D430" s="385"/>
      <c r="E430" s="386"/>
      <c r="F430" s="44"/>
      <c r="G430" s="469" t="str">
        <f t="shared" si="168"/>
        <v/>
      </c>
      <c r="H430" s="469"/>
      <c r="I430" s="373"/>
      <c r="J430" s="87"/>
      <c r="K430" s="54"/>
      <c r="L430" s="88"/>
      <c r="M430" s="89"/>
      <c r="N430" s="471">
        <f t="shared" si="169"/>
        <v>0</v>
      </c>
      <c r="O430" s="41"/>
      <c r="P430" s="52">
        <f t="shared" si="170"/>
        <v>0</v>
      </c>
      <c r="Q430" s="53" t="str">
        <f t="shared" si="171"/>
        <v/>
      </c>
      <c r="R430" s="54"/>
      <c r="S430" s="37"/>
      <c r="T430" s="23"/>
      <c r="U430" s="52">
        <f t="shared" si="172"/>
        <v>0</v>
      </c>
      <c r="V430" s="90"/>
      <c r="W430" s="91"/>
      <c r="X430" s="92"/>
      <c r="Y430" s="467">
        <f t="shared" si="173"/>
        <v>0</v>
      </c>
      <c r="Z430" s="90"/>
      <c r="AA430" s="91"/>
      <c r="AB430" s="92"/>
      <c r="AC430" s="93">
        <f t="shared" si="174"/>
        <v>0</v>
      </c>
      <c r="AD430" s="391" t="str">
        <f t="shared" si="165"/>
        <v/>
      </c>
      <c r="AE430" s="54"/>
      <c r="AF430" s="240" t="str">
        <f t="shared" si="175"/>
        <v/>
      </c>
      <c r="AG430" s="139" t="str">
        <f t="shared" si="176"/>
        <v/>
      </c>
      <c r="AH430" s="130" t="str">
        <f t="shared" si="177"/>
        <v/>
      </c>
      <c r="AI430" s="131" t="b">
        <f t="shared" si="166"/>
        <v>0</v>
      </c>
      <c r="AJ430" s="132" t="str">
        <f t="shared" si="178"/>
        <v/>
      </c>
      <c r="AK430" s="132" t="str">
        <f t="shared" si="179"/>
        <v/>
      </c>
      <c r="AL430" s="132" t="str">
        <f t="shared" si="180"/>
        <v/>
      </c>
      <c r="AM430" s="132" t="str">
        <f t="shared" si="181"/>
        <v/>
      </c>
      <c r="AN430" s="133" t="str">
        <f t="shared" si="182"/>
        <v/>
      </c>
      <c r="AO430" s="133" t="str">
        <f t="shared" si="183"/>
        <v/>
      </c>
      <c r="AP430" s="133" t="str">
        <f t="shared" si="184"/>
        <v/>
      </c>
      <c r="AQ430" s="133" t="str">
        <f t="shared" si="185"/>
        <v/>
      </c>
      <c r="AR430" s="134" t="str">
        <f t="shared" si="186"/>
        <v/>
      </c>
    </row>
    <row r="431" spans="1:44">
      <c r="A431" s="220" t="str">
        <f t="shared" si="167"/>
        <v/>
      </c>
      <c r="B431" s="384"/>
      <c r="C431" s="385"/>
      <c r="D431" s="385"/>
      <c r="E431" s="386"/>
      <c r="F431" s="44"/>
      <c r="G431" s="469" t="str">
        <f t="shared" si="168"/>
        <v/>
      </c>
      <c r="H431" s="469"/>
      <c r="I431" s="373"/>
      <c r="J431" s="87"/>
      <c r="K431" s="54"/>
      <c r="L431" s="88"/>
      <c r="M431" s="89"/>
      <c r="N431" s="471">
        <f t="shared" si="169"/>
        <v>0</v>
      </c>
      <c r="O431" s="41"/>
      <c r="P431" s="52">
        <f t="shared" si="170"/>
        <v>0</v>
      </c>
      <c r="Q431" s="53" t="str">
        <f t="shared" si="171"/>
        <v/>
      </c>
      <c r="R431" s="54"/>
      <c r="S431" s="37"/>
      <c r="T431" s="23"/>
      <c r="U431" s="52">
        <f t="shared" si="172"/>
        <v>0</v>
      </c>
      <c r="V431" s="90"/>
      <c r="W431" s="91"/>
      <c r="X431" s="92"/>
      <c r="Y431" s="467">
        <f t="shared" si="173"/>
        <v>0</v>
      </c>
      <c r="Z431" s="90"/>
      <c r="AA431" s="91"/>
      <c r="AB431" s="92"/>
      <c r="AC431" s="93">
        <f t="shared" si="174"/>
        <v>0</v>
      </c>
      <c r="AD431" s="391" t="str">
        <f t="shared" si="165"/>
        <v/>
      </c>
      <c r="AE431" s="54"/>
      <c r="AF431" s="240" t="str">
        <f t="shared" si="175"/>
        <v/>
      </c>
      <c r="AG431" s="139" t="str">
        <f t="shared" si="176"/>
        <v/>
      </c>
      <c r="AH431" s="130" t="str">
        <f t="shared" si="177"/>
        <v/>
      </c>
      <c r="AI431" s="131" t="b">
        <f t="shared" si="166"/>
        <v>0</v>
      </c>
      <c r="AJ431" s="132" t="str">
        <f t="shared" si="178"/>
        <v/>
      </c>
      <c r="AK431" s="132" t="str">
        <f t="shared" si="179"/>
        <v/>
      </c>
      <c r="AL431" s="132" t="str">
        <f t="shared" si="180"/>
        <v/>
      </c>
      <c r="AM431" s="132" t="str">
        <f t="shared" si="181"/>
        <v/>
      </c>
      <c r="AN431" s="133" t="str">
        <f t="shared" si="182"/>
        <v/>
      </c>
      <c r="AO431" s="133" t="str">
        <f t="shared" si="183"/>
        <v/>
      </c>
      <c r="AP431" s="133" t="str">
        <f t="shared" si="184"/>
        <v/>
      </c>
      <c r="AQ431" s="133" t="str">
        <f t="shared" si="185"/>
        <v/>
      </c>
      <c r="AR431" s="134" t="str">
        <f t="shared" si="186"/>
        <v/>
      </c>
    </row>
    <row r="432" spans="1:44">
      <c r="A432" s="220" t="str">
        <f t="shared" si="167"/>
        <v/>
      </c>
      <c r="B432" s="384"/>
      <c r="C432" s="385"/>
      <c r="D432" s="385"/>
      <c r="E432" s="386"/>
      <c r="F432" s="44"/>
      <c r="G432" s="469" t="str">
        <f t="shared" si="168"/>
        <v/>
      </c>
      <c r="H432" s="469"/>
      <c r="I432" s="373"/>
      <c r="J432" s="87"/>
      <c r="K432" s="54"/>
      <c r="L432" s="88"/>
      <c r="M432" s="89"/>
      <c r="N432" s="471">
        <f t="shared" si="169"/>
        <v>0</v>
      </c>
      <c r="O432" s="41"/>
      <c r="P432" s="52">
        <f t="shared" si="170"/>
        <v>0</v>
      </c>
      <c r="Q432" s="53" t="str">
        <f t="shared" si="171"/>
        <v/>
      </c>
      <c r="R432" s="54"/>
      <c r="S432" s="37"/>
      <c r="T432" s="23"/>
      <c r="U432" s="52">
        <f t="shared" si="172"/>
        <v>0</v>
      </c>
      <c r="V432" s="90"/>
      <c r="W432" s="91"/>
      <c r="X432" s="92"/>
      <c r="Y432" s="467">
        <f t="shared" si="173"/>
        <v>0</v>
      </c>
      <c r="Z432" s="90"/>
      <c r="AA432" s="91"/>
      <c r="AB432" s="92"/>
      <c r="AC432" s="93">
        <f t="shared" si="174"/>
        <v>0</v>
      </c>
      <c r="AD432" s="391" t="str">
        <f t="shared" si="165"/>
        <v/>
      </c>
      <c r="AE432" s="54"/>
      <c r="AF432" s="240" t="str">
        <f t="shared" si="175"/>
        <v/>
      </c>
      <c r="AG432" s="139" t="str">
        <f t="shared" si="176"/>
        <v/>
      </c>
      <c r="AH432" s="130" t="str">
        <f t="shared" si="177"/>
        <v/>
      </c>
      <c r="AI432" s="131" t="b">
        <f t="shared" si="166"/>
        <v>0</v>
      </c>
      <c r="AJ432" s="132" t="str">
        <f t="shared" si="178"/>
        <v/>
      </c>
      <c r="AK432" s="132" t="str">
        <f t="shared" si="179"/>
        <v/>
      </c>
      <c r="AL432" s="132" t="str">
        <f t="shared" si="180"/>
        <v/>
      </c>
      <c r="AM432" s="132" t="str">
        <f t="shared" si="181"/>
        <v/>
      </c>
      <c r="AN432" s="133" t="str">
        <f t="shared" si="182"/>
        <v/>
      </c>
      <c r="AO432" s="133" t="str">
        <f t="shared" si="183"/>
        <v/>
      </c>
      <c r="AP432" s="133" t="str">
        <f t="shared" si="184"/>
        <v/>
      </c>
      <c r="AQ432" s="133" t="str">
        <f t="shared" si="185"/>
        <v/>
      </c>
      <c r="AR432" s="134" t="str">
        <f t="shared" si="186"/>
        <v/>
      </c>
    </row>
    <row r="433" spans="1:44">
      <c r="A433" s="220" t="str">
        <f t="shared" si="167"/>
        <v/>
      </c>
      <c r="B433" s="384"/>
      <c r="C433" s="385"/>
      <c r="D433" s="385"/>
      <c r="E433" s="386"/>
      <c r="F433" s="44"/>
      <c r="G433" s="469" t="str">
        <f t="shared" si="168"/>
        <v/>
      </c>
      <c r="H433" s="469"/>
      <c r="I433" s="373"/>
      <c r="J433" s="87"/>
      <c r="K433" s="54"/>
      <c r="L433" s="88"/>
      <c r="M433" s="89"/>
      <c r="N433" s="471">
        <f t="shared" si="169"/>
        <v>0</v>
      </c>
      <c r="O433" s="41"/>
      <c r="P433" s="52">
        <f t="shared" si="170"/>
        <v>0</v>
      </c>
      <c r="Q433" s="53" t="str">
        <f t="shared" si="171"/>
        <v/>
      </c>
      <c r="R433" s="54"/>
      <c r="S433" s="37"/>
      <c r="T433" s="23"/>
      <c r="U433" s="52">
        <f t="shared" si="172"/>
        <v>0</v>
      </c>
      <c r="V433" s="90"/>
      <c r="W433" s="91"/>
      <c r="X433" s="92"/>
      <c r="Y433" s="467">
        <f t="shared" si="173"/>
        <v>0</v>
      </c>
      <c r="Z433" s="90"/>
      <c r="AA433" s="91"/>
      <c r="AB433" s="92"/>
      <c r="AC433" s="93">
        <f t="shared" si="174"/>
        <v>0</v>
      </c>
      <c r="AD433" s="391" t="str">
        <f t="shared" si="165"/>
        <v/>
      </c>
      <c r="AE433" s="54"/>
      <c r="AF433" s="240" t="str">
        <f t="shared" si="175"/>
        <v/>
      </c>
      <c r="AG433" s="139" t="str">
        <f t="shared" si="176"/>
        <v/>
      </c>
      <c r="AH433" s="130" t="str">
        <f t="shared" si="177"/>
        <v/>
      </c>
      <c r="AI433" s="131" t="b">
        <f t="shared" si="166"/>
        <v>0</v>
      </c>
      <c r="AJ433" s="132" t="str">
        <f t="shared" si="178"/>
        <v/>
      </c>
      <c r="AK433" s="132" t="str">
        <f t="shared" si="179"/>
        <v/>
      </c>
      <c r="AL433" s="132" t="str">
        <f t="shared" si="180"/>
        <v/>
      </c>
      <c r="AM433" s="132" t="str">
        <f t="shared" si="181"/>
        <v/>
      </c>
      <c r="AN433" s="133" t="str">
        <f t="shared" si="182"/>
        <v/>
      </c>
      <c r="AO433" s="133" t="str">
        <f t="shared" si="183"/>
        <v/>
      </c>
      <c r="AP433" s="133" t="str">
        <f t="shared" si="184"/>
        <v/>
      </c>
      <c r="AQ433" s="133" t="str">
        <f t="shared" si="185"/>
        <v/>
      </c>
      <c r="AR433" s="134" t="str">
        <f t="shared" si="186"/>
        <v/>
      </c>
    </row>
    <row r="434" spans="1:44">
      <c r="A434" s="220" t="str">
        <f t="shared" si="167"/>
        <v/>
      </c>
      <c r="B434" s="384"/>
      <c r="C434" s="385"/>
      <c r="D434" s="385"/>
      <c r="E434" s="386"/>
      <c r="F434" s="44"/>
      <c r="G434" s="469" t="str">
        <f t="shared" si="168"/>
        <v/>
      </c>
      <c r="H434" s="469"/>
      <c r="I434" s="373"/>
      <c r="J434" s="87"/>
      <c r="K434" s="54"/>
      <c r="L434" s="88"/>
      <c r="M434" s="89"/>
      <c r="N434" s="471">
        <f t="shared" si="169"/>
        <v>0</v>
      </c>
      <c r="O434" s="41"/>
      <c r="P434" s="52">
        <f t="shared" si="170"/>
        <v>0</v>
      </c>
      <c r="Q434" s="53" t="str">
        <f t="shared" si="171"/>
        <v/>
      </c>
      <c r="R434" s="54"/>
      <c r="S434" s="37"/>
      <c r="T434" s="23"/>
      <c r="U434" s="52">
        <f t="shared" si="172"/>
        <v>0</v>
      </c>
      <c r="V434" s="90"/>
      <c r="W434" s="91"/>
      <c r="X434" s="92"/>
      <c r="Y434" s="467">
        <f t="shared" si="173"/>
        <v>0</v>
      </c>
      <c r="Z434" s="90"/>
      <c r="AA434" s="91"/>
      <c r="AB434" s="92"/>
      <c r="AC434" s="93">
        <f t="shared" si="174"/>
        <v>0</v>
      </c>
      <c r="AD434" s="391" t="str">
        <f t="shared" si="165"/>
        <v/>
      </c>
      <c r="AE434" s="54"/>
      <c r="AF434" s="240" t="str">
        <f t="shared" si="175"/>
        <v/>
      </c>
      <c r="AG434" s="139" t="str">
        <f t="shared" si="176"/>
        <v/>
      </c>
      <c r="AH434" s="130" t="str">
        <f t="shared" si="177"/>
        <v/>
      </c>
      <c r="AI434" s="131" t="b">
        <f t="shared" si="166"/>
        <v>0</v>
      </c>
      <c r="AJ434" s="132" t="str">
        <f t="shared" si="178"/>
        <v/>
      </c>
      <c r="AK434" s="132" t="str">
        <f t="shared" si="179"/>
        <v/>
      </c>
      <c r="AL434" s="132" t="str">
        <f t="shared" si="180"/>
        <v/>
      </c>
      <c r="AM434" s="132" t="str">
        <f t="shared" si="181"/>
        <v/>
      </c>
      <c r="AN434" s="133" t="str">
        <f t="shared" si="182"/>
        <v/>
      </c>
      <c r="AO434" s="133" t="str">
        <f t="shared" si="183"/>
        <v/>
      </c>
      <c r="AP434" s="133" t="str">
        <f t="shared" si="184"/>
        <v/>
      </c>
      <c r="AQ434" s="133" t="str">
        <f t="shared" si="185"/>
        <v/>
      </c>
      <c r="AR434" s="134" t="str">
        <f t="shared" si="186"/>
        <v/>
      </c>
    </row>
    <row r="435" spans="1:44">
      <c r="A435" s="220" t="str">
        <f t="shared" si="167"/>
        <v/>
      </c>
      <c r="B435" s="384"/>
      <c r="C435" s="385"/>
      <c r="D435" s="385"/>
      <c r="E435" s="386"/>
      <c r="F435" s="44"/>
      <c r="G435" s="469" t="str">
        <f t="shared" si="168"/>
        <v/>
      </c>
      <c r="H435" s="469"/>
      <c r="I435" s="373"/>
      <c r="J435" s="87"/>
      <c r="K435" s="54"/>
      <c r="L435" s="88"/>
      <c r="M435" s="89"/>
      <c r="N435" s="471">
        <f t="shared" si="169"/>
        <v>0</v>
      </c>
      <c r="O435" s="41"/>
      <c r="P435" s="52">
        <f t="shared" si="170"/>
        <v>0</v>
      </c>
      <c r="Q435" s="53" t="str">
        <f t="shared" si="171"/>
        <v/>
      </c>
      <c r="R435" s="54"/>
      <c r="S435" s="37"/>
      <c r="T435" s="23"/>
      <c r="U435" s="52">
        <f t="shared" si="172"/>
        <v>0</v>
      </c>
      <c r="V435" s="90"/>
      <c r="W435" s="91"/>
      <c r="X435" s="92"/>
      <c r="Y435" s="467">
        <f t="shared" si="173"/>
        <v>0</v>
      </c>
      <c r="Z435" s="90"/>
      <c r="AA435" s="91"/>
      <c r="AB435" s="92"/>
      <c r="AC435" s="93">
        <f t="shared" si="174"/>
        <v>0</v>
      </c>
      <c r="AD435" s="391" t="str">
        <f t="shared" si="165"/>
        <v/>
      </c>
      <c r="AE435" s="54"/>
      <c r="AF435" s="240" t="str">
        <f t="shared" si="175"/>
        <v/>
      </c>
      <c r="AG435" s="139" t="str">
        <f t="shared" si="176"/>
        <v/>
      </c>
      <c r="AH435" s="130" t="str">
        <f t="shared" si="177"/>
        <v/>
      </c>
      <c r="AI435" s="131" t="b">
        <f t="shared" si="166"/>
        <v>0</v>
      </c>
      <c r="AJ435" s="132" t="str">
        <f t="shared" si="178"/>
        <v/>
      </c>
      <c r="AK435" s="132" t="str">
        <f t="shared" si="179"/>
        <v/>
      </c>
      <c r="AL435" s="132" t="str">
        <f t="shared" si="180"/>
        <v/>
      </c>
      <c r="AM435" s="132" t="str">
        <f t="shared" si="181"/>
        <v/>
      </c>
      <c r="AN435" s="133" t="str">
        <f t="shared" si="182"/>
        <v/>
      </c>
      <c r="AO435" s="133" t="str">
        <f t="shared" si="183"/>
        <v/>
      </c>
      <c r="AP435" s="133" t="str">
        <f t="shared" si="184"/>
        <v/>
      </c>
      <c r="AQ435" s="133" t="str">
        <f t="shared" si="185"/>
        <v/>
      </c>
      <c r="AR435" s="134" t="str">
        <f t="shared" si="186"/>
        <v/>
      </c>
    </row>
    <row r="436" spans="1:44">
      <c r="A436" s="220" t="str">
        <f t="shared" si="167"/>
        <v/>
      </c>
      <c r="B436" s="384"/>
      <c r="C436" s="385"/>
      <c r="D436" s="385"/>
      <c r="E436" s="386"/>
      <c r="F436" s="44"/>
      <c r="G436" s="469" t="str">
        <f t="shared" si="168"/>
        <v/>
      </c>
      <c r="H436" s="469"/>
      <c r="I436" s="373"/>
      <c r="J436" s="87"/>
      <c r="K436" s="54"/>
      <c r="L436" s="88"/>
      <c r="M436" s="89"/>
      <c r="N436" s="471">
        <f t="shared" si="169"/>
        <v>0</v>
      </c>
      <c r="O436" s="41"/>
      <c r="P436" s="52">
        <f t="shared" si="170"/>
        <v>0</v>
      </c>
      <c r="Q436" s="53" t="str">
        <f t="shared" si="171"/>
        <v/>
      </c>
      <c r="R436" s="54"/>
      <c r="S436" s="37"/>
      <c r="T436" s="23"/>
      <c r="U436" s="52">
        <f t="shared" si="172"/>
        <v>0</v>
      </c>
      <c r="V436" s="90"/>
      <c r="W436" s="91"/>
      <c r="X436" s="92"/>
      <c r="Y436" s="467">
        <f t="shared" si="173"/>
        <v>0</v>
      </c>
      <c r="Z436" s="90"/>
      <c r="AA436" s="91"/>
      <c r="AB436" s="92"/>
      <c r="AC436" s="93">
        <f t="shared" si="174"/>
        <v>0</v>
      </c>
      <c r="AD436" s="391" t="str">
        <f t="shared" si="165"/>
        <v/>
      </c>
      <c r="AE436" s="54"/>
      <c r="AF436" s="240" t="str">
        <f t="shared" si="175"/>
        <v/>
      </c>
      <c r="AG436" s="139" t="str">
        <f t="shared" si="176"/>
        <v/>
      </c>
      <c r="AH436" s="130" t="str">
        <f t="shared" si="177"/>
        <v/>
      </c>
      <c r="AI436" s="131" t="b">
        <f t="shared" si="166"/>
        <v>0</v>
      </c>
      <c r="AJ436" s="132" t="str">
        <f t="shared" si="178"/>
        <v/>
      </c>
      <c r="AK436" s="132" t="str">
        <f t="shared" si="179"/>
        <v/>
      </c>
      <c r="AL436" s="132" t="str">
        <f t="shared" si="180"/>
        <v/>
      </c>
      <c r="AM436" s="132" t="str">
        <f t="shared" si="181"/>
        <v/>
      </c>
      <c r="AN436" s="133" t="str">
        <f t="shared" si="182"/>
        <v/>
      </c>
      <c r="AO436" s="133" t="str">
        <f t="shared" si="183"/>
        <v/>
      </c>
      <c r="AP436" s="133" t="str">
        <f t="shared" si="184"/>
        <v/>
      </c>
      <c r="AQ436" s="133" t="str">
        <f t="shared" si="185"/>
        <v/>
      </c>
      <c r="AR436" s="134" t="str">
        <f t="shared" si="186"/>
        <v/>
      </c>
    </row>
    <row r="437" spans="1:44">
      <c r="A437" s="220" t="str">
        <f t="shared" si="167"/>
        <v/>
      </c>
      <c r="B437" s="384"/>
      <c r="C437" s="385"/>
      <c r="D437" s="385"/>
      <c r="E437" s="386"/>
      <c r="F437" s="44"/>
      <c r="G437" s="469" t="str">
        <f t="shared" si="168"/>
        <v/>
      </c>
      <c r="H437" s="469"/>
      <c r="I437" s="373"/>
      <c r="J437" s="87"/>
      <c r="K437" s="54"/>
      <c r="L437" s="88"/>
      <c r="M437" s="89"/>
      <c r="N437" s="471">
        <f t="shared" si="169"/>
        <v>0</v>
      </c>
      <c r="O437" s="41"/>
      <c r="P437" s="52">
        <f t="shared" si="170"/>
        <v>0</v>
      </c>
      <c r="Q437" s="53" t="str">
        <f t="shared" si="171"/>
        <v/>
      </c>
      <c r="R437" s="54"/>
      <c r="S437" s="37"/>
      <c r="T437" s="23"/>
      <c r="U437" s="52">
        <f t="shared" si="172"/>
        <v>0</v>
      </c>
      <c r="V437" s="90"/>
      <c r="W437" s="91"/>
      <c r="X437" s="92"/>
      <c r="Y437" s="467">
        <f t="shared" si="173"/>
        <v>0</v>
      </c>
      <c r="Z437" s="90"/>
      <c r="AA437" s="91"/>
      <c r="AB437" s="92"/>
      <c r="AC437" s="93">
        <f t="shared" si="174"/>
        <v>0</v>
      </c>
      <c r="AD437" s="391" t="str">
        <f t="shared" si="165"/>
        <v/>
      </c>
      <c r="AE437" s="54"/>
      <c r="AF437" s="240" t="str">
        <f t="shared" si="175"/>
        <v/>
      </c>
      <c r="AG437" s="139" t="str">
        <f t="shared" si="176"/>
        <v/>
      </c>
      <c r="AH437" s="130" t="str">
        <f t="shared" si="177"/>
        <v/>
      </c>
      <c r="AI437" s="131" t="b">
        <f t="shared" si="166"/>
        <v>0</v>
      </c>
      <c r="AJ437" s="132" t="str">
        <f t="shared" si="178"/>
        <v/>
      </c>
      <c r="AK437" s="132" t="str">
        <f t="shared" si="179"/>
        <v/>
      </c>
      <c r="AL437" s="132" t="str">
        <f t="shared" si="180"/>
        <v/>
      </c>
      <c r="AM437" s="132" t="str">
        <f t="shared" si="181"/>
        <v/>
      </c>
      <c r="AN437" s="133" t="str">
        <f t="shared" si="182"/>
        <v/>
      </c>
      <c r="AO437" s="133" t="str">
        <f t="shared" si="183"/>
        <v/>
      </c>
      <c r="AP437" s="133" t="str">
        <f t="shared" si="184"/>
        <v/>
      </c>
      <c r="AQ437" s="133" t="str">
        <f t="shared" si="185"/>
        <v/>
      </c>
      <c r="AR437" s="134" t="str">
        <f t="shared" si="186"/>
        <v/>
      </c>
    </row>
    <row r="438" spans="1:44">
      <c r="A438" s="220" t="str">
        <f t="shared" si="167"/>
        <v/>
      </c>
      <c r="B438" s="384"/>
      <c r="C438" s="385"/>
      <c r="D438" s="385"/>
      <c r="E438" s="386"/>
      <c r="F438" s="44"/>
      <c r="G438" s="469" t="str">
        <f t="shared" si="168"/>
        <v/>
      </c>
      <c r="H438" s="469"/>
      <c r="I438" s="373"/>
      <c r="J438" s="87"/>
      <c r="K438" s="54"/>
      <c r="L438" s="88"/>
      <c r="M438" s="89"/>
      <c r="N438" s="471">
        <f t="shared" si="169"/>
        <v>0</v>
      </c>
      <c r="O438" s="41"/>
      <c r="P438" s="52">
        <f t="shared" si="170"/>
        <v>0</v>
      </c>
      <c r="Q438" s="53" t="str">
        <f t="shared" si="171"/>
        <v/>
      </c>
      <c r="R438" s="54"/>
      <c r="S438" s="37"/>
      <c r="T438" s="23"/>
      <c r="U438" s="52">
        <f t="shared" si="172"/>
        <v>0</v>
      </c>
      <c r="V438" s="90"/>
      <c r="W438" s="91"/>
      <c r="X438" s="92"/>
      <c r="Y438" s="467">
        <f t="shared" si="173"/>
        <v>0</v>
      </c>
      <c r="Z438" s="90"/>
      <c r="AA438" s="91"/>
      <c r="AB438" s="92"/>
      <c r="AC438" s="93">
        <f t="shared" si="174"/>
        <v>0</v>
      </c>
      <c r="AD438" s="391" t="str">
        <f t="shared" si="165"/>
        <v/>
      </c>
      <c r="AE438" s="54"/>
      <c r="AF438" s="240" t="str">
        <f t="shared" si="175"/>
        <v/>
      </c>
      <c r="AG438" s="139" t="str">
        <f t="shared" si="176"/>
        <v/>
      </c>
      <c r="AH438" s="130" t="str">
        <f t="shared" si="177"/>
        <v/>
      </c>
      <c r="AI438" s="131" t="b">
        <f t="shared" si="166"/>
        <v>0</v>
      </c>
      <c r="AJ438" s="132" t="str">
        <f t="shared" si="178"/>
        <v/>
      </c>
      <c r="AK438" s="132" t="str">
        <f t="shared" si="179"/>
        <v/>
      </c>
      <c r="AL438" s="132" t="str">
        <f t="shared" si="180"/>
        <v/>
      </c>
      <c r="AM438" s="132" t="str">
        <f t="shared" si="181"/>
        <v/>
      </c>
      <c r="AN438" s="133" t="str">
        <f t="shared" si="182"/>
        <v/>
      </c>
      <c r="AO438" s="133" t="str">
        <f t="shared" si="183"/>
        <v/>
      </c>
      <c r="AP438" s="133" t="str">
        <f t="shared" si="184"/>
        <v/>
      </c>
      <c r="AQ438" s="133" t="str">
        <f t="shared" si="185"/>
        <v/>
      </c>
      <c r="AR438" s="134" t="str">
        <f t="shared" si="186"/>
        <v/>
      </c>
    </row>
    <row r="439" spans="1:44">
      <c r="A439" s="220" t="str">
        <f t="shared" si="167"/>
        <v/>
      </c>
      <c r="B439" s="384"/>
      <c r="C439" s="385"/>
      <c r="D439" s="385"/>
      <c r="E439" s="386"/>
      <c r="F439" s="44"/>
      <c r="G439" s="469" t="str">
        <f t="shared" si="168"/>
        <v/>
      </c>
      <c r="H439" s="469"/>
      <c r="I439" s="373"/>
      <c r="J439" s="87"/>
      <c r="K439" s="54"/>
      <c r="L439" s="88"/>
      <c r="M439" s="89"/>
      <c r="N439" s="471">
        <f t="shared" si="169"/>
        <v>0</v>
      </c>
      <c r="O439" s="41"/>
      <c r="P439" s="52">
        <f t="shared" si="170"/>
        <v>0</v>
      </c>
      <c r="Q439" s="53" t="str">
        <f t="shared" si="171"/>
        <v/>
      </c>
      <c r="R439" s="54"/>
      <c r="S439" s="37"/>
      <c r="T439" s="23"/>
      <c r="U439" s="52">
        <f t="shared" si="172"/>
        <v>0</v>
      </c>
      <c r="V439" s="90"/>
      <c r="W439" s="91"/>
      <c r="X439" s="92"/>
      <c r="Y439" s="467">
        <f t="shared" si="173"/>
        <v>0</v>
      </c>
      <c r="Z439" s="90"/>
      <c r="AA439" s="91"/>
      <c r="AB439" s="92"/>
      <c r="AC439" s="93">
        <f t="shared" si="174"/>
        <v>0</v>
      </c>
      <c r="AD439" s="391" t="str">
        <f t="shared" si="165"/>
        <v/>
      </c>
      <c r="AE439" s="54"/>
      <c r="AF439" s="240" t="str">
        <f t="shared" si="175"/>
        <v/>
      </c>
      <c r="AG439" s="139" t="str">
        <f t="shared" si="176"/>
        <v/>
      </c>
      <c r="AH439" s="130" t="str">
        <f t="shared" si="177"/>
        <v/>
      </c>
      <c r="AI439" s="131" t="b">
        <f t="shared" si="166"/>
        <v>0</v>
      </c>
      <c r="AJ439" s="132" t="str">
        <f t="shared" si="178"/>
        <v/>
      </c>
      <c r="AK439" s="132" t="str">
        <f t="shared" si="179"/>
        <v/>
      </c>
      <c r="AL439" s="132" t="str">
        <f t="shared" si="180"/>
        <v/>
      </c>
      <c r="AM439" s="132" t="str">
        <f t="shared" si="181"/>
        <v/>
      </c>
      <c r="AN439" s="133" t="str">
        <f t="shared" si="182"/>
        <v/>
      </c>
      <c r="AO439" s="133" t="str">
        <f t="shared" si="183"/>
        <v/>
      </c>
      <c r="AP439" s="133" t="str">
        <f t="shared" si="184"/>
        <v/>
      </c>
      <c r="AQ439" s="133" t="str">
        <f t="shared" si="185"/>
        <v/>
      </c>
      <c r="AR439" s="134" t="str">
        <f t="shared" si="186"/>
        <v/>
      </c>
    </row>
    <row r="440" spans="1:44">
      <c r="A440" s="220" t="str">
        <f t="shared" si="167"/>
        <v/>
      </c>
      <c r="B440" s="384"/>
      <c r="C440" s="385"/>
      <c r="D440" s="385"/>
      <c r="E440" s="386"/>
      <c r="F440" s="44"/>
      <c r="G440" s="469" t="str">
        <f t="shared" si="168"/>
        <v/>
      </c>
      <c r="H440" s="469"/>
      <c r="I440" s="373"/>
      <c r="J440" s="87"/>
      <c r="K440" s="54"/>
      <c r="L440" s="88"/>
      <c r="M440" s="89"/>
      <c r="N440" s="471">
        <f t="shared" si="169"/>
        <v>0</v>
      </c>
      <c r="O440" s="41"/>
      <c r="P440" s="52">
        <f t="shared" si="170"/>
        <v>0</v>
      </c>
      <c r="Q440" s="53" t="str">
        <f t="shared" si="171"/>
        <v/>
      </c>
      <c r="R440" s="54"/>
      <c r="S440" s="37"/>
      <c r="T440" s="23"/>
      <c r="U440" s="52">
        <f t="shared" si="172"/>
        <v>0</v>
      </c>
      <c r="V440" s="90"/>
      <c r="W440" s="91"/>
      <c r="X440" s="92"/>
      <c r="Y440" s="467">
        <f t="shared" si="173"/>
        <v>0</v>
      </c>
      <c r="Z440" s="90"/>
      <c r="AA440" s="91"/>
      <c r="AB440" s="92"/>
      <c r="AC440" s="93">
        <f t="shared" si="174"/>
        <v>0</v>
      </c>
      <c r="AD440" s="391" t="str">
        <f t="shared" si="165"/>
        <v/>
      </c>
      <c r="AE440" s="54"/>
      <c r="AF440" s="240" t="str">
        <f t="shared" si="175"/>
        <v/>
      </c>
      <c r="AG440" s="139" t="str">
        <f t="shared" si="176"/>
        <v/>
      </c>
      <c r="AH440" s="130" t="str">
        <f t="shared" si="177"/>
        <v/>
      </c>
      <c r="AI440" s="131" t="b">
        <f t="shared" si="166"/>
        <v>0</v>
      </c>
      <c r="AJ440" s="132" t="str">
        <f t="shared" si="178"/>
        <v/>
      </c>
      <c r="AK440" s="132" t="str">
        <f t="shared" si="179"/>
        <v/>
      </c>
      <c r="AL440" s="132" t="str">
        <f t="shared" si="180"/>
        <v/>
      </c>
      <c r="AM440" s="132" t="str">
        <f t="shared" si="181"/>
        <v/>
      </c>
      <c r="AN440" s="133" t="str">
        <f t="shared" si="182"/>
        <v/>
      </c>
      <c r="AO440" s="133" t="str">
        <f t="shared" si="183"/>
        <v/>
      </c>
      <c r="AP440" s="133" t="str">
        <f t="shared" si="184"/>
        <v/>
      </c>
      <c r="AQ440" s="133" t="str">
        <f t="shared" si="185"/>
        <v/>
      </c>
      <c r="AR440" s="134" t="str">
        <f t="shared" si="186"/>
        <v/>
      </c>
    </row>
    <row r="441" spans="1:44">
      <c r="A441" s="220" t="str">
        <f t="shared" si="167"/>
        <v/>
      </c>
      <c r="B441" s="384"/>
      <c r="C441" s="385"/>
      <c r="D441" s="385"/>
      <c r="E441" s="386"/>
      <c r="F441" s="44"/>
      <c r="G441" s="469" t="str">
        <f t="shared" si="168"/>
        <v/>
      </c>
      <c r="H441" s="469"/>
      <c r="I441" s="373"/>
      <c r="J441" s="87"/>
      <c r="K441" s="54"/>
      <c r="L441" s="88"/>
      <c r="M441" s="89"/>
      <c r="N441" s="471">
        <f t="shared" si="169"/>
        <v>0</v>
      </c>
      <c r="O441" s="41"/>
      <c r="P441" s="52">
        <f t="shared" si="170"/>
        <v>0</v>
      </c>
      <c r="Q441" s="53" t="str">
        <f t="shared" si="171"/>
        <v/>
      </c>
      <c r="R441" s="54"/>
      <c r="S441" s="37"/>
      <c r="T441" s="23"/>
      <c r="U441" s="52">
        <f t="shared" si="172"/>
        <v>0</v>
      </c>
      <c r="V441" s="90"/>
      <c r="W441" s="91"/>
      <c r="X441" s="92"/>
      <c r="Y441" s="467">
        <f t="shared" si="173"/>
        <v>0</v>
      </c>
      <c r="Z441" s="90"/>
      <c r="AA441" s="91"/>
      <c r="AB441" s="92"/>
      <c r="AC441" s="93">
        <f t="shared" si="174"/>
        <v>0</v>
      </c>
      <c r="AD441" s="391" t="str">
        <f t="shared" si="165"/>
        <v/>
      </c>
      <c r="AE441" s="54"/>
      <c r="AF441" s="240" t="str">
        <f t="shared" si="175"/>
        <v/>
      </c>
      <c r="AG441" s="139" t="str">
        <f t="shared" si="176"/>
        <v/>
      </c>
      <c r="AH441" s="130" t="str">
        <f t="shared" si="177"/>
        <v/>
      </c>
      <c r="AI441" s="131" t="b">
        <f t="shared" si="166"/>
        <v>0</v>
      </c>
      <c r="AJ441" s="132" t="str">
        <f t="shared" si="178"/>
        <v/>
      </c>
      <c r="AK441" s="132" t="str">
        <f t="shared" si="179"/>
        <v/>
      </c>
      <c r="AL441" s="132" t="str">
        <f t="shared" si="180"/>
        <v/>
      </c>
      <c r="AM441" s="132" t="str">
        <f t="shared" si="181"/>
        <v/>
      </c>
      <c r="AN441" s="133" t="str">
        <f t="shared" si="182"/>
        <v/>
      </c>
      <c r="AO441" s="133" t="str">
        <f t="shared" si="183"/>
        <v/>
      </c>
      <c r="AP441" s="133" t="str">
        <f t="shared" si="184"/>
        <v/>
      </c>
      <c r="AQ441" s="133" t="str">
        <f t="shared" si="185"/>
        <v/>
      </c>
      <c r="AR441" s="134" t="str">
        <f t="shared" si="186"/>
        <v/>
      </c>
    </row>
    <row r="442" spans="1:44">
      <c r="A442" s="220" t="str">
        <f t="shared" si="167"/>
        <v/>
      </c>
      <c r="B442" s="384"/>
      <c r="C442" s="385"/>
      <c r="D442" s="385"/>
      <c r="E442" s="386"/>
      <c r="F442" s="44"/>
      <c r="G442" s="469" t="str">
        <f t="shared" si="168"/>
        <v/>
      </c>
      <c r="H442" s="469"/>
      <c r="I442" s="373"/>
      <c r="J442" s="87"/>
      <c r="K442" s="54"/>
      <c r="L442" s="88"/>
      <c r="M442" s="89"/>
      <c r="N442" s="471">
        <f t="shared" si="169"/>
        <v>0</v>
      </c>
      <c r="O442" s="41"/>
      <c r="P442" s="52">
        <f t="shared" si="170"/>
        <v>0</v>
      </c>
      <c r="Q442" s="53" t="str">
        <f t="shared" si="171"/>
        <v/>
      </c>
      <c r="R442" s="54"/>
      <c r="S442" s="37"/>
      <c r="T442" s="23"/>
      <c r="U442" s="52">
        <f t="shared" si="172"/>
        <v>0</v>
      </c>
      <c r="V442" s="90"/>
      <c r="W442" s="91"/>
      <c r="X442" s="92"/>
      <c r="Y442" s="467">
        <f t="shared" si="173"/>
        <v>0</v>
      </c>
      <c r="Z442" s="90"/>
      <c r="AA442" s="91"/>
      <c r="AB442" s="92"/>
      <c r="AC442" s="93">
        <f t="shared" si="174"/>
        <v>0</v>
      </c>
      <c r="AD442" s="391" t="str">
        <f t="shared" si="165"/>
        <v/>
      </c>
      <c r="AE442" s="54"/>
      <c r="AF442" s="240" t="str">
        <f t="shared" si="175"/>
        <v/>
      </c>
      <c r="AG442" s="139" t="str">
        <f t="shared" si="176"/>
        <v/>
      </c>
      <c r="AH442" s="130" t="str">
        <f t="shared" si="177"/>
        <v/>
      </c>
      <c r="AI442" s="131" t="b">
        <f t="shared" si="166"/>
        <v>0</v>
      </c>
      <c r="AJ442" s="132" t="str">
        <f t="shared" si="178"/>
        <v/>
      </c>
      <c r="AK442" s="132" t="str">
        <f t="shared" si="179"/>
        <v/>
      </c>
      <c r="AL442" s="132" t="str">
        <f t="shared" si="180"/>
        <v/>
      </c>
      <c r="AM442" s="132" t="str">
        <f t="shared" si="181"/>
        <v/>
      </c>
      <c r="AN442" s="133" t="str">
        <f t="shared" si="182"/>
        <v/>
      </c>
      <c r="AO442" s="133" t="str">
        <f t="shared" si="183"/>
        <v/>
      </c>
      <c r="AP442" s="133" t="str">
        <f t="shared" si="184"/>
        <v/>
      </c>
      <c r="AQ442" s="133" t="str">
        <f t="shared" si="185"/>
        <v/>
      </c>
      <c r="AR442" s="134" t="str">
        <f t="shared" si="186"/>
        <v/>
      </c>
    </row>
    <row r="443" spans="1:44">
      <c r="A443" s="220" t="str">
        <f t="shared" si="167"/>
        <v/>
      </c>
      <c r="B443" s="384"/>
      <c r="C443" s="385"/>
      <c r="D443" s="385"/>
      <c r="E443" s="386"/>
      <c r="F443" s="44"/>
      <c r="G443" s="469" t="str">
        <f t="shared" si="168"/>
        <v/>
      </c>
      <c r="H443" s="469"/>
      <c r="I443" s="373"/>
      <c r="J443" s="87"/>
      <c r="K443" s="54"/>
      <c r="L443" s="88"/>
      <c r="M443" s="89"/>
      <c r="N443" s="471">
        <f t="shared" si="169"/>
        <v>0</v>
      </c>
      <c r="O443" s="41"/>
      <c r="P443" s="52">
        <f t="shared" si="170"/>
        <v>0</v>
      </c>
      <c r="Q443" s="53" t="str">
        <f t="shared" si="171"/>
        <v/>
      </c>
      <c r="R443" s="54"/>
      <c r="S443" s="37"/>
      <c r="T443" s="23"/>
      <c r="U443" s="52">
        <f t="shared" si="172"/>
        <v>0</v>
      </c>
      <c r="V443" s="90"/>
      <c r="W443" s="91"/>
      <c r="X443" s="92"/>
      <c r="Y443" s="467">
        <f t="shared" si="173"/>
        <v>0</v>
      </c>
      <c r="Z443" s="90"/>
      <c r="AA443" s="91"/>
      <c r="AB443" s="92"/>
      <c r="AC443" s="93">
        <f t="shared" si="174"/>
        <v>0</v>
      </c>
      <c r="AD443" s="391" t="str">
        <f t="shared" si="165"/>
        <v/>
      </c>
      <c r="AE443" s="54"/>
      <c r="AF443" s="240" t="str">
        <f t="shared" si="175"/>
        <v/>
      </c>
      <c r="AG443" s="139" t="str">
        <f t="shared" si="176"/>
        <v/>
      </c>
      <c r="AH443" s="130" t="str">
        <f t="shared" si="177"/>
        <v/>
      </c>
      <c r="AI443" s="131" t="b">
        <f t="shared" si="166"/>
        <v>0</v>
      </c>
      <c r="AJ443" s="132" t="str">
        <f t="shared" si="178"/>
        <v/>
      </c>
      <c r="AK443" s="132" t="str">
        <f t="shared" si="179"/>
        <v/>
      </c>
      <c r="AL443" s="132" t="str">
        <f t="shared" si="180"/>
        <v/>
      </c>
      <c r="AM443" s="132" t="str">
        <f t="shared" si="181"/>
        <v/>
      </c>
      <c r="AN443" s="133" t="str">
        <f t="shared" si="182"/>
        <v/>
      </c>
      <c r="AO443" s="133" t="str">
        <f t="shared" si="183"/>
        <v/>
      </c>
      <c r="AP443" s="133" t="str">
        <f t="shared" si="184"/>
        <v/>
      </c>
      <c r="AQ443" s="133" t="str">
        <f t="shared" si="185"/>
        <v/>
      </c>
      <c r="AR443" s="134" t="str">
        <f t="shared" si="186"/>
        <v/>
      </c>
    </row>
    <row r="444" spans="1:44">
      <c r="A444" s="220" t="str">
        <f t="shared" si="167"/>
        <v/>
      </c>
      <c r="B444" s="384"/>
      <c r="C444" s="385"/>
      <c r="D444" s="385"/>
      <c r="E444" s="386"/>
      <c r="F444" s="44"/>
      <c r="G444" s="469" t="str">
        <f t="shared" si="168"/>
        <v/>
      </c>
      <c r="H444" s="469"/>
      <c r="I444" s="373"/>
      <c r="J444" s="87"/>
      <c r="K444" s="54"/>
      <c r="L444" s="88"/>
      <c r="M444" s="89"/>
      <c r="N444" s="471">
        <f t="shared" si="169"/>
        <v>0</v>
      </c>
      <c r="O444" s="41"/>
      <c r="P444" s="52">
        <f t="shared" si="170"/>
        <v>0</v>
      </c>
      <c r="Q444" s="53" t="str">
        <f t="shared" si="171"/>
        <v/>
      </c>
      <c r="R444" s="54"/>
      <c r="S444" s="37"/>
      <c r="T444" s="23"/>
      <c r="U444" s="52">
        <f t="shared" si="172"/>
        <v>0</v>
      </c>
      <c r="V444" s="90"/>
      <c r="W444" s="91"/>
      <c r="X444" s="92"/>
      <c r="Y444" s="467">
        <f t="shared" si="173"/>
        <v>0</v>
      </c>
      <c r="Z444" s="90"/>
      <c r="AA444" s="91"/>
      <c r="AB444" s="92"/>
      <c r="AC444" s="93">
        <f t="shared" si="174"/>
        <v>0</v>
      </c>
      <c r="AD444" s="391" t="str">
        <f t="shared" si="165"/>
        <v/>
      </c>
      <c r="AE444" s="54"/>
      <c r="AF444" s="240" t="str">
        <f t="shared" si="175"/>
        <v/>
      </c>
      <c r="AG444" s="139" t="str">
        <f t="shared" si="176"/>
        <v/>
      </c>
      <c r="AH444" s="130" t="str">
        <f t="shared" si="177"/>
        <v/>
      </c>
      <c r="AI444" s="131" t="b">
        <f t="shared" si="166"/>
        <v>0</v>
      </c>
      <c r="AJ444" s="132" t="str">
        <f t="shared" si="178"/>
        <v/>
      </c>
      <c r="AK444" s="132" t="str">
        <f t="shared" si="179"/>
        <v/>
      </c>
      <c r="AL444" s="132" t="str">
        <f t="shared" si="180"/>
        <v/>
      </c>
      <c r="AM444" s="132" t="str">
        <f t="shared" si="181"/>
        <v/>
      </c>
      <c r="AN444" s="133" t="str">
        <f t="shared" si="182"/>
        <v/>
      </c>
      <c r="AO444" s="133" t="str">
        <f t="shared" si="183"/>
        <v/>
      </c>
      <c r="AP444" s="133" t="str">
        <f t="shared" si="184"/>
        <v/>
      </c>
      <c r="AQ444" s="133" t="str">
        <f t="shared" si="185"/>
        <v/>
      </c>
      <c r="AR444" s="134" t="str">
        <f t="shared" si="186"/>
        <v/>
      </c>
    </row>
    <row r="445" spans="1:44">
      <c r="A445" s="220" t="str">
        <f t="shared" si="167"/>
        <v/>
      </c>
      <c r="B445" s="384"/>
      <c r="C445" s="385"/>
      <c r="D445" s="385"/>
      <c r="E445" s="386"/>
      <c r="F445" s="44"/>
      <c r="G445" s="469" t="str">
        <f t="shared" si="168"/>
        <v/>
      </c>
      <c r="H445" s="469"/>
      <c r="I445" s="373"/>
      <c r="J445" s="87"/>
      <c r="K445" s="54"/>
      <c r="L445" s="88"/>
      <c r="M445" s="89"/>
      <c r="N445" s="471">
        <f t="shared" si="169"/>
        <v>0</v>
      </c>
      <c r="O445" s="41"/>
      <c r="P445" s="52">
        <f t="shared" si="170"/>
        <v>0</v>
      </c>
      <c r="Q445" s="53" t="str">
        <f t="shared" si="171"/>
        <v/>
      </c>
      <c r="R445" s="54"/>
      <c r="S445" s="37"/>
      <c r="T445" s="23"/>
      <c r="U445" s="52">
        <f t="shared" si="172"/>
        <v>0</v>
      </c>
      <c r="V445" s="90"/>
      <c r="W445" s="91"/>
      <c r="X445" s="92"/>
      <c r="Y445" s="467">
        <f t="shared" si="173"/>
        <v>0</v>
      </c>
      <c r="Z445" s="90"/>
      <c r="AA445" s="91"/>
      <c r="AB445" s="92"/>
      <c r="AC445" s="93">
        <f t="shared" si="174"/>
        <v>0</v>
      </c>
      <c r="AD445" s="391" t="str">
        <f t="shared" si="165"/>
        <v/>
      </c>
      <c r="AE445" s="54"/>
      <c r="AF445" s="240" t="str">
        <f t="shared" si="175"/>
        <v/>
      </c>
      <c r="AG445" s="139" t="str">
        <f t="shared" si="176"/>
        <v/>
      </c>
      <c r="AH445" s="130" t="str">
        <f t="shared" si="177"/>
        <v/>
      </c>
      <c r="AI445" s="131" t="b">
        <f t="shared" si="166"/>
        <v>0</v>
      </c>
      <c r="AJ445" s="132" t="str">
        <f t="shared" si="178"/>
        <v/>
      </c>
      <c r="AK445" s="132" t="str">
        <f t="shared" si="179"/>
        <v/>
      </c>
      <c r="AL445" s="132" t="str">
        <f t="shared" si="180"/>
        <v/>
      </c>
      <c r="AM445" s="132" t="str">
        <f t="shared" si="181"/>
        <v/>
      </c>
      <c r="AN445" s="133" t="str">
        <f t="shared" si="182"/>
        <v/>
      </c>
      <c r="AO445" s="133" t="str">
        <f t="shared" si="183"/>
        <v/>
      </c>
      <c r="AP445" s="133" t="str">
        <f t="shared" si="184"/>
        <v/>
      </c>
      <c r="AQ445" s="133" t="str">
        <f t="shared" si="185"/>
        <v/>
      </c>
      <c r="AR445" s="134" t="str">
        <f t="shared" si="186"/>
        <v/>
      </c>
    </row>
    <row r="446" spans="1:44">
      <c r="A446" s="220" t="str">
        <f t="shared" si="167"/>
        <v/>
      </c>
      <c r="B446" s="384"/>
      <c r="C446" s="385"/>
      <c r="D446" s="385"/>
      <c r="E446" s="386"/>
      <c r="F446" s="44"/>
      <c r="G446" s="469" t="str">
        <f t="shared" si="168"/>
        <v/>
      </c>
      <c r="H446" s="469"/>
      <c r="I446" s="373"/>
      <c r="J446" s="87"/>
      <c r="K446" s="54"/>
      <c r="L446" s="88"/>
      <c r="M446" s="89"/>
      <c r="N446" s="471">
        <f t="shared" si="169"/>
        <v>0</v>
      </c>
      <c r="O446" s="41"/>
      <c r="P446" s="52">
        <f t="shared" si="170"/>
        <v>0</v>
      </c>
      <c r="Q446" s="53" t="str">
        <f t="shared" si="171"/>
        <v/>
      </c>
      <c r="R446" s="54"/>
      <c r="S446" s="37"/>
      <c r="T446" s="23"/>
      <c r="U446" s="52">
        <f t="shared" si="172"/>
        <v>0</v>
      </c>
      <c r="V446" s="90"/>
      <c r="W446" s="91"/>
      <c r="X446" s="92"/>
      <c r="Y446" s="467">
        <f t="shared" si="173"/>
        <v>0</v>
      </c>
      <c r="Z446" s="90"/>
      <c r="AA446" s="91"/>
      <c r="AB446" s="92"/>
      <c r="AC446" s="93">
        <f t="shared" si="174"/>
        <v>0</v>
      </c>
      <c r="AD446" s="391" t="str">
        <f t="shared" si="165"/>
        <v/>
      </c>
      <c r="AE446" s="54"/>
      <c r="AF446" s="240" t="str">
        <f t="shared" si="175"/>
        <v/>
      </c>
      <c r="AG446" s="139" t="str">
        <f t="shared" si="176"/>
        <v/>
      </c>
      <c r="AH446" s="130" t="str">
        <f t="shared" si="177"/>
        <v/>
      </c>
      <c r="AI446" s="131" t="b">
        <f t="shared" si="166"/>
        <v>0</v>
      </c>
      <c r="AJ446" s="132" t="str">
        <f t="shared" si="178"/>
        <v/>
      </c>
      <c r="AK446" s="132" t="str">
        <f t="shared" si="179"/>
        <v/>
      </c>
      <c r="AL446" s="132" t="str">
        <f t="shared" si="180"/>
        <v/>
      </c>
      <c r="AM446" s="132" t="str">
        <f t="shared" si="181"/>
        <v/>
      </c>
      <c r="AN446" s="133" t="str">
        <f t="shared" si="182"/>
        <v/>
      </c>
      <c r="AO446" s="133" t="str">
        <f t="shared" si="183"/>
        <v/>
      </c>
      <c r="AP446" s="133" t="str">
        <f t="shared" si="184"/>
        <v/>
      </c>
      <c r="AQ446" s="133" t="str">
        <f t="shared" si="185"/>
        <v/>
      </c>
      <c r="AR446" s="134" t="str">
        <f t="shared" si="186"/>
        <v/>
      </c>
    </row>
    <row r="447" spans="1:44">
      <c r="A447" s="220" t="str">
        <f t="shared" si="167"/>
        <v/>
      </c>
      <c r="B447" s="384"/>
      <c r="C447" s="385"/>
      <c r="D447" s="385"/>
      <c r="E447" s="386"/>
      <c r="F447" s="44"/>
      <c r="G447" s="469" t="str">
        <f t="shared" si="168"/>
        <v/>
      </c>
      <c r="H447" s="469"/>
      <c r="I447" s="373"/>
      <c r="J447" s="87"/>
      <c r="K447" s="54"/>
      <c r="L447" s="88"/>
      <c r="M447" s="89"/>
      <c r="N447" s="471">
        <f t="shared" si="169"/>
        <v>0</v>
      </c>
      <c r="O447" s="41"/>
      <c r="P447" s="52">
        <f t="shared" si="170"/>
        <v>0</v>
      </c>
      <c r="Q447" s="53" t="str">
        <f t="shared" si="171"/>
        <v/>
      </c>
      <c r="R447" s="54"/>
      <c r="S447" s="37"/>
      <c r="T447" s="23"/>
      <c r="U447" s="52">
        <f t="shared" si="172"/>
        <v>0</v>
      </c>
      <c r="V447" s="90"/>
      <c r="W447" s="91"/>
      <c r="X447" s="92"/>
      <c r="Y447" s="467">
        <f t="shared" si="173"/>
        <v>0</v>
      </c>
      <c r="Z447" s="90"/>
      <c r="AA447" s="91"/>
      <c r="AB447" s="92"/>
      <c r="AC447" s="93">
        <f t="shared" si="174"/>
        <v>0</v>
      </c>
      <c r="AD447" s="391" t="str">
        <f t="shared" si="165"/>
        <v/>
      </c>
      <c r="AE447" s="54"/>
      <c r="AF447" s="240" t="str">
        <f t="shared" si="175"/>
        <v/>
      </c>
      <c r="AG447" s="139" t="str">
        <f t="shared" si="176"/>
        <v/>
      </c>
      <c r="AH447" s="130" t="str">
        <f t="shared" si="177"/>
        <v/>
      </c>
      <c r="AI447" s="131" t="b">
        <f t="shared" si="166"/>
        <v>0</v>
      </c>
      <c r="AJ447" s="132" t="str">
        <f t="shared" si="178"/>
        <v/>
      </c>
      <c r="AK447" s="132" t="str">
        <f t="shared" si="179"/>
        <v/>
      </c>
      <c r="AL447" s="132" t="str">
        <f t="shared" si="180"/>
        <v/>
      </c>
      <c r="AM447" s="132" t="str">
        <f t="shared" si="181"/>
        <v/>
      </c>
      <c r="AN447" s="133" t="str">
        <f t="shared" si="182"/>
        <v/>
      </c>
      <c r="AO447" s="133" t="str">
        <f t="shared" si="183"/>
        <v/>
      </c>
      <c r="AP447" s="133" t="str">
        <f t="shared" si="184"/>
        <v/>
      </c>
      <c r="AQ447" s="133" t="str">
        <f t="shared" si="185"/>
        <v/>
      </c>
      <c r="AR447" s="134" t="str">
        <f t="shared" si="186"/>
        <v/>
      </c>
    </row>
    <row r="448" spans="1:44">
      <c r="A448" s="220" t="str">
        <f t="shared" si="167"/>
        <v/>
      </c>
      <c r="B448" s="384"/>
      <c r="C448" s="385"/>
      <c r="D448" s="385"/>
      <c r="E448" s="386"/>
      <c r="F448" s="44"/>
      <c r="G448" s="469" t="str">
        <f t="shared" si="168"/>
        <v/>
      </c>
      <c r="H448" s="469"/>
      <c r="I448" s="373"/>
      <c r="J448" s="87"/>
      <c r="K448" s="54"/>
      <c r="L448" s="88"/>
      <c r="M448" s="89"/>
      <c r="N448" s="471">
        <f t="shared" si="169"/>
        <v>0</v>
      </c>
      <c r="O448" s="41"/>
      <c r="P448" s="52">
        <f t="shared" si="170"/>
        <v>0</v>
      </c>
      <c r="Q448" s="53" t="str">
        <f t="shared" si="171"/>
        <v/>
      </c>
      <c r="R448" s="54"/>
      <c r="S448" s="37"/>
      <c r="T448" s="23"/>
      <c r="U448" s="52">
        <f t="shared" si="172"/>
        <v>0</v>
      </c>
      <c r="V448" s="90"/>
      <c r="W448" s="91"/>
      <c r="X448" s="92"/>
      <c r="Y448" s="467">
        <f t="shared" si="173"/>
        <v>0</v>
      </c>
      <c r="Z448" s="90"/>
      <c r="AA448" s="91"/>
      <c r="AB448" s="92"/>
      <c r="AC448" s="93">
        <f t="shared" si="174"/>
        <v>0</v>
      </c>
      <c r="AD448" s="391" t="str">
        <f t="shared" si="165"/>
        <v/>
      </c>
      <c r="AE448" s="54"/>
      <c r="AF448" s="240" t="str">
        <f t="shared" si="175"/>
        <v/>
      </c>
      <c r="AG448" s="139" t="str">
        <f t="shared" si="176"/>
        <v/>
      </c>
      <c r="AH448" s="130" t="str">
        <f t="shared" si="177"/>
        <v/>
      </c>
      <c r="AI448" s="131" t="b">
        <f t="shared" si="166"/>
        <v>0</v>
      </c>
      <c r="AJ448" s="132" t="str">
        <f t="shared" si="178"/>
        <v/>
      </c>
      <c r="AK448" s="132" t="str">
        <f t="shared" si="179"/>
        <v/>
      </c>
      <c r="AL448" s="132" t="str">
        <f t="shared" si="180"/>
        <v/>
      </c>
      <c r="AM448" s="132" t="str">
        <f t="shared" si="181"/>
        <v/>
      </c>
      <c r="AN448" s="133" t="str">
        <f t="shared" si="182"/>
        <v/>
      </c>
      <c r="AO448" s="133" t="str">
        <f t="shared" si="183"/>
        <v/>
      </c>
      <c r="AP448" s="133" t="str">
        <f t="shared" si="184"/>
        <v/>
      </c>
      <c r="AQ448" s="133" t="str">
        <f t="shared" si="185"/>
        <v/>
      </c>
      <c r="AR448" s="134" t="str">
        <f t="shared" si="186"/>
        <v/>
      </c>
    </row>
    <row r="449" spans="1:44">
      <c r="A449" s="220" t="str">
        <f t="shared" si="167"/>
        <v/>
      </c>
      <c r="B449" s="384"/>
      <c r="C449" s="385"/>
      <c r="D449" s="385"/>
      <c r="E449" s="386"/>
      <c r="F449" s="44"/>
      <c r="G449" s="469" t="str">
        <f t="shared" si="168"/>
        <v/>
      </c>
      <c r="H449" s="469"/>
      <c r="I449" s="373"/>
      <c r="J449" s="87"/>
      <c r="K449" s="54"/>
      <c r="L449" s="88"/>
      <c r="M449" s="89"/>
      <c r="N449" s="471">
        <f t="shared" si="169"/>
        <v>0</v>
      </c>
      <c r="O449" s="41"/>
      <c r="P449" s="52">
        <f t="shared" si="170"/>
        <v>0</v>
      </c>
      <c r="Q449" s="53" t="str">
        <f t="shared" si="171"/>
        <v/>
      </c>
      <c r="R449" s="54"/>
      <c r="S449" s="37"/>
      <c r="T449" s="23"/>
      <c r="U449" s="52">
        <f t="shared" si="172"/>
        <v>0</v>
      </c>
      <c r="V449" s="90"/>
      <c r="W449" s="91"/>
      <c r="X449" s="92"/>
      <c r="Y449" s="467">
        <f t="shared" si="173"/>
        <v>0</v>
      </c>
      <c r="Z449" s="90"/>
      <c r="AA449" s="91"/>
      <c r="AB449" s="92"/>
      <c r="AC449" s="93">
        <f t="shared" si="174"/>
        <v>0</v>
      </c>
      <c r="AD449" s="391" t="str">
        <f t="shared" si="165"/>
        <v/>
      </c>
      <c r="AE449" s="54"/>
      <c r="AF449" s="240" t="str">
        <f t="shared" si="175"/>
        <v/>
      </c>
      <c r="AG449" s="139" t="str">
        <f t="shared" si="176"/>
        <v/>
      </c>
      <c r="AH449" s="130" t="str">
        <f t="shared" si="177"/>
        <v/>
      </c>
      <c r="AI449" s="131" t="b">
        <f t="shared" si="166"/>
        <v>0</v>
      </c>
      <c r="AJ449" s="132" t="str">
        <f t="shared" si="178"/>
        <v/>
      </c>
      <c r="AK449" s="132" t="str">
        <f t="shared" si="179"/>
        <v/>
      </c>
      <c r="AL449" s="132" t="str">
        <f t="shared" si="180"/>
        <v/>
      </c>
      <c r="AM449" s="132" t="str">
        <f t="shared" si="181"/>
        <v/>
      </c>
      <c r="AN449" s="133" t="str">
        <f t="shared" si="182"/>
        <v/>
      </c>
      <c r="AO449" s="133" t="str">
        <f t="shared" si="183"/>
        <v/>
      </c>
      <c r="AP449" s="133" t="str">
        <f t="shared" si="184"/>
        <v/>
      </c>
      <c r="AQ449" s="133" t="str">
        <f t="shared" si="185"/>
        <v/>
      </c>
      <c r="AR449" s="134" t="str">
        <f t="shared" si="186"/>
        <v/>
      </c>
    </row>
    <row r="450" spans="1:44">
      <c r="A450" s="220" t="str">
        <f t="shared" si="167"/>
        <v/>
      </c>
      <c r="B450" s="384"/>
      <c r="C450" s="385"/>
      <c r="D450" s="385"/>
      <c r="E450" s="386"/>
      <c r="F450" s="44"/>
      <c r="G450" s="469" t="str">
        <f t="shared" si="168"/>
        <v/>
      </c>
      <c r="H450" s="469"/>
      <c r="I450" s="373"/>
      <c r="J450" s="87"/>
      <c r="K450" s="54"/>
      <c r="L450" s="88"/>
      <c r="M450" s="89"/>
      <c r="N450" s="471">
        <f t="shared" si="169"/>
        <v>0</v>
      </c>
      <c r="O450" s="41"/>
      <c r="P450" s="52">
        <f t="shared" si="170"/>
        <v>0</v>
      </c>
      <c r="Q450" s="53" t="str">
        <f t="shared" si="171"/>
        <v/>
      </c>
      <c r="R450" s="54"/>
      <c r="S450" s="37"/>
      <c r="T450" s="23"/>
      <c r="U450" s="52">
        <f t="shared" si="172"/>
        <v>0</v>
      </c>
      <c r="V450" s="90"/>
      <c r="W450" s="91"/>
      <c r="X450" s="92"/>
      <c r="Y450" s="467">
        <f t="shared" si="173"/>
        <v>0</v>
      </c>
      <c r="Z450" s="90"/>
      <c r="AA450" s="91"/>
      <c r="AB450" s="92"/>
      <c r="AC450" s="93">
        <f t="shared" si="174"/>
        <v>0</v>
      </c>
      <c r="AD450" s="391" t="str">
        <f t="shared" si="165"/>
        <v/>
      </c>
      <c r="AE450" s="54"/>
      <c r="AF450" s="240" t="str">
        <f t="shared" si="175"/>
        <v/>
      </c>
      <c r="AG450" s="139" t="str">
        <f t="shared" si="176"/>
        <v/>
      </c>
      <c r="AH450" s="130" t="str">
        <f t="shared" si="177"/>
        <v/>
      </c>
      <c r="AI450" s="131" t="b">
        <f t="shared" si="166"/>
        <v>0</v>
      </c>
      <c r="AJ450" s="132" t="str">
        <f t="shared" si="178"/>
        <v/>
      </c>
      <c r="AK450" s="132" t="str">
        <f t="shared" si="179"/>
        <v/>
      </c>
      <c r="AL450" s="132" t="str">
        <f t="shared" si="180"/>
        <v/>
      </c>
      <c r="AM450" s="132" t="str">
        <f t="shared" si="181"/>
        <v/>
      </c>
      <c r="AN450" s="133" t="str">
        <f t="shared" si="182"/>
        <v/>
      </c>
      <c r="AO450" s="133" t="str">
        <f t="shared" si="183"/>
        <v/>
      </c>
      <c r="AP450" s="133" t="str">
        <f t="shared" si="184"/>
        <v/>
      </c>
      <c r="AQ450" s="133" t="str">
        <f t="shared" si="185"/>
        <v/>
      </c>
      <c r="AR450" s="134" t="str">
        <f t="shared" si="186"/>
        <v/>
      </c>
    </row>
    <row r="451" spans="1:44">
      <c r="A451" s="220" t="str">
        <f t="shared" si="167"/>
        <v/>
      </c>
      <c r="B451" s="384"/>
      <c r="C451" s="385"/>
      <c r="D451" s="385"/>
      <c r="E451" s="386"/>
      <c r="F451" s="44"/>
      <c r="G451" s="469" t="str">
        <f t="shared" si="168"/>
        <v/>
      </c>
      <c r="H451" s="469"/>
      <c r="I451" s="373"/>
      <c r="J451" s="87"/>
      <c r="K451" s="54"/>
      <c r="L451" s="88"/>
      <c r="M451" s="89"/>
      <c r="N451" s="471">
        <f t="shared" si="169"/>
        <v>0</v>
      </c>
      <c r="O451" s="41"/>
      <c r="P451" s="52">
        <f t="shared" si="170"/>
        <v>0</v>
      </c>
      <c r="Q451" s="53" t="str">
        <f t="shared" si="171"/>
        <v/>
      </c>
      <c r="R451" s="54"/>
      <c r="S451" s="37"/>
      <c r="T451" s="23"/>
      <c r="U451" s="52">
        <f t="shared" si="172"/>
        <v>0</v>
      </c>
      <c r="V451" s="90"/>
      <c r="W451" s="91"/>
      <c r="X451" s="92"/>
      <c r="Y451" s="467">
        <f t="shared" si="173"/>
        <v>0</v>
      </c>
      <c r="Z451" s="90"/>
      <c r="AA451" s="91"/>
      <c r="AB451" s="92"/>
      <c r="AC451" s="93">
        <f t="shared" si="174"/>
        <v>0</v>
      </c>
      <c r="AD451" s="391" t="str">
        <f t="shared" si="165"/>
        <v/>
      </c>
      <c r="AE451" s="54"/>
      <c r="AF451" s="240" t="str">
        <f t="shared" si="175"/>
        <v/>
      </c>
      <c r="AG451" s="139" t="str">
        <f t="shared" si="176"/>
        <v/>
      </c>
      <c r="AH451" s="130" t="str">
        <f t="shared" si="177"/>
        <v/>
      </c>
      <c r="AI451" s="131" t="b">
        <f t="shared" si="166"/>
        <v>0</v>
      </c>
      <c r="AJ451" s="132" t="str">
        <f t="shared" si="178"/>
        <v/>
      </c>
      <c r="AK451" s="132" t="str">
        <f t="shared" si="179"/>
        <v/>
      </c>
      <c r="AL451" s="132" t="str">
        <f t="shared" si="180"/>
        <v/>
      </c>
      <c r="AM451" s="132" t="str">
        <f t="shared" si="181"/>
        <v/>
      </c>
      <c r="AN451" s="133" t="str">
        <f t="shared" si="182"/>
        <v/>
      </c>
      <c r="AO451" s="133" t="str">
        <f t="shared" si="183"/>
        <v/>
      </c>
      <c r="AP451" s="133" t="str">
        <f t="shared" si="184"/>
        <v/>
      </c>
      <c r="AQ451" s="133" t="str">
        <f t="shared" si="185"/>
        <v/>
      </c>
      <c r="AR451" s="134" t="str">
        <f t="shared" si="186"/>
        <v/>
      </c>
    </row>
    <row r="452" spans="1:44">
      <c r="A452" s="220" t="str">
        <f t="shared" si="167"/>
        <v/>
      </c>
      <c r="B452" s="384"/>
      <c r="C452" s="385"/>
      <c r="D452" s="385"/>
      <c r="E452" s="386"/>
      <c r="F452" s="44"/>
      <c r="G452" s="469" t="str">
        <f t="shared" si="168"/>
        <v/>
      </c>
      <c r="H452" s="469"/>
      <c r="I452" s="373"/>
      <c r="J452" s="87"/>
      <c r="K452" s="54"/>
      <c r="L452" s="88"/>
      <c r="M452" s="89"/>
      <c r="N452" s="471">
        <f t="shared" si="169"/>
        <v>0</v>
      </c>
      <c r="O452" s="41"/>
      <c r="P452" s="52">
        <f t="shared" si="170"/>
        <v>0</v>
      </c>
      <c r="Q452" s="53" t="str">
        <f t="shared" si="171"/>
        <v/>
      </c>
      <c r="R452" s="54"/>
      <c r="S452" s="37"/>
      <c r="T452" s="23"/>
      <c r="U452" s="52">
        <f t="shared" si="172"/>
        <v>0</v>
      </c>
      <c r="V452" s="90"/>
      <c r="W452" s="91"/>
      <c r="X452" s="92"/>
      <c r="Y452" s="467">
        <f t="shared" si="173"/>
        <v>0</v>
      </c>
      <c r="Z452" s="90"/>
      <c r="AA452" s="91"/>
      <c r="AB452" s="92"/>
      <c r="AC452" s="93">
        <f t="shared" si="174"/>
        <v>0</v>
      </c>
      <c r="AD452" s="391" t="str">
        <f t="shared" si="165"/>
        <v/>
      </c>
      <c r="AE452" s="54"/>
      <c r="AF452" s="240" t="str">
        <f t="shared" si="175"/>
        <v/>
      </c>
      <c r="AG452" s="139" t="str">
        <f t="shared" si="176"/>
        <v/>
      </c>
      <c r="AH452" s="130" t="str">
        <f t="shared" si="177"/>
        <v/>
      </c>
      <c r="AI452" s="131" t="b">
        <f t="shared" si="166"/>
        <v>0</v>
      </c>
      <c r="AJ452" s="132" t="str">
        <f t="shared" si="178"/>
        <v/>
      </c>
      <c r="AK452" s="132" t="str">
        <f t="shared" si="179"/>
        <v/>
      </c>
      <c r="AL452" s="132" t="str">
        <f t="shared" si="180"/>
        <v/>
      </c>
      <c r="AM452" s="132" t="str">
        <f t="shared" si="181"/>
        <v/>
      </c>
      <c r="AN452" s="133" t="str">
        <f t="shared" si="182"/>
        <v/>
      </c>
      <c r="AO452" s="133" t="str">
        <f t="shared" si="183"/>
        <v/>
      </c>
      <c r="AP452" s="133" t="str">
        <f t="shared" si="184"/>
        <v/>
      </c>
      <c r="AQ452" s="133" t="str">
        <f t="shared" si="185"/>
        <v/>
      </c>
      <c r="AR452" s="134" t="str">
        <f t="shared" si="186"/>
        <v/>
      </c>
    </row>
    <row r="453" spans="1:44">
      <c r="A453" s="220" t="str">
        <f t="shared" si="167"/>
        <v/>
      </c>
      <c r="B453" s="384"/>
      <c r="C453" s="385"/>
      <c r="D453" s="385"/>
      <c r="E453" s="386"/>
      <c r="F453" s="44"/>
      <c r="G453" s="469" t="str">
        <f t="shared" si="168"/>
        <v/>
      </c>
      <c r="H453" s="469"/>
      <c r="I453" s="373"/>
      <c r="J453" s="87"/>
      <c r="K453" s="54"/>
      <c r="L453" s="88"/>
      <c r="M453" s="89"/>
      <c r="N453" s="471">
        <f t="shared" si="169"/>
        <v>0</v>
      </c>
      <c r="O453" s="41"/>
      <c r="P453" s="52">
        <f t="shared" si="170"/>
        <v>0</v>
      </c>
      <c r="Q453" s="53" t="str">
        <f t="shared" si="171"/>
        <v/>
      </c>
      <c r="R453" s="54"/>
      <c r="S453" s="37"/>
      <c r="T453" s="23"/>
      <c r="U453" s="52">
        <f t="shared" si="172"/>
        <v>0</v>
      </c>
      <c r="V453" s="90"/>
      <c r="W453" s="91"/>
      <c r="X453" s="92"/>
      <c r="Y453" s="467">
        <f t="shared" si="173"/>
        <v>0</v>
      </c>
      <c r="Z453" s="90"/>
      <c r="AA453" s="91"/>
      <c r="AB453" s="92"/>
      <c r="AC453" s="93">
        <f t="shared" si="174"/>
        <v>0</v>
      </c>
      <c r="AD453" s="391" t="str">
        <f t="shared" si="165"/>
        <v/>
      </c>
      <c r="AE453" s="54"/>
      <c r="AF453" s="240" t="str">
        <f t="shared" si="175"/>
        <v/>
      </c>
      <c r="AG453" s="139" t="str">
        <f t="shared" si="176"/>
        <v/>
      </c>
      <c r="AH453" s="130" t="str">
        <f t="shared" si="177"/>
        <v/>
      </c>
      <c r="AI453" s="131" t="b">
        <f t="shared" si="166"/>
        <v>0</v>
      </c>
      <c r="AJ453" s="132" t="str">
        <f t="shared" si="178"/>
        <v/>
      </c>
      <c r="AK453" s="132" t="str">
        <f t="shared" si="179"/>
        <v/>
      </c>
      <c r="AL453" s="132" t="str">
        <f t="shared" si="180"/>
        <v/>
      </c>
      <c r="AM453" s="132" t="str">
        <f t="shared" si="181"/>
        <v/>
      </c>
      <c r="AN453" s="133" t="str">
        <f t="shared" si="182"/>
        <v/>
      </c>
      <c r="AO453" s="133" t="str">
        <f t="shared" si="183"/>
        <v/>
      </c>
      <c r="AP453" s="133" t="str">
        <f t="shared" si="184"/>
        <v/>
      </c>
      <c r="AQ453" s="133" t="str">
        <f t="shared" si="185"/>
        <v/>
      </c>
      <c r="AR453" s="134" t="str">
        <f t="shared" si="186"/>
        <v/>
      </c>
    </row>
    <row r="454" spans="1:44">
      <c r="A454" s="220" t="str">
        <f t="shared" si="167"/>
        <v/>
      </c>
      <c r="B454" s="384"/>
      <c r="C454" s="385"/>
      <c r="D454" s="385"/>
      <c r="E454" s="386"/>
      <c r="F454" s="44"/>
      <c r="G454" s="469" t="str">
        <f t="shared" si="168"/>
        <v/>
      </c>
      <c r="H454" s="469"/>
      <c r="I454" s="373"/>
      <c r="J454" s="87"/>
      <c r="K454" s="54"/>
      <c r="L454" s="88"/>
      <c r="M454" s="89"/>
      <c r="N454" s="471">
        <f t="shared" si="169"/>
        <v>0</v>
      </c>
      <c r="O454" s="41"/>
      <c r="P454" s="52">
        <f t="shared" si="170"/>
        <v>0</v>
      </c>
      <c r="Q454" s="53" t="str">
        <f t="shared" si="171"/>
        <v/>
      </c>
      <c r="R454" s="54"/>
      <c r="S454" s="37"/>
      <c r="T454" s="23"/>
      <c r="U454" s="52">
        <f t="shared" si="172"/>
        <v>0</v>
      </c>
      <c r="V454" s="90"/>
      <c r="W454" s="91"/>
      <c r="X454" s="92"/>
      <c r="Y454" s="467">
        <f t="shared" si="173"/>
        <v>0</v>
      </c>
      <c r="Z454" s="90"/>
      <c r="AA454" s="91"/>
      <c r="AB454" s="92"/>
      <c r="AC454" s="93">
        <f t="shared" si="174"/>
        <v>0</v>
      </c>
      <c r="AD454" s="391" t="str">
        <f t="shared" si="165"/>
        <v/>
      </c>
      <c r="AE454" s="54"/>
      <c r="AF454" s="240" t="str">
        <f t="shared" si="175"/>
        <v/>
      </c>
      <c r="AG454" s="139" t="str">
        <f t="shared" si="176"/>
        <v/>
      </c>
      <c r="AH454" s="130" t="str">
        <f t="shared" si="177"/>
        <v/>
      </c>
      <c r="AI454" s="131" t="b">
        <f t="shared" si="166"/>
        <v>0</v>
      </c>
      <c r="AJ454" s="132" t="str">
        <f t="shared" si="178"/>
        <v/>
      </c>
      <c r="AK454" s="132" t="str">
        <f t="shared" si="179"/>
        <v/>
      </c>
      <c r="AL454" s="132" t="str">
        <f t="shared" si="180"/>
        <v/>
      </c>
      <c r="AM454" s="132" t="str">
        <f t="shared" si="181"/>
        <v/>
      </c>
      <c r="AN454" s="133" t="str">
        <f t="shared" si="182"/>
        <v/>
      </c>
      <c r="AO454" s="133" t="str">
        <f t="shared" si="183"/>
        <v/>
      </c>
      <c r="AP454" s="133" t="str">
        <f t="shared" si="184"/>
        <v/>
      </c>
      <c r="AQ454" s="133" t="str">
        <f t="shared" si="185"/>
        <v/>
      </c>
      <c r="AR454" s="134" t="str">
        <f t="shared" si="186"/>
        <v/>
      </c>
    </row>
    <row r="455" spans="1:44">
      <c r="A455" s="220" t="str">
        <f t="shared" si="167"/>
        <v/>
      </c>
      <c r="B455" s="384"/>
      <c r="C455" s="385"/>
      <c r="D455" s="385"/>
      <c r="E455" s="386"/>
      <c r="F455" s="44"/>
      <c r="G455" s="469" t="str">
        <f t="shared" si="168"/>
        <v/>
      </c>
      <c r="H455" s="469"/>
      <c r="I455" s="373"/>
      <c r="J455" s="87"/>
      <c r="K455" s="54"/>
      <c r="L455" s="88"/>
      <c r="M455" s="89"/>
      <c r="N455" s="471">
        <f t="shared" si="169"/>
        <v>0</v>
      </c>
      <c r="O455" s="41"/>
      <c r="P455" s="52">
        <f t="shared" si="170"/>
        <v>0</v>
      </c>
      <c r="Q455" s="53" t="str">
        <f t="shared" si="171"/>
        <v/>
      </c>
      <c r="R455" s="54"/>
      <c r="S455" s="37"/>
      <c r="T455" s="23"/>
      <c r="U455" s="52">
        <f t="shared" si="172"/>
        <v>0</v>
      </c>
      <c r="V455" s="90"/>
      <c r="W455" s="91"/>
      <c r="X455" s="92"/>
      <c r="Y455" s="467">
        <f t="shared" si="173"/>
        <v>0</v>
      </c>
      <c r="Z455" s="90"/>
      <c r="AA455" s="91"/>
      <c r="AB455" s="92"/>
      <c r="AC455" s="93">
        <f t="shared" si="174"/>
        <v>0</v>
      </c>
      <c r="AD455" s="391" t="str">
        <f t="shared" si="165"/>
        <v/>
      </c>
      <c r="AE455" s="54"/>
      <c r="AF455" s="240" t="str">
        <f t="shared" si="175"/>
        <v/>
      </c>
      <c r="AG455" s="139" t="str">
        <f t="shared" si="176"/>
        <v/>
      </c>
      <c r="AH455" s="130" t="str">
        <f t="shared" si="177"/>
        <v/>
      </c>
      <c r="AI455" s="131" t="b">
        <f t="shared" si="166"/>
        <v>0</v>
      </c>
      <c r="AJ455" s="132" t="str">
        <f t="shared" si="178"/>
        <v/>
      </c>
      <c r="AK455" s="132" t="str">
        <f t="shared" si="179"/>
        <v/>
      </c>
      <c r="AL455" s="132" t="str">
        <f t="shared" si="180"/>
        <v/>
      </c>
      <c r="AM455" s="132" t="str">
        <f t="shared" si="181"/>
        <v/>
      </c>
      <c r="AN455" s="133" t="str">
        <f t="shared" si="182"/>
        <v/>
      </c>
      <c r="AO455" s="133" t="str">
        <f t="shared" si="183"/>
        <v/>
      </c>
      <c r="AP455" s="133" t="str">
        <f t="shared" si="184"/>
        <v/>
      </c>
      <c r="AQ455" s="133" t="str">
        <f t="shared" si="185"/>
        <v/>
      </c>
      <c r="AR455" s="134" t="str">
        <f t="shared" si="186"/>
        <v/>
      </c>
    </row>
    <row r="456" spans="1:44">
      <c r="A456" s="220" t="str">
        <f t="shared" si="167"/>
        <v/>
      </c>
      <c r="B456" s="384"/>
      <c r="C456" s="385"/>
      <c r="D456" s="385"/>
      <c r="E456" s="386"/>
      <c r="F456" s="44"/>
      <c r="G456" s="469" t="str">
        <f t="shared" si="168"/>
        <v/>
      </c>
      <c r="H456" s="469"/>
      <c r="I456" s="373"/>
      <c r="J456" s="87"/>
      <c r="K456" s="54"/>
      <c r="L456" s="88"/>
      <c r="M456" s="89"/>
      <c r="N456" s="471">
        <f t="shared" si="169"/>
        <v>0</v>
      </c>
      <c r="O456" s="41"/>
      <c r="P456" s="52">
        <f t="shared" si="170"/>
        <v>0</v>
      </c>
      <c r="Q456" s="53" t="str">
        <f t="shared" si="171"/>
        <v/>
      </c>
      <c r="R456" s="54"/>
      <c r="S456" s="37"/>
      <c r="T456" s="23"/>
      <c r="U456" s="52">
        <f t="shared" si="172"/>
        <v>0</v>
      </c>
      <c r="V456" s="90"/>
      <c r="W456" s="91"/>
      <c r="X456" s="92"/>
      <c r="Y456" s="467">
        <f t="shared" si="173"/>
        <v>0</v>
      </c>
      <c r="Z456" s="90"/>
      <c r="AA456" s="91"/>
      <c r="AB456" s="92"/>
      <c r="AC456" s="93">
        <f t="shared" si="174"/>
        <v>0</v>
      </c>
      <c r="AD456" s="391" t="str">
        <f t="shared" si="165"/>
        <v/>
      </c>
      <c r="AE456" s="54"/>
      <c r="AF456" s="240" t="str">
        <f t="shared" si="175"/>
        <v/>
      </c>
      <c r="AG456" s="139" t="str">
        <f t="shared" si="176"/>
        <v/>
      </c>
      <c r="AH456" s="130" t="str">
        <f t="shared" si="177"/>
        <v/>
      </c>
      <c r="AI456" s="131" t="b">
        <f t="shared" si="166"/>
        <v>0</v>
      </c>
      <c r="AJ456" s="132" t="str">
        <f t="shared" si="178"/>
        <v/>
      </c>
      <c r="AK456" s="132" t="str">
        <f t="shared" si="179"/>
        <v/>
      </c>
      <c r="AL456" s="132" t="str">
        <f t="shared" si="180"/>
        <v/>
      </c>
      <c r="AM456" s="132" t="str">
        <f t="shared" si="181"/>
        <v/>
      </c>
      <c r="AN456" s="133" t="str">
        <f t="shared" si="182"/>
        <v/>
      </c>
      <c r="AO456" s="133" t="str">
        <f t="shared" si="183"/>
        <v/>
      </c>
      <c r="AP456" s="133" t="str">
        <f t="shared" si="184"/>
        <v/>
      </c>
      <c r="AQ456" s="133" t="str">
        <f t="shared" si="185"/>
        <v/>
      </c>
      <c r="AR456" s="134" t="str">
        <f t="shared" si="186"/>
        <v/>
      </c>
    </row>
    <row r="457" spans="1:44">
      <c r="A457" s="220" t="str">
        <f t="shared" si="167"/>
        <v/>
      </c>
      <c r="B457" s="384"/>
      <c r="C457" s="385"/>
      <c r="D457" s="385"/>
      <c r="E457" s="386"/>
      <c r="F457" s="44"/>
      <c r="G457" s="469" t="str">
        <f t="shared" si="168"/>
        <v/>
      </c>
      <c r="H457" s="469"/>
      <c r="I457" s="373"/>
      <c r="J457" s="87"/>
      <c r="K457" s="54"/>
      <c r="L457" s="88"/>
      <c r="M457" s="89"/>
      <c r="N457" s="471">
        <f t="shared" si="169"/>
        <v>0</v>
      </c>
      <c r="O457" s="41"/>
      <c r="P457" s="52">
        <f t="shared" si="170"/>
        <v>0</v>
      </c>
      <c r="Q457" s="53" t="str">
        <f t="shared" si="171"/>
        <v/>
      </c>
      <c r="R457" s="54"/>
      <c r="S457" s="37"/>
      <c r="T457" s="23"/>
      <c r="U457" s="52">
        <f t="shared" si="172"/>
        <v>0</v>
      </c>
      <c r="V457" s="90"/>
      <c r="W457" s="91"/>
      <c r="X457" s="92"/>
      <c r="Y457" s="467">
        <f t="shared" si="173"/>
        <v>0</v>
      </c>
      <c r="Z457" s="90"/>
      <c r="AA457" s="91"/>
      <c r="AB457" s="92"/>
      <c r="AC457" s="93">
        <f t="shared" si="174"/>
        <v>0</v>
      </c>
      <c r="AD457" s="391" t="str">
        <f t="shared" si="165"/>
        <v/>
      </c>
      <c r="AE457" s="54"/>
      <c r="AF457" s="240" t="str">
        <f t="shared" si="175"/>
        <v/>
      </c>
      <c r="AG457" s="139" t="str">
        <f t="shared" si="176"/>
        <v/>
      </c>
      <c r="AH457" s="130" t="str">
        <f t="shared" si="177"/>
        <v/>
      </c>
      <c r="AI457" s="131" t="b">
        <f t="shared" si="166"/>
        <v>0</v>
      </c>
      <c r="AJ457" s="132" t="str">
        <f t="shared" si="178"/>
        <v/>
      </c>
      <c r="AK457" s="132" t="str">
        <f t="shared" si="179"/>
        <v/>
      </c>
      <c r="AL457" s="132" t="str">
        <f t="shared" si="180"/>
        <v/>
      </c>
      <c r="AM457" s="132" t="str">
        <f t="shared" si="181"/>
        <v/>
      </c>
      <c r="AN457" s="133" t="str">
        <f t="shared" si="182"/>
        <v/>
      </c>
      <c r="AO457" s="133" t="str">
        <f t="shared" si="183"/>
        <v/>
      </c>
      <c r="AP457" s="133" t="str">
        <f t="shared" si="184"/>
        <v/>
      </c>
      <c r="AQ457" s="133" t="str">
        <f t="shared" si="185"/>
        <v/>
      </c>
      <c r="AR457" s="134" t="str">
        <f t="shared" si="186"/>
        <v/>
      </c>
    </row>
    <row r="458" spans="1:44">
      <c r="A458" s="220" t="str">
        <f t="shared" si="167"/>
        <v/>
      </c>
      <c r="B458" s="384"/>
      <c r="C458" s="385"/>
      <c r="D458" s="385"/>
      <c r="E458" s="386"/>
      <c r="F458" s="44"/>
      <c r="G458" s="469" t="str">
        <f t="shared" si="168"/>
        <v/>
      </c>
      <c r="H458" s="469"/>
      <c r="I458" s="373"/>
      <c r="J458" s="87"/>
      <c r="K458" s="54"/>
      <c r="L458" s="88"/>
      <c r="M458" s="89"/>
      <c r="N458" s="471">
        <f t="shared" si="169"/>
        <v>0</v>
      </c>
      <c r="O458" s="41"/>
      <c r="P458" s="52">
        <f t="shared" si="170"/>
        <v>0</v>
      </c>
      <c r="Q458" s="53" t="str">
        <f t="shared" si="171"/>
        <v/>
      </c>
      <c r="R458" s="54"/>
      <c r="S458" s="37"/>
      <c r="T458" s="23"/>
      <c r="U458" s="52">
        <f t="shared" si="172"/>
        <v>0</v>
      </c>
      <c r="V458" s="90"/>
      <c r="W458" s="91"/>
      <c r="X458" s="92"/>
      <c r="Y458" s="467">
        <f t="shared" si="173"/>
        <v>0</v>
      </c>
      <c r="Z458" s="90"/>
      <c r="AA458" s="91"/>
      <c r="AB458" s="92"/>
      <c r="AC458" s="93">
        <f t="shared" si="174"/>
        <v>0</v>
      </c>
      <c r="AD458" s="391" t="str">
        <f t="shared" si="165"/>
        <v/>
      </c>
      <c r="AE458" s="54"/>
      <c r="AF458" s="240" t="str">
        <f t="shared" si="175"/>
        <v/>
      </c>
      <c r="AG458" s="139" t="str">
        <f t="shared" si="176"/>
        <v/>
      </c>
      <c r="AH458" s="130" t="str">
        <f t="shared" si="177"/>
        <v/>
      </c>
      <c r="AI458" s="131" t="b">
        <f t="shared" si="166"/>
        <v>0</v>
      </c>
      <c r="AJ458" s="132" t="str">
        <f t="shared" si="178"/>
        <v/>
      </c>
      <c r="AK458" s="132" t="str">
        <f t="shared" si="179"/>
        <v/>
      </c>
      <c r="AL458" s="132" t="str">
        <f t="shared" si="180"/>
        <v/>
      </c>
      <c r="AM458" s="132" t="str">
        <f t="shared" si="181"/>
        <v/>
      </c>
      <c r="AN458" s="133" t="str">
        <f t="shared" si="182"/>
        <v/>
      </c>
      <c r="AO458" s="133" t="str">
        <f t="shared" si="183"/>
        <v/>
      </c>
      <c r="AP458" s="133" t="str">
        <f t="shared" si="184"/>
        <v/>
      </c>
      <c r="AQ458" s="133" t="str">
        <f t="shared" si="185"/>
        <v/>
      </c>
      <c r="AR458" s="134" t="str">
        <f t="shared" si="186"/>
        <v/>
      </c>
    </row>
    <row r="459" spans="1:44">
      <c r="A459" s="220" t="str">
        <f t="shared" si="167"/>
        <v/>
      </c>
      <c r="B459" s="384"/>
      <c r="C459" s="385"/>
      <c r="D459" s="385"/>
      <c r="E459" s="386"/>
      <c r="F459" s="44"/>
      <c r="G459" s="469" t="str">
        <f t="shared" si="168"/>
        <v/>
      </c>
      <c r="H459" s="469"/>
      <c r="I459" s="373"/>
      <c r="J459" s="87"/>
      <c r="K459" s="54"/>
      <c r="L459" s="88"/>
      <c r="M459" s="89"/>
      <c r="N459" s="471">
        <f t="shared" si="169"/>
        <v>0</v>
      </c>
      <c r="O459" s="41"/>
      <c r="P459" s="52">
        <f t="shared" si="170"/>
        <v>0</v>
      </c>
      <c r="Q459" s="53" t="str">
        <f t="shared" si="171"/>
        <v/>
      </c>
      <c r="R459" s="54"/>
      <c r="S459" s="37"/>
      <c r="T459" s="23"/>
      <c r="U459" s="52">
        <f t="shared" si="172"/>
        <v>0</v>
      </c>
      <c r="V459" s="90"/>
      <c r="W459" s="91"/>
      <c r="X459" s="92"/>
      <c r="Y459" s="467">
        <f t="shared" si="173"/>
        <v>0</v>
      </c>
      <c r="Z459" s="90"/>
      <c r="AA459" s="91"/>
      <c r="AB459" s="92"/>
      <c r="AC459" s="93">
        <f t="shared" si="174"/>
        <v>0</v>
      </c>
      <c r="AD459" s="391" t="str">
        <f t="shared" si="165"/>
        <v/>
      </c>
      <c r="AE459" s="54"/>
      <c r="AF459" s="240" t="str">
        <f t="shared" si="175"/>
        <v/>
      </c>
      <c r="AG459" s="139" t="str">
        <f t="shared" si="176"/>
        <v/>
      </c>
      <c r="AH459" s="130" t="str">
        <f t="shared" si="177"/>
        <v/>
      </c>
      <c r="AI459" s="131" t="b">
        <f t="shared" si="166"/>
        <v>0</v>
      </c>
      <c r="AJ459" s="132" t="str">
        <f t="shared" si="178"/>
        <v/>
      </c>
      <c r="AK459" s="132" t="str">
        <f t="shared" si="179"/>
        <v/>
      </c>
      <c r="AL459" s="132" t="str">
        <f t="shared" si="180"/>
        <v/>
      </c>
      <c r="AM459" s="132" t="str">
        <f t="shared" si="181"/>
        <v/>
      </c>
      <c r="AN459" s="133" t="str">
        <f t="shared" si="182"/>
        <v/>
      </c>
      <c r="AO459" s="133" t="str">
        <f t="shared" si="183"/>
        <v/>
      </c>
      <c r="AP459" s="133" t="str">
        <f t="shared" si="184"/>
        <v/>
      </c>
      <c r="AQ459" s="133" t="str">
        <f t="shared" si="185"/>
        <v/>
      </c>
      <c r="AR459" s="134" t="str">
        <f t="shared" si="186"/>
        <v/>
      </c>
    </row>
    <row r="460" spans="1:44">
      <c r="A460" s="220" t="str">
        <f t="shared" si="167"/>
        <v/>
      </c>
      <c r="B460" s="384"/>
      <c r="C460" s="385"/>
      <c r="D460" s="385"/>
      <c r="E460" s="386"/>
      <c r="F460" s="44"/>
      <c r="G460" s="469" t="str">
        <f t="shared" si="168"/>
        <v/>
      </c>
      <c r="H460" s="469"/>
      <c r="I460" s="373"/>
      <c r="J460" s="87"/>
      <c r="K460" s="54"/>
      <c r="L460" s="88"/>
      <c r="M460" s="89"/>
      <c r="N460" s="471">
        <f t="shared" si="169"/>
        <v>0</v>
      </c>
      <c r="O460" s="41"/>
      <c r="P460" s="52">
        <f t="shared" si="170"/>
        <v>0</v>
      </c>
      <c r="Q460" s="53" t="str">
        <f t="shared" si="171"/>
        <v/>
      </c>
      <c r="R460" s="54"/>
      <c r="S460" s="37"/>
      <c r="T460" s="23"/>
      <c r="U460" s="52">
        <f t="shared" si="172"/>
        <v>0</v>
      </c>
      <c r="V460" s="90"/>
      <c r="W460" s="91"/>
      <c r="X460" s="92"/>
      <c r="Y460" s="467">
        <f t="shared" si="173"/>
        <v>0</v>
      </c>
      <c r="Z460" s="90"/>
      <c r="AA460" s="91"/>
      <c r="AB460" s="92"/>
      <c r="AC460" s="93">
        <f t="shared" si="174"/>
        <v>0</v>
      </c>
      <c r="AD460" s="391" t="str">
        <f t="shared" si="165"/>
        <v/>
      </c>
      <c r="AE460" s="54"/>
      <c r="AF460" s="240" t="str">
        <f t="shared" si="175"/>
        <v/>
      </c>
      <c r="AG460" s="139" t="str">
        <f t="shared" si="176"/>
        <v/>
      </c>
      <c r="AH460" s="130" t="str">
        <f t="shared" si="177"/>
        <v/>
      </c>
      <c r="AI460" s="131" t="b">
        <f t="shared" si="166"/>
        <v>0</v>
      </c>
      <c r="AJ460" s="132" t="str">
        <f t="shared" si="178"/>
        <v/>
      </c>
      <c r="AK460" s="132" t="str">
        <f t="shared" si="179"/>
        <v/>
      </c>
      <c r="AL460" s="132" t="str">
        <f t="shared" si="180"/>
        <v/>
      </c>
      <c r="AM460" s="132" t="str">
        <f t="shared" si="181"/>
        <v/>
      </c>
      <c r="AN460" s="133" t="str">
        <f t="shared" si="182"/>
        <v/>
      </c>
      <c r="AO460" s="133" t="str">
        <f t="shared" si="183"/>
        <v/>
      </c>
      <c r="AP460" s="133" t="str">
        <f t="shared" si="184"/>
        <v/>
      </c>
      <c r="AQ460" s="133" t="str">
        <f t="shared" si="185"/>
        <v/>
      </c>
      <c r="AR460" s="134" t="str">
        <f t="shared" si="186"/>
        <v/>
      </c>
    </row>
    <row r="461" spans="1:44">
      <c r="A461" s="220" t="str">
        <f t="shared" si="167"/>
        <v/>
      </c>
      <c r="B461" s="384"/>
      <c r="C461" s="385"/>
      <c r="D461" s="385"/>
      <c r="E461" s="386"/>
      <c r="F461" s="44"/>
      <c r="G461" s="469" t="str">
        <f t="shared" si="168"/>
        <v/>
      </c>
      <c r="H461" s="469"/>
      <c r="I461" s="373"/>
      <c r="J461" s="87"/>
      <c r="K461" s="54"/>
      <c r="L461" s="88"/>
      <c r="M461" s="89"/>
      <c r="N461" s="471">
        <f t="shared" si="169"/>
        <v>0</v>
      </c>
      <c r="O461" s="41"/>
      <c r="P461" s="52">
        <f t="shared" si="170"/>
        <v>0</v>
      </c>
      <c r="Q461" s="53" t="str">
        <f t="shared" si="171"/>
        <v/>
      </c>
      <c r="R461" s="54"/>
      <c r="S461" s="37"/>
      <c r="T461" s="23"/>
      <c r="U461" s="52">
        <f t="shared" si="172"/>
        <v>0</v>
      </c>
      <c r="V461" s="90"/>
      <c r="W461" s="91"/>
      <c r="X461" s="92"/>
      <c r="Y461" s="467">
        <f t="shared" si="173"/>
        <v>0</v>
      </c>
      <c r="Z461" s="90"/>
      <c r="AA461" s="91"/>
      <c r="AB461" s="92"/>
      <c r="AC461" s="93">
        <f t="shared" si="174"/>
        <v>0</v>
      </c>
      <c r="AD461" s="391" t="str">
        <f t="shared" si="165"/>
        <v/>
      </c>
      <c r="AE461" s="54"/>
      <c r="AF461" s="240" t="str">
        <f t="shared" si="175"/>
        <v/>
      </c>
      <c r="AG461" s="139" t="str">
        <f t="shared" si="176"/>
        <v/>
      </c>
      <c r="AH461" s="130" t="str">
        <f t="shared" si="177"/>
        <v/>
      </c>
      <c r="AI461" s="131" t="b">
        <f t="shared" si="166"/>
        <v>0</v>
      </c>
      <c r="AJ461" s="132" t="str">
        <f t="shared" si="178"/>
        <v/>
      </c>
      <c r="AK461" s="132" t="str">
        <f t="shared" si="179"/>
        <v/>
      </c>
      <c r="AL461" s="132" t="str">
        <f t="shared" si="180"/>
        <v/>
      </c>
      <c r="AM461" s="132" t="str">
        <f t="shared" si="181"/>
        <v/>
      </c>
      <c r="AN461" s="133" t="str">
        <f t="shared" si="182"/>
        <v/>
      </c>
      <c r="AO461" s="133" t="str">
        <f t="shared" si="183"/>
        <v/>
      </c>
      <c r="AP461" s="133" t="str">
        <f t="shared" si="184"/>
        <v/>
      </c>
      <c r="AQ461" s="133" t="str">
        <f t="shared" si="185"/>
        <v/>
      </c>
      <c r="AR461" s="134" t="str">
        <f t="shared" si="186"/>
        <v/>
      </c>
    </row>
    <row r="462" spans="1:44">
      <c r="A462" s="220" t="str">
        <f t="shared" si="167"/>
        <v/>
      </c>
      <c r="B462" s="384"/>
      <c r="C462" s="385"/>
      <c r="D462" s="385"/>
      <c r="E462" s="386"/>
      <c r="F462" s="44"/>
      <c r="G462" s="469" t="str">
        <f t="shared" si="168"/>
        <v/>
      </c>
      <c r="H462" s="469"/>
      <c r="I462" s="373"/>
      <c r="J462" s="87"/>
      <c r="K462" s="54"/>
      <c r="L462" s="88"/>
      <c r="M462" s="89"/>
      <c r="N462" s="471">
        <f t="shared" si="169"/>
        <v>0</v>
      </c>
      <c r="O462" s="41"/>
      <c r="P462" s="52">
        <f t="shared" si="170"/>
        <v>0</v>
      </c>
      <c r="Q462" s="53" t="str">
        <f t="shared" si="171"/>
        <v/>
      </c>
      <c r="R462" s="54"/>
      <c r="S462" s="37"/>
      <c r="T462" s="23"/>
      <c r="U462" s="52">
        <f t="shared" si="172"/>
        <v>0</v>
      </c>
      <c r="V462" s="90"/>
      <c r="W462" s="91"/>
      <c r="X462" s="92"/>
      <c r="Y462" s="467">
        <f t="shared" si="173"/>
        <v>0</v>
      </c>
      <c r="Z462" s="90"/>
      <c r="AA462" s="91"/>
      <c r="AB462" s="92"/>
      <c r="AC462" s="93">
        <f t="shared" si="174"/>
        <v>0</v>
      </c>
      <c r="AD462" s="391" t="str">
        <f t="shared" si="165"/>
        <v/>
      </c>
      <c r="AE462" s="54"/>
      <c r="AF462" s="240" t="str">
        <f t="shared" si="175"/>
        <v/>
      </c>
      <c r="AG462" s="139" t="str">
        <f t="shared" si="176"/>
        <v/>
      </c>
      <c r="AH462" s="130" t="str">
        <f t="shared" si="177"/>
        <v/>
      </c>
      <c r="AI462" s="131" t="b">
        <f t="shared" si="166"/>
        <v>0</v>
      </c>
      <c r="AJ462" s="132" t="str">
        <f t="shared" si="178"/>
        <v/>
      </c>
      <c r="AK462" s="132" t="str">
        <f t="shared" si="179"/>
        <v/>
      </c>
      <c r="AL462" s="132" t="str">
        <f t="shared" si="180"/>
        <v/>
      </c>
      <c r="AM462" s="132" t="str">
        <f t="shared" si="181"/>
        <v/>
      </c>
      <c r="AN462" s="133" t="str">
        <f t="shared" si="182"/>
        <v/>
      </c>
      <c r="AO462" s="133" t="str">
        <f t="shared" si="183"/>
        <v/>
      </c>
      <c r="AP462" s="133" t="str">
        <f t="shared" si="184"/>
        <v/>
      </c>
      <c r="AQ462" s="133" t="str">
        <f t="shared" si="185"/>
        <v/>
      </c>
      <c r="AR462" s="134" t="str">
        <f t="shared" si="186"/>
        <v/>
      </c>
    </row>
    <row r="463" spans="1:44">
      <c r="A463" s="220" t="str">
        <f t="shared" si="167"/>
        <v/>
      </c>
      <c r="B463" s="384"/>
      <c r="C463" s="385"/>
      <c r="D463" s="385"/>
      <c r="E463" s="386"/>
      <c r="F463" s="44"/>
      <c r="G463" s="469" t="str">
        <f t="shared" si="168"/>
        <v/>
      </c>
      <c r="H463" s="469"/>
      <c r="I463" s="373"/>
      <c r="J463" s="87"/>
      <c r="K463" s="54"/>
      <c r="L463" s="88"/>
      <c r="M463" s="89"/>
      <c r="N463" s="471">
        <f t="shared" si="169"/>
        <v>0</v>
      </c>
      <c r="O463" s="41"/>
      <c r="P463" s="52">
        <f t="shared" si="170"/>
        <v>0</v>
      </c>
      <c r="Q463" s="53" t="str">
        <f t="shared" si="171"/>
        <v/>
      </c>
      <c r="R463" s="54"/>
      <c r="S463" s="37"/>
      <c r="T463" s="23"/>
      <c r="U463" s="52">
        <f t="shared" si="172"/>
        <v>0</v>
      </c>
      <c r="V463" s="90"/>
      <c r="W463" s="91"/>
      <c r="X463" s="92"/>
      <c r="Y463" s="467">
        <f t="shared" si="173"/>
        <v>0</v>
      </c>
      <c r="Z463" s="90"/>
      <c r="AA463" s="91"/>
      <c r="AB463" s="92"/>
      <c r="AC463" s="93">
        <f t="shared" si="174"/>
        <v>0</v>
      </c>
      <c r="AD463" s="391" t="str">
        <f t="shared" si="165"/>
        <v/>
      </c>
      <c r="AE463" s="54"/>
      <c r="AF463" s="240" t="str">
        <f t="shared" si="175"/>
        <v/>
      </c>
      <c r="AG463" s="139" t="str">
        <f t="shared" si="176"/>
        <v/>
      </c>
      <c r="AH463" s="130" t="str">
        <f t="shared" si="177"/>
        <v/>
      </c>
      <c r="AI463" s="131" t="b">
        <f t="shared" si="166"/>
        <v>0</v>
      </c>
      <c r="AJ463" s="132" t="str">
        <f t="shared" si="178"/>
        <v/>
      </c>
      <c r="AK463" s="132" t="str">
        <f t="shared" si="179"/>
        <v/>
      </c>
      <c r="AL463" s="132" t="str">
        <f t="shared" si="180"/>
        <v/>
      </c>
      <c r="AM463" s="132" t="str">
        <f t="shared" si="181"/>
        <v/>
      </c>
      <c r="AN463" s="133" t="str">
        <f t="shared" si="182"/>
        <v/>
      </c>
      <c r="AO463" s="133" t="str">
        <f t="shared" si="183"/>
        <v/>
      </c>
      <c r="AP463" s="133" t="str">
        <f t="shared" si="184"/>
        <v/>
      </c>
      <c r="AQ463" s="133" t="str">
        <f t="shared" si="185"/>
        <v/>
      </c>
      <c r="AR463" s="134" t="str">
        <f t="shared" si="186"/>
        <v/>
      </c>
    </row>
    <row r="464" spans="1:44">
      <c r="A464" s="220" t="str">
        <f t="shared" si="167"/>
        <v/>
      </c>
      <c r="B464" s="384"/>
      <c r="C464" s="385"/>
      <c r="D464" s="385"/>
      <c r="E464" s="386"/>
      <c r="F464" s="44"/>
      <c r="G464" s="469" t="str">
        <f t="shared" si="168"/>
        <v/>
      </c>
      <c r="H464" s="469"/>
      <c r="I464" s="373"/>
      <c r="J464" s="87"/>
      <c r="K464" s="54"/>
      <c r="L464" s="88"/>
      <c r="M464" s="89"/>
      <c r="N464" s="471">
        <f t="shared" si="169"/>
        <v>0</v>
      </c>
      <c r="O464" s="41"/>
      <c r="P464" s="52">
        <f t="shared" si="170"/>
        <v>0</v>
      </c>
      <c r="Q464" s="53" t="str">
        <f t="shared" si="171"/>
        <v/>
      </c>
      <c r="R464" s="54"/>
      <c r="S464" s="37"/>
      <c r="T464" s="23"/>
      <c r="U464" s="52">
        <f t="shared" si="172"/>
        <v>0</v>
      </c>
      <c r="V464" s="90"/>
      <c r="W464" s="91"/>
      <c r="X464" s="92"/>
      <c r="Y464" s="467">
        <f t="shared" si="173"/>
        <v>0</v>
      </c>
      <c r="Z464" s="90"/>
      <c r="AA464" s="91"/>
      <c r="AB464" s="92"/>
      <c r="AC464" s="93">
        <f t="shared" si="174"/>
        <v>0</v>
      </c>
      <c r="AD464" s="391" t="str">
        <f t="shared" ref="AD464:AD515" si="187">IF(T464="","",Y464+AC464)</f>
        <v/>
      </c>
      <c r="AE464" s="54"/>
      <c r="AF464" s="240" t="str">
        <f t="shared" si="175"/>
        <v/>
      </c>
      <c r="AG464" s="139" t="str">
        <f t="shared" si="176"/>
        <v/>
      </c>
      <c r="AH464" s="130" t="str">
        <f t="shared" si="177"/>
        <v/>
      </c>
      <c r="AI464" s="131" t="b">
        <f t="shared" ref="AI464:AI515" si="188">IF(AC464&gt;=24,IF(AD464&lt;48,TRUE,FALSE))</f>
        <v>0</v>
      </c>
      <c r="AJ464" s="132" t="str">
        <f t="shared" si="178"/>
        <v/>
      </c>
      <c r="AK464" s="132" t="str">
        <f t="shared" si="179"/>
        <v/>
      </c>
      <c r="AL464" s="132" t="str">
        <f t="shared" si="180"/>
        <v/>
      </c>
      <c r="AM464" s="132" t="str">
        <f t="shared" si="181"/>
        <v/>
      </c>
      <c r="AN464" s="133" t="str">
        <f t="shared" si="182"/>
        <v/>
      </c>
      <c r="AO464" s="133" t="str">
        <f t="shared" si="183"/>
        <v/>
      </c>
      <c r="AP464" s="133" t="str">
        <f t="shared" si="184"/>
        <v/>
      </c>
      <c r="AQ464" s="133" t="str">
        <f t="shared" si="185"/>
        <v/>
      </c>
      <c r="AR464" s="134" t="str">
        <f t="shared" si="186"/>
        <v/>
      </c>
    </row>
    <row r="465" spans="1:44">
      <c r="A465" s="220" t="str">
        <f t="shared" si="167"/>
        <v/>
      </c>
      <c r="B465" s="384"/>
      <c r="C465" s="385"/>
      <c r="D465" s="385"/>
      <c r="E465" s="386"/>
      <c r="F465" s="44"/>
      <c r="G465" s="469" t="str">
        <f t="shared" si="168"/>
        <v/>
      </c>
      <c r="H465" s="469"/>
      <c r="I465" s="373"/>
      <c r="J465" s="87"/>
      <c r="K465" s="54"/>
      <c r="L465" s="88"/>
      <c r="M465" s="89"/>
      <c r="N465" s="471">
        <f t="shared" si="169"/>
        <v>0</v>
      </c>
      <c r="O465" s="41"/>
      <c r="P465" s="52">
        <f t="shared" si="170"/>
        <v>0</v>
      </c>
      <c r="Q465" s="53" t="str">
        <f t="shared" si="171"/>
        <v/>
      </c>
      <c r="R465" s="54"/>
      <c r="S465" s="37"/>
      <c r="T465" s="23"/>
      <c r="U465" s="52">
        <f t="shared" si="172"/>
        <v>0</v>
      </c>
      <c r="V465" s="90"/>
      <c r="W465" s="91"/>
      <c r="X465" s="92"/>
      <c r="Y465" s="467">
        <f t="shared" si="173"/>
        <v>0</v>
      </c>
      <c r="Z465" s="90"/>
      <c r="AA465" s="91"/>
      <c r="AB465" s="92"/>
      <c r="AC465" s="93">
        <f t="shared" si="174"/>
        <v>0</v>
      </c>
      <c r="AD465" s="391" t="str">
        <f t="shared" si="187"/>
        <v/>
      </c>
      <c r="AE465" s="54"/>
      <c r="AF465" s="240" t="str">
        <f t="shared" si="175"/>
        <v/>
      </c>
      <c r="AG465" s="139" t="str">
        <f t="shared" si="176"/>
        <v/>
      </c>
      <c r="AH465" s="130" t="str">
        <f t="shared" si="177"/>
        <v/>
      </c>
      <c r="AI465" s="131" t="b">
        <f t="shared" si="188"/>
        <v>0</v>
      </c>
      <c r="AJ465" s="132" t="str">
        <f t="shared" si="178"/>
        <v/>
      </c>
      <c r="AK465" s="132" t="str">
        <f t="shared" si="179"/>
        <v/>
      </c>
      <c r="AL465" s="132" t="str">
        <f t="shared" si="180"/>
        <v/>
      </c>
      <c r="AM465" s="132" t="str">
        <f t="shared" si="181"/>
        <v/>
      </c>
      <c r="AN465" s="133" t="str">
        <f t="shared" si="182"/>
        <v/>
      </c>
      <c r="AO465" s="133" t="str">
        <f t="shared" si="183"/>
        <v/>
      </c>
      <c r="AP465" s="133" t="str">
        <f t="shared" si="184"/>
        <v/>
      </c>
      <c r="AQ465" s="133" t="str">
        <f t="shared" si="185"/>
        <v/>
      </c>
      <c r="AR465" s="134" t="str">
        <f t="shared" si="186"/>
        <v/>
      </c>
    </row>
    <row r="466" spans="1:44">
      <c r="A466" s="220" t="str">
        <f t="shared" si="167"/>
        <v/>
      </c>
      <c r="B466" s="384"/>
      <c r="C466" s="385"/>
      <c r="D466" s="385"/>
      <c r="E466" s="386"/>
      <c r="F466" s="44"/>
      <c r="G466" s="469" t="str">
        <f t="shared" si="168"/>
        <v/>
      </c>
      <c r="H466" s="469"/>
      <c r="I466" s="373"/>
      <c r="J466" s="87"/>
      <c r="K466" s="54"/>
      <c r="L466" s="88"/>
      <c r="M466" s="89"/>
      <c r="N466" s="471">
        <f t="shared" si="169"/>
        <v>0</v>
      </c>
      <c r="O466" s="41"/>
      <c r="P466" s="52">
        <f t="shared" si="170"/>
        <v>0</v>
      </c>
      <c r="Q466" s="53" t="str">
        <f t="shared" si="171"/>
        <v/>
      </c>
      <c r="R466" s="54"/>
      <c r="S466" s="37"/>
      <c r="T466" s="23"/>
      <c r="U466" s="52">
        <f t="shared" si="172"/>
        <v>0</v>
      </c>
      <c r="V466" s="90"/>
      <c r="W466" s="91"/>
      <c r="X466" s="92"/>
      <c r="Y466" s="467">
        <f t="shared" si="173"/>
        <v>0</v>
      </c>
      <c r="Z466" s="90"/>
      <c r="AA466" s="91"/>
      <c r="AB466" s="92"/>
      <c r="AC466" s="93">
        <f t="shared" si="174"/>
        <v>0</v>
      </c>
      <c r="AD466" s="391" t="str">
        <f t="shared" si="187"/>
        <v/>
      </c>
      <c r="AE466" s="54"/>
      <c r="AF466" s="240" t="str">
        <f t="shared" si="175"/>
        <v/>
      </c>
      <c r="AG466" s="139" t="str">
        <f t="shared" si="176"/>
        <v/>
      </c>
      <c r="AH466" s="130" t="str">
        <f t="shared" si="177"/>
        <v/>
      </c>
      <c r="AI466" s="131" t="b">
        <f t="shared" si="188"/>
        <v>0</v>
      </c>
      <c r="AJ466" s="132" t="str">
        <f t="shared" si="178"/>
        <v/>
      </c>
      <c r="AK466" s="132" t="str">
        <f t="shared" si="179"/>
        <v/>
      </c>
      <c r="AL466" s="132" t="str">
        <f t="shared" si="180"/>
        <v/>
      </c>
      <c r="AM466" s="132" t="str">
        <f t="shared" si="181"/>
        <v/>
      </c>
      <c r="AN466" s="133" t="str">
        <f t="shared" si="182"/>
        <v/>
      </c>
      <c r="AO466" s="133" t="str">
        <f t="shared" si="183"/>
        <v/>
      </c>
      <c r="AP466" s="133" t="str">
        <f t="shared" si="184"/>
        <v/>
      </c>
      <c r="AQ466" s="133" t="str">
        <f t="shared" si="185"/>
        <v/>
      </c>
      <c r="AR466" s="134" t="str">
        <f t="shared" si="186"/>
        <v/>
      </c>
    </row>
    <row r="467" spans="1:44">
      <c r="A467" s="220" t="str">
        <f t="shared" si="167"/>
        <v/>
      </c>
      <c r="B467" s="384"/>
      <c r="C467" s="385"/>
      <c r="D467" s="385"/>
      <c r="E467" s="386"/>
      <c r="F467" s="44"/>
      <c r="G467" s="469" t="str">
        <f t="shared" si="168"/>
        <v/>
      </c>
      <c r="H467" s="469"/>
      <c r="I467" s="373"/>
      <c r="J467" s="87"/>
      <c r="K467" s="54"/>
      <c r="L467" s="88"/>
      <c r="M467" s="89"/>
      <c r="N467" s="471">
        <f t="shared" si="169"/>
        <v>0</v>
      </c>
      <c r="O467" s="41"/>
      <c r="P467" s="52">
        <f t="shared" si="170"/>
        <v>0</v>
      </c>
      <c r="Q467" s="53" t="str">
        <f t="shared" si="171"/>
        <v/>
      </c>
      <c r="R467" s="54"/>
      <c r="S467" s="37"/>
      <c r="T467" s="23"/>
      <c r="U467" s="52">
        <f t="shared" si="172"/>
        <v>0</v>
      </c>
      <c r="V467" s="90"/>
      <c r="W467" s="91"/>
      <c r="X467" s="92"/>
      <c r="Y467" s="467">
        <f t="shared" si="173"/>
        <v>0</v>
      </c>
      <c r="Z467" s="90"/>
      <c r="AA467" s="91"/>
      <c r="AB467" s="92"/>
      <c r="AC467" s="93">
        <f t="shared" si="174"/>
        <v>0</v>
      </c>
      <c r="AD467" s="391" t="str">
        <f t="shared" si="187"/>
        <v/>
      </c>
      <c r="AE467" s="54"/>
      <c r="AF467" s="240" t="str">
        <f t="shared" si="175"/>
        <v/>
      </c>
      <c r="AG467" s="139" t="str">
        <f t="shared" si="176"/>
        <v/>
      </c>
      <c r="AH467" s="130" t="str">
        <f t="shared" si="177"/>
        <v/>
      </c>
      <c r="AI467" s="131" t="b">
        <f t="shared" si="188"/>
        <v>0</v>
      </c>
      <c r="AJ467" s="132" t="str">
        <f t="shared" si="178"/>
        <v/>
      </c>
      <c r="AK467" s="132" t="str">
        <f t="shared" si="179"/>
        <v/>
      </c>
      <c r="AL467" s="132" t="str">
        <f t="shared" si="180"/>
        <v/>
      </c>
      <c r="AM467" s="132" t="str">
        <f t="shared" si="181"/>
        <v/>
      </c>
      <c r="AN467" s="133" t="str">
        <f t="shared" si="182"/>
        <v/>
      </c>
      <c r="AO467" s="133" t="str">
        <f t="shared" si="183"/>
        <v/>
      </c>
      <c r="AP467" s="133" t="str">
        <f t="shared" si="184"/>
        <v/>
      </c>
      <c r="AQ467" s="133" t="str">
        <f t="shared" si="185"/>
        <v/>
      </c>
      <c r="AR467" s="134" t="str">
        <f t="shared" si="186"/>
        <v/>
      </c>
    </row>
    <row r="468" spans="1:44">
      <c r="A468" s="220" t="str">
        <f t="shared" si="167"/>
        <v/>
      </c>
      <c r="B468" s="384"/>
      <c r="C468" s="385"/>
      <c r="D468" s="385"/>
      <c r="E468" s="386"/>
      <c r="F468" s="44"/>
      <c r="G468" s="469" t="str">
        <f t="shared" si="168"/>
        <v/>
      </c>
      <c r="H468" s="469"/>
      <c r="I468" s="373"/>
      <c r="J468" s="87"/>
      <c r="K468" s="54"/>
      <c r="L468" s="88"/>
      <c r="M468" s="89"/>
      <c r="N468" s="471">
        <f t="shared" si="169"/>
        <v>0</v>
      </c>
      <c r="O468" s="41"/>
      <c r="P468" s="52">
        <f t="shared" si="170"/>
        <v>0</v>
      </c>
      <c r="Q468" s="53" t="str">
        <f t="shared" si="171"/>
        <v/>
      </c>
      <c r="R468" s="54"/>
      <c r="S468" s="37"/>
      <c r="T468" s="23"/>
      <c r="U468" s="52">
        <f t="shared" si="172"/>
        <v>0</v>
      </c>
      <c r="V468" s="90"/>
      <c r="W468" s="91"/>
      <c r="X468" s="92"/>
      <c r="Y468" s="467">
        <f t="shared" si="173"/>
        <v>0</v>
      </c>
      <c r="Z468" s="90"/>
      <c r="AA468" s="91"/>
      <c r="AB468" s="92"/>
      <c r="AC468" s="93">
        <f t="shared" si="174"/>
        <v>0</v>
      </c>
      <c r="AD468" s="391" t="str">
        <f t="shared" si="187"/>
        <v/>
      </c>
      <c r="AE468" s="54"/>
      <c r="AF468" s="240" t="str">
        <f t="shared" si="175"/>
        <v/>
      </c>
      <c r="AG468" s="139" t="str">
        <f t="shared" si="176"/>
        <v/>
      </c>
      <c r="AH468" s="130" t="str">
        <f t="shared" si="177"/>
        <v/>
      </c>
      <c r="AI468" s="131" t="b">
        <f t="shared" si="188"/>
        <v>0</v>
      </c>
      <c r="AJ468" s="132" t="str">
        <f t="shared" si="178"/>
        <v/>
      </c>
      <c r="AK468" s="132" t="str">
        <f t="shared" si="179"/>
        <v/>
      </c>
      <c r="AL468" s="132" t="str">
        <f t="shared" si="180"/>
        <v/>
      </c>
      <c r="AM468" s="132" t="str">
        <f t="shared" si="181"/>
        <v/>
      </c>
      <c r="AN468" s="133" t="str">
        <f t="shared" si="182"/>
        <v/>
      </c>
      <c r="AO468" s="133" t="str">
        <f t="shared" si="183"/>
        <v/>
      </c>
      <c r="AP468" s="133" t="str">
        <f t="shared" si="184"/>
        <v/>
      </c>
      <c r="AQ468" s="133" t="str">
        <f t="shared" si="185"/>
        <v/>
      </c>
      <c r="AR468" s="134" t="str">
        <f t="shared" si="186"/>
        <v/>
      </c>
    </row>
    <row r="469" spans="1:44">
      <c r="A469" s="220" t="str">
        <f t="shared" si="167"/>
        <v/>
      </c>
      <c r="B469" s="384"/>
      <c r="C469" s="385"/>
      <c r="D469" s="385"/>
      <c r="E469" s="386"/>
      <c r="F469" s="44"/>
      <c r="G469" s="469" t="str">
        <f t="shared" si="168"/>
        <v/>
      </c>
      <c r="H469" s="469"/>
      <c r="I469" s="373"/>
      <c r="J469" s="87"/>
      <c r="K469" s="54"/>
      <c r="L469" s="88"/>
      <c r="M469" s="89"/>
      <c r="N469" s="471">
        <f t="shared" si="169"/>
        <v>0</v>
      </c>
      <c r="O469" s="41"/>
      <c r="P469" s="52">
        <f t="shared" si="170"/>
        <v>0</v>
      </c>
      <c r="Q469" s="53" t="str">
        <f t="shared" si="171"/>
        <v/>
      </c>
      <c r="R469" s="54"/>
      <c r="S469" s="37"/>
      <c r="T469" s="23"/>
      <c r="U469" s="52">
        <f t="shared" si="172"/>
        <v>0</v>
      </c>
      <c r="V469" s="90"/>
      <c r="W469" s="91"/>
      <c r="X469" s="92"/>
      <c r="Y469" s="467">
        <f t="shared" si="173"/>
        <v>0</v>
      </c>
      <c r="Z469" s="90"/>
      <c r="AA469" s="91"/>
      <c r="AB469" s="92"/>
      <c r="AC469" s="93">
        <f t="shared" si="174"/>
        <v>0</v>
      </c>
      <c r="AD469" s="391" t="str">
        <f t="shared" si="187"/>
        <v/>
      </c>
      <c r="AE469" s="54"/>
      <c r="AF469" s="240" t="str">
        <f t="shared" si="175"/>
        <v/>
      </c>
      <c r="AG469" s="139" t="str">
        <f t="shared" si="176"/>
        <v/>
      </c>
      <c r="AH469" s="130" t="str">
        <f t="shared" si="177"/>
        <v/>
      </c>
      <c r="AI469" s="131" t="b">
        <f t="shared" si="188"/>
        <v>0</v>
      </c>
      <c r="AJ469" s="132" t="str">
        <f t="shared" si="178"/>
        <v/>
      </c>
      <c r="AK469" s="132" t="str">
        <f t="shared" si="179"/>
        <v/>
      </c>
      <c r="AL469" s="132" t="str">
        <f t="shared" si="180"/>
        <v/>
      </c>
      <c r="AM469" s="132" t="str">
        <f t="shared" si="181"/>
        <v/>
      </c>
      <c r="AN469" s="133" t="str">
        <f t="shared" si="182"/>
        <v/>
      </c>
      <c r="AO469" s="133" t="str">
        <f t="shared" si="183"/>
        <v/>
      </c>
      <c r="AP469" s="133" t="str">
        <f t="shared" si="184"/>
        <v/>
      </c>
      <c r="AQ469" s="133" t="str">
        <f t="shared" si="185"/>
        <v/>
      </c>
      <c r="AR469" s="134" t="str">
        <f t="shared" si="186"/>
        <v/>
      </c>
    </row>
    <row r="470" spans="1:44">
      <c r="A470" s="220" t="str">
        <f t="shared" si="167"/>
        <v/>
      </c>
      <c r="B470" s="384"/>
      <c r="C470" s="385"/>
      <c r="D470" s="385"/>
      <c r="E470" s="386"/>
      <c r="F470" s="44"/>
      <c r="G470" s="469" t="str">
        <f t="shared" si="168"/>
        <v/>
      </c>
      <c r="H470" s="469"/>
      <c r="I470" s="373"/>
      <c r="J470" s="87"/>
      <c r="K470" s="54"/>
      <c r="L470" s="88"/>
      <c r="M470" s="89"/>
      <c r="N470" s="471">
        <f t="shared" si="169"/>
        <v>0</v>
      </c>
      <c r="O470" s="41"/>
      <c r="P470" s="52">
        <f t="shared" si="170"/>
        <v>0</v>
      </c>
      <c r="Q470" s="53" t="str">
        <f t="shared" si="171"/>
        <v/>
      </c>
      <c r="R470" s="54"/>
      <c r="S470" s="37"/>
      <c r="T470" s="23"/>
      <c r="U470" s="52">
        <f t="shared" si="172"/>
        <v>0</v>
      </c>
      <c r="V470" s="90"/>
      <c r="W470" s="91"/>
      <c r="X470" s="92"/>
      <c r="Y470" s="467">
        <f t="shared" si="173"/>
        <v>0</v>
      </c>
      <c r="Z470" s="90"/>
      <c r="AA470" s="91"/>
      <c r="AB470" s="92"/>
      <c r="AC470" s="93">
        <f t="shared" si="174"/>
        <v>0</v>
      </c>
      <c r="AD470" s="391" t="str">
        <f t="shared" si="187"/>
        <v/>
      </c>
      <c r="AE470" s="54"/>
      <c r="AF470" s="240" t="str">
        <f t="shared" si="175"/>
        <v/>
      </c>
      <c r="AG470" s="139" t="str">
        <f t="shared" si="176"/>
        <v/>
      </c>
      <c r="AH470" s="130" t="str">
        <f t="shared" si="177"/>
        <v/>
      </c>
      <c r="AI470" s="131" t="b">
        <f t="shared" si="188"/>
        <v>0</v>
      </c>
      <c r="AJ470" s="132" t="str">
        <f t="shared" si="178"/>
        <v/>
      </c>
      <c r="AK470" s="132" t="str">
        <f t="shared" si="179"/>
        <v/>
      </c>
      <c r="AL470" s="132" t="str">
        <f t="shared" si="180"/>
        <v/>
      </c>
      <c r="AM470" s="132" t="str">
        <f t="shared" si="181"/>
        <v/>
      </c>
      <c r="AN470" s="133" t="str">
        <f t="shared" si="182"/>
        <v/>
      </c>
      <c r="AO470" s="133" t="str">
        <f t="shared" si="183"/>
        <v/>
      </c>
      <c r="AP470" s="133" t="str">
        <f t="shared" si="184"/>
        <v/>
      </c>
      <c r="AQ470" s="133" t="str">
        <f t="shared" si="185"/>
        <v/>
      </c>
      <c r="AR470" s="134" t="str">
        <f t="shared" si="186"/>
        <v/>
      </c>
    </row>
    <row r="471" spans="1:44">
      <c r="A471" s="220" t="str">
        <f t="shared" ref="A471:A515" si="189">IF(B471="","",A470+1)</f>
        <v/>
      </c>
      <c r="B471" s="384"/>
      <c r="C471" s="385"/>
      <c r="D471" s="385"/>
      <c r="E471" s="386"/>
      <c r="F471" s="44"/>
      <c r="G471" s="469" t="str">
        <f t="shared" ref="G471:G515" si="190">IF(B471="","",IF(B471="Madame","F","H"))</f>
        <v/>
      </c>
      <c r="H471" s="469"/>
      <c r="I471" s="373"/>
      <c r="J471" s="87"/>
      <c r="K471" s="54"/>
      <c r="L471" s="88"/>
      <c r="M471" s="89"/>
      <c r="N471" s="471">
        <f t="shared" ref="N471:N515" si="191">IF(L471=1,1,IF(M471=1,1,0))</f>
        <v>0</v>
      </c>
      <c r="O471" s="41"/>
      <c r="P471" s="52">
        <f t="shared" ref="P471:P515" si="192">O471*24</f>
        <v>0</v>
      </c>
      <c r="Q471" s="53" t="str">
        <f t="shared" ref="Q471:Q515" si="193">IF(OR(L471=1,M471=1),1,"")</f>
        <v/>
      </c>
      <c r="R471" s="54"/>
      <c r="S471" s="37"/>
      <c r="T471" s="23"/>
      <c r="U471" s="52">
        <f t="shared" ref="U471:U515" si="194">T471*24</f>
        <v>0</v>
      </c>
      <c r="V471" s="90"/>
      <c r="W471" s="91"/>
      <c r="X471" s="92"/>
      <c r="Y471" s="467">
        <f t="shared" ref="Y471:Y515" si="195">V471+W471+3/4*X471</f>
        <v>0</v>
      </c>
      <c r="Z471" s="90"/>
      <c r="AA471" s="91"/>
      <c r="AB471" s="92"/>
      <c r="AC471" s="93">
        <f t="shared" ref="AC471:AC515" si="196">Z471+AA471+3/4*AB471</f>
        <v>0</v>
      </c>
      <c r="AD471" s="391" t="str">
        <f t="shared" si="187"/>
        <v/>
      </c>
      <c r="AE471" s="54"/>
      <c r="AF471" s="240" t="str">
        <f t="shared" ref="AF471:AF515" si="197">CONCATENATE(AJ471,AL471,AM471,AR471)</f>
        <v/>
      </c>
      <c r="AG471" s="139" t="str">
        <f t="shared" ref="AG471:AG515" si="198">IF(AI471=TRUE,"Eligibilité ultérieure","")</f>
        <v/>
      </c>
      <c r="AH471" s="130" t="str">
        <f t="shared" ref="AH471:AH515" si="199">IF(AG471="Eligibilité ultérieure",48-AD471,"")</f>
        <v/>
      </c>
      <c r="AI471" s="131" t="b">
        <f t="shared" si="188"/>
        <v>0</v>
      </c>
      <c r="AJ471" s="132" t="str">
        <f t="shared" ref="AJ471:AJ515" si="200">IF(S471="","",IF(S471=0,"Non éligible",""))</f>
        <v/>
      </c>
      <c r="AK471" s="132" t="str">
        <f t="shared" ref="AK471:AK515" si="201">IF(S471="","",IF(S471=0,"",IF(T471="","",IF(U471&gt;=17.5,IF(S471=1,TRUE,"")))))</f>
        <v/>
      </c>
      <c r="AL471" s="132" t="str">
        <f t="shared" ref="AL471:AL515" si="202">IF(AK471=FALSE,"Non éligible","")</f>
        <v/>
      </c>
      <c r="AM471" s="132" t="str">
        <f t="shared" ref="AM471:AM515" si="203">IF(AD471="","",IF(AD471=0,"",IF(AK471=TRUE,IF(U471&gt;=17.5,IF(AD471&gt;=48,"Eligible","Non éligible")))))</f>
        <v/>
      </c>
      <c r="AN471" s="133" t="str">
        <f t="shared" ref="AN471:AN515" si="204">IF(L471="","",IF(L471=1,IF(O471="","",IF(P471&gt;=17.5,TRUE,FALSE))))</f>
        <v/>
      </c>
      <c r="AO471" s="133" t="str">
        <f t="shared" ref="AO471:AO515" si="205">IF(AN471="","",IF(AN471=FALSE,"Non éligible","Eligible"))</f>
        <v/>
      </c>
      <c r="AP471" s="133" t="str">
        <f t="shared" ref="AP471:AP515" si="206">IF(M471="","",IF(M471=1,IF(O471="","",IF(P471&gt;=17.5,TRUE,FALSE))))</f>
        <v/>
      </c>
      <c r="AQ471" s="133" t="str">
        <f t="shared" ref="AQ471:AQ515" si="207">IF(AP471="","",IF(AP471=FALSE,"Non éligible","Eligible"))</f>
        <v/>
      </c>
      <c r="AR471" s="134" t="str">
        <f t="shared" ref="AR471:AR515" si="208">CONCATENATE(AO471,AQ471)</f>
        <v/>
      </c>
    </row>
    <row r="472" spans="1:44">
      <c r="A472" s="220" t="str">
        <f t="shared" si="189"/>
        <v/>
      </c>
      <c r="B472" s="384"/>
      <c r="C472" s="385"/>
      <c r="D472" s="385"/>
      <c r="E472" s="386"/>
      <c r="F472" s="44"/>
      <c r="G472" s="469" t="str">
        <f t="shared" si="190"/>
        <v/>
      </c>
      <c r="H472" s="469"/>
      <c r="I472" s="373"/>
      <c r="J472" s="87"/>
      <c r="K472" s="54"/>
      <c r="L472" s="88"/>
      <c r="M472" s="89"/>
      <c r="N472" s="471">
        <f t="shared" si="191"/>
        <v>0</v>
      </c>
      <c r="O472" s="41"/>
      <c r="P472" s="52">
        <f t="shared" si="192"/>
        <v>0</v>
      </c>
      <c r="Q472" s="53" t="str">
        <f t="shared" si="193"/>
        <v/>
      </c>
      <c r="R472" s="54"/>
      <c r="S472" s="37"/>
      <c r="T472" s="23"/>
      <c r="U472" s="52">
        <f t="shared" si="194"/>
        <v>0</v>
      </c>
      <c r="V472" s="90"/>
      <c r="W472" s="91"/>
      <c r="X472" s="92"/>
      <c r="Y472" s="467">
        <f t="shared" si="195"/>
        <v>0</v>
      </c>
      <c r="Z472" s="90"/>
      <c r="AA472" s="91"/>
      <c r="AB472" s="92"/>
      <c r="AC472" s="93">
        <f t="shared" si="196"/>
        <v>0</v>
      </c>
      <c r="AD472" s="391" t="str">
        <f t="shared" si="187"/>
        <v/>
      </c>
      <c r="AE472" s="54"/>
      <c r="AF472" s="240" t="str">
        <f t="shared" si="197"/>
        <v/>
      </c>
      <c r="AG472" s="139" t="str">
        <f t="shared" si="198"/>
        <v/>
      </c>
      <c r="AH472" s="130" t="str">
        <f t="shared" si="199"/>
        <v/>
      </c>
      <c r="AI472" s="131" t="b">
        <f t="shared" si="188"/>
        <v>0</v>
      </c>
      <c r="AJ472" s="132" t="str">
        <f t="shared" si="200"/>
        <v/>
      </c>
      <c r="AK472" s="132" t="str">
        <f t="shared" si="201"/>
        <v/>
      </c>
      <c r="AL472" s="132" t="str">
        <f t="shared" si="202"/>
        <v/>
      </c>
      <c r="AM472" s="132" t="str">
        <f t="shared" si="203"/>
        <v/>
      </c>
      <c r="AN472" s="133" t="str">
        <f t="shared" si="204"/>
        <v/>
      </c>
      <c r="AO472" s="133" t="str">
        <f t="shared" si="205"/>
        <v/>
      </c>
      <c r="AP472" s="133" t="str">
        <f t="shared" si="206"/>
        <v/>
      </c>
      <c r="AQ472" s="133" t="str">
        <f t="shared" si="207"/>
        <v/>
      </c>
      <c r="AR472" s="134" t="str">
        <f t="shared" si="208"/>
        <v/>
      </c>
    </row>
    <row r="473" spans="1:44">
      <c r="A473" s="220" t="str">
        <f t="shared" si="189"/>
        <v/>
      </c>
      <c r="B473" s="384"/>
      <c r="C473" s="385"/>
      <c r="D473" s="385"/>
      <c r="E473" s="386"/>
      <c r="F473" s="44"/>
      <c r="G473" s="469" t="str">
        <f t="shared" si="190"/>
        <v/>
      </c>
      <c r="H473" s="469"/>
      <c r="I473" s="373"/>
      <c r="J473" s="87"/>
      <c r="K473" s="54"/>
      <c r="L473" s="88"/>
      <c r="M473" s="89"/>
      <c r="N473" s="471">
        <f t="shared" si="191"/>
        <v>0</v>
      </c>
      <c r="O473" s="41"/>
      <c r="P473" s="52">
        <f t="shared" si="192"/>
        <v>0</v>
      </c>
      <c r="Q473" s="53" t="str">
        <f t="shared" si="193"/>
        <v/>
      </c>
      <c r="R473" s="54"/>
      <c r="S473" s="37"/>
      <c r="T473" s="23"/>
      <c r="U473" s="52">
        <f t="shared" si="194"/>
        <v>0</v>
      </c>
      <c r="V473" s="90"/>
      <c r="W473" s="91"/>
      <c r="X473" s="92"/>
      <c r="Y473" s="467">
        <f t="shared" si="195"/>
        <v>0</v>
      </c>
      <c r="Z473" s="90"/>
      <c r="AA473" s="91"/>
      <c r="AB473" s="92"/>
      <c r="AC473" s="93">
        <f t="shared" si="196"/>
        <v>0</v>
      </c>
      <c r="AD473" s="391" t="str">
        <f t="shared" si="187"/>
        <v/>
      </c>
      <c r="AE473" s="54"/>
      <c r="AF473" s="240" t="str">
        <f t="shared" si="197"/>
        <v/>
      </c>
      <c r="AG473" s="139" t="str">
        <f t="shared" si="198"/>
        <v/>
      </c>
      <c r="AH473" s="130" t="str">
        <f t="shared" si="199"/>
        <v/>
      </c>
      <c r="AI473" s="131" t="b">
        <f t="shared" si="188"/>
        <v>0</v>
      </c>
      <c r="AJ473" s="132" t="str">
        <f t="shared" si="200"/>
        <v/>
      </c>
      <c r="AK473" s="132" t="str">
        <f t="shared" si="201"/>
        <v/>
      </c>
      <c r="AL473" s="132" t="str">
        <f t="shared" si="202"/>
        <v/>
      </c>
      <c r="AM473" s="132" t="str">
        <f t="shared" si="203"/>
        <v/>
      </c>
      <c r="AN473" s="133" t="str">
        <f t="shared" si="204"/>
        <v/>
      </c>
      <c r="AO473" s="133" t="str">
        <f t="shared" si="205"/>
        <v/>
      </c>
      <c r="AP473" s="133" t="str">
        <f t="shared" si="206"/>
        <v/>
      </c>
      <c r="AQ473" s="133" t="str">
        <f t="shared" si="207"/>
        <v/>
      </c>
      <c r="AR473" s="134" t="str">
        <f t="shared" si="208"/>
        <v/>
      </c>
    </row>
    <row r="474" spans="1:44">
      <c r="A474" s="220" t="str">
        <f t="shared" si="189"/>
        <v/>
      </c>
      <c r="B474" s="384"/>
      <c r="C474" s="385"/>
      <c r="D474" s="385"/>
      <c r="E474" s="386"/>
      <c r="F474" s="44"/>
      <c r="G474" s="469" t="str">
        <f t="shared" si="190"/>
        <v/>
      </c>
      <c r="H474" s="469"/>
      <c r="I474" s="373"/>
      <c r="J474" s="87"/>
      <c r="K474" s="54"/>
      <c r="L474" s="88"/>
      <c r="M474" s="89"/>
      <c r="N474" s="471">
        <f t="shared" si="191"/>
        <v>0</v>
      </c>
      <c r="O474" s="41"/>
      <c r="P474" s="52">
        <f t="shared" si="192"/>
        <v>0</v>
      </c>
      <c r="Q474" s="53" t="str">
        <f t="shared" si="193"/>
        <v/>
      </c>
      <c r="R474" s="54"/>
      <c r="S474" s="37"/>
      <c r="T474" s="23"/>
      <c r="U474" s="52">
        <f t="shared" si="194"/>
        <v>0</v>
      </c>
      <c r="V474" s="90"/>
      <c r="W474" s="91"/>
      <c r="X474" s="92"/>
      <c r="Y474" s="467">
        <f t="shared" si="195"/>
        <v>0</v>
      </c>
      <c r="Z474" s="90"/>
      <c r="AA474" s="91"/>
      <c r="AB474" s="92"/>
      <c r="AC474" s="93">
        <f t="shared" si="196"/>
        <v>0</v>
      </c>
      <c r="AD474" s="391" t="str">
        <f t="shared" si="187"/>
        <v/>
      </c>
      <c r="AE474" s="54"/>
      <c r="AF474" s="240" t="str">
        <f t="shared" si="197"/>
        <v/>
      </c>
      <c r="AG474" s="139" t="str">
        <f t="shared" si="198"/>
        <v/>
      </c>
      <c r="AH474" s="130" t="str">
        <f t="shared" si="199"/>
        <v/>
      </c>
      <c r="AI474" s="131" t="b">
        <f t="shared" si="188"/>
        <v>0</v>
      </c>
      <c r="AJ474" s="132" t="str">
        <f t="shared" si="200"/>
        <v/>
      </c>
      <c r="AK474" s="132" t="str">
        <f t="shared" si="201"/>
        <v/>
      </c>
      <c r="AL474" s="132" t="str">
        <f t="shared" si="202"/>
        <v/>
      </c>
      <c r="AM474" s="132" t="str">
        <f t="shared" si="203"/>
        <v/>
      </c>
      <c r="AN474" s="133" t="str">
        <f t="shared" si="204"/>
        <v/>
      </c>
      <c r="AO474" s="133" t="str">
        <f t="shared" si="205"/>
        <v/>
      </c>
      <c r="AP474" s="133" t="str">
        <f t="shared" si="206"/>
        <v/>
      </c>
      <c r="AQ474" s="133" t="str">
        <f t="shared" si="207"/>
        <v/>
      </c>
      <c r="AR474" s="134" t="str">
        <f t="shared" si="208"/>
        <v/>
      </c>
    </row>
    <row r="475" spans="1:44">
      <c r="A475" s="220" t="str">
        <f t="shared" si="189"/>
        <v/>
      </c>
      <c r="B475" s="384"/>
      <c r="C475" s="385"/>
      <c r="D475" s="385"/>
      <c r="E475" s="386"/>
      <c r="F475" s="44"/>
      <c r="G475" s="469" t="str">
        <f t="shared" si="190"/>
        <v/>
      </c>
      <c r="H475" s="469"/>
      <c r="I475" s="373"/>
      <c r="J475" s="87"/>
      <c r="K475" s="54"/>
      <c r="L475" s="88"/>
      <c r="M475" s="89"/>
      <c r="N475" s="471">
        <f t="shared" si="191"/>
        <v>0</v>
      </c>
      <c r="O475" s="41"/>
      <c r="P475" s="52">
        <f t="shared" si="192"/>
        <v>0</v>
      </c>
      <c r="Q475" s="53" t="str">
        <f t="shared" si="193"/>
        <v/>
      </c>
      <c r="R475" s="54"/>
      <c r="S475" s="37"/>
      <c r="T475" s="23"/>
      <c r="U475" s="52">
        <f t="shared" si="194"/>
        <v>0</v>
      </c>
      <c r="V475" s="90"/>
      <c r="W475" s="91"/>
      <c r="X475" s="92"/>
      <c r="Y475" s="467">
        <f t="shared" si="195"/>
        <v>0</v>
      </c>
      <c r="Z475" s="90"/>
      <c r="AA475" s="91"/>
      <c r="AB475" s="92"/>
      <c r="AC475" s="93">
        <f t="shared" si="196"/>
        <v>0</v>
      </c>
      <c r="AD475" s="391" t="str">
        <f t="shared" si="187"/>
        <v/>
      </c>
      <c r="AE475" s="54"/>
      <c r="AF475" s="240" t="str">
        <f t="shared" si="197"/>
        <v/>
      </c>
      <c r="AG475" s="139" t="str">
        <f t="shared" si="198"/>
        <v/>
      </c>
      <c r="AH475" s="130" t="str">
        <f t="shared" si="199"/>
        <v/>
      </c>
      <c r="AI475" s="131" t="b">
        <f t="shared" si="188"/>
        <v>0</v>
      </c>
      <c r="AJ475" s="132" t="str">
        <f t="shared" si="200"/>
        <v/>
      </c>
      <c r="AK475" s="132" t="str">
        <f t="shared" si="201"/>
        <v/>
      </c>
      <c r="AL475" s="132" t="str">
        <f t="shared" si="202"/>
        <v/>
      </c>
      <c r="AM475" s="132" t="str">
        <f t="shared" si="203"/>
        <v/>
      </c>
      <c r="AN475" s="133" t="str">
        <f t="shared" si="204"/>
        <v/>
      </c>
      <c r="AO475" s="133" t="str">
        <f t="shared" si="205"/>
        <v/>
      </c>
      <c r="AP475" s="133" t="str">
        <f t="shared" si="206"/>
        <v/>
      </c>
      <c r="AQ475" s="133" t="str">
        <f t="shared" si="207"/>
        <v/>
      </c>
      <c r="AR475" s="134" t="str">
        <f t="shared" si="208"/>
        <v/>
      </c>
    </row>
    <row r="476" spans="1:44">
      <c r="A476" s="220" t="str">
        <f t="shared" si="189"/>
        <v/>
      </c>
      <c r="B476" s="384"/>
      <c r="C476" s="385"/>
      <c r="D476" s="385"/>
      <c r="E476" s="386"/>
      <c r="F476" s="44"/>
      <c r="G476" s="469" t="str">
        <f t="shared" si="190"/>
        <v/>
      </c>
      <c r="H476" s="469"/>
      <c r="I476" s="373"/>
      <c r="J476" s="87"/>
      <c r="K476" s="54"/>
      <c r="L476" s="88"/>
      <c r="M476" s="89"/>
      <c r="N476" s="471">
        <f t="shared" si="191"/>
        <v>0</v>
      </c>
      <c r="O476" s="41"/>
      <c r="P476" s="52">
        <f t="shared" si="192"/>
        <v>0</v>
      </c>
      <c r="Q476" s="53" t="str">
        <f t="shared" si="193"/>
        <v/>
      </c>
      <c r="R476" s="54"/>
      <c r="S476" s="37"/>
      <c r="T476" s="23"/>
      <c r="U476" s="52">
        <f t="shared" si="194"/>
        <v>0</v>
      </c>
      <c r="V476" s="90"/>
      <c r="W476" s="91"/>
      <c r="X476" s="92"/>
      <c r="Y476" s="467">
        <f t="shared" si="195"/>
        <v>0</v>
      </c>
      <c r="Z476" s="90"/>
      <c r="AA476" s="91"/>
      <c r="AB476" s="92"/>
      <c r="AC476" s="93">
        <f t="shared" si="196"/>
        <v>0</v>
      </c>
      <c r="AD476" s="391" t="str">
        <f t="shared" si="187"/>
        <v/>
      </c>
      <c r="AE476" s="54"/>
      <c r="AF476" s="240" t="str">
        <f t="shared" si="197"/>
        <v/>
      </c>
      <c r="AG476" s="139" t="str">
        <f t="shared" si="198"/>
        <v/>
      </c>
      <c r="AH476" s="130" t="str">
        <f t="shared" si="199"/>
        <v/>
      </c>
      <c r="AI476" s="131" t="b">
        <f t="shared" si="188"/>
        <v>0</v>
      </c>
      <c r="AJ476" s="132" t="str">
        <f t="shared" si="200"/>
        <v/>
      </c>
      <c r="AK476" s="132" t="str">
        <f t="shared" si="201"/>
        <v/>
      </c>
      <c r="AL476" s="132" t="str">
        <f t="shared" si="202"/>
        <v/>
      </c>
      <c r="AM476" s="132" t="str">
        <f t="shared" si="203"/>
        <v/>
      </c>
      <c r="AN476" s="133" t="str">
        <f t="shared" si="204"/>
        <v/>
      </c>
      <c r="AO476" s="133" t="str">
        <f t="shared" si="205"/>
        <v/>
      </c>
      <c r="AP476" s="133" t="str">
        <f t="shared" si="206"/>
        <v/>
      </c>
      <c r="AQ476" s="133" t="str">
        <f t="shared" si="207"/>
        <v/>
      </c>
      <c r="AR476" s="134" t="str">
        <f t="shared" si="208"/>
        <v/>
      </c>
    </row>
    <row r="477" spans="1:44">
      <c r="A477" s="220" t="str">
        <f t="shared" si="189"/>
        <v/>
      </c>
      <c r="B477" s="384"/>
      <c r="C477" s="385"/>
      <c r="D477" s="385"/>
      <c r="E477" s="386"/>
      <c r="F477" s="44"/>
      <c r="G477" s="469" t="str">
        <f t="shared" si="190"/>
        <v/>
      </c>
      <c r="H477" s="469"/>
      <c r="I477" s="373"/>
      <c r="J477" s="87"/>
      <c r="K477" s="54"/>
      <c r="L477" s="88"/>
      <c r="M477" s="89"/>
      <c r="N477" s="471">
        <f t="shared" si="191"/>
        <v>0</v>
      </c>
      <c r="O477" s="41"/>
      <c r="P477" s="52">
        <f t="shared" si="192"/>
        <v>0</v>
      </c>
      <c r="Q477" s="53" t="str">
        <f t="shared" si="193"/>
        <v/>
      </c>
      <c r="R477" s="54"/>
      <c r="S477" s="37"/>
      <c r="T477" s="23"/>
      <c r="U477" s="52">
        <f t="shared" si="194"/>
        <v>0</v>
      </c>
      <c r="V477" s="90"/>
      <c r="W477" s="91"/>
      <c r="X477" s="92"/>
      <c r="Y477" s="467">
        <f t="shared" si="195"/>
        <v>0</v>
      </c>
      <c r="Z477" s="90"/>
      <c r="AA477" s="91"/>
      <c r="AB477" s="92"/>
      <c r="AC477" s="93">
        <f t="shared" si="196"/>
        <v>0</v>
      </c>
      <c r="AD477" s="391" t="str">
        <f t="shared" si="187"/>
        <v/>
      </c>
      <c r="AE477" s="54"/>
      <c r="AF477" s="240" t="str">
        <f t="shared" si="197"/>
        <v/>
      </c>
      <c r="AG477" s="139" t="str">
        <f t="shared" si="198"/>
        <v/>
      </c>
      <c r="AH477" s="130" t="str">
        <f t="shared" si="199"/>
        <v/>
      </c>
      <c r="AI477" s="131" t="b">
        <f t="shared" si="188"/>
        <v>0</v>
      </c>
      <c r="AJ477" s="132" t="str">
        <f t="shared" si="200"/>
        <v/>
      </c>
      <c r="AK477" s="132" t="str">
        <f t="shared" si="201"/>
        <v/>
      </c>
      <c r="AL477" s="132" t="str">
        <f t="shared" si="202"/>
        <v/>
      </c>
      <c r="AM477" s="132" t="str">
        <f t="shared" si="203"/>
        <v/>
      </c>
      <c r="AN477" s="133" t="str">
        <f t="shared" si="204"/>
        <v/>
      </c>
      <c r="AO477" s="133" t="str">
        <f t="shared" si="205"/>
        <v/>
      </c>
      <c r="AP477" s="133" t="str">
        <f t="shared" si="206"/>
        <v/>
      </c>
      <c r="AQ477" s="133" t="str">
        <f t="shared" si="207"/>
        <v/>
      </c>
      <c r="AR477" s="134" t="str">
        <f t="shared" si="208"/>
        <v/>
      </c>
    </row>
    <row r="478" spans="1:44">
      <c r="A478" s="220" t="str">
        <f t="shared" si="189"/>
        <v/>
      </c>
      <c r="B478" s="384"/>
      <c r="C478" s="385"/>
      <c r="D478" s="385"/>
      <c r="E478" s="386"/>
      <c r="F478" s="44"/>
      <c r="G478" s="469" t="str">
        <f t="shared" si="190"/>
        <v/>
      </c>
      <c r="H478" s="469"/>
      <c r="I478" s="373"/>
      <c r="J478" s="87"/>
      <c r="K478" s="54"/>
      <c r="L478" s="88"/>
      <c r="M478" s="89"/>
      <c r="N478" s="471">
        <f t="shared" si="191"/>
        <v>0</v>
      </c>
      <c r="O478" s="41"/>
      <c r="P478" s="52">
        <f t="shared" si="192"/>
        <v>0</v>
      </c>
      <c r="Q478" s="53" t="str">
        <f t="shared" si="193"/>
        <v/>
      </c>
      <c r="R478" s="54"/>
      <c r="S478" s="37"/>
      <c r="T478" s="23"/>
      <c r="U478" s="52">
        <f t="shared" si="194"/>
        <v>0</v>
      </c>
      <c r="V478" s="90"/>
      <c r="W478" s="91"/>
      <c r="X478" s="92"/>
      <c r="Y478" s="467">
        <f t="shared" si="195"/>
        <v>0</v>
      </c>
      <c r="Z478" s="90"/>
      <c r="AA478" s="91"/>
      <c r="AB478" s="92"/>
      <c r="AC478" s="93">
        <f t="shared" si="196"/>
        <v>0</v>
      </c>
      <c r="AD478" s="391" t="str">
        <f t="shared" si="187"/>
        <v/>
      </c>
      <c r="AE478" s="54"/>
      <c r="AF478" s="240" t="str">
        <f t="shared" si="197"/>
        <v/>
      </c>
      <c r="AG478" s="139" t="str">
        <f t="shared" si="198"/>
        <v/>
      </c>
      <c r="AH478" s="130" t="str">
        <f t="shared" si="199"/>
        <v/>
      </c>
      <c r="AI478" s="131" t="b">
        <f t="shared" si="188"/>
        <v>0</v>
      </c>
      <c r="AJ478" s="132" t="str">
        <f t="shared" si="200"/>
        <v/>
      </c>
      <c r="AK478" s="132" t="str">
        <f t="shared" si="201"/>
        <v/>
      </c>
      <c r="AL478" s="132" t="str">
        <f t="shared" si="202"/>
        <v/>
      </c>
      <c r="AM478" s="132" t="str">
        <f t="shared" si="203"/>
        <v/>
      </c>
      <c r="AN478" s="133" t="str">
        <f t="shared" si="204"/>
        <v/>
      </c>
      <c r="AO478" s="133" t="str">
        <f t="shared" si="205"/>
        <v/>
      </c>
      <c r="AP478" s="133" t="str">
        <f t="shared" si="206"/>
        <v/>
      </c>
      <c r="AQ478" s="133" t="str">
        <f t="shared" si="207"/>
        <v/>
      </c>
      <c r="AR478" s="134" t="str">
        <f t="shared" si="208"/>
        <v/>
      </c>
    </row>
    <row r="479" spans="1:44">
      <c r="A479" s="220" t="str">
        <f t="shared" si="189"/>
        <v/>
      </c>
      <c r="B479" s="384"/>
      <c r="C479" s="385"/>
      <c r="D479" s="385"/>
      <c r="E479" s="386"/>
      <c r="F479" s="44"/>
      <c r="G479" s="469" t="str">
        <f t="shared" si="190"/>
        <v/>
      </c>
      <c r="H479" s="469"/>
      <c r="I479" s="373"/>
      <c r="J479" s="87"/>
      <c r="K479" s="54"/>
      <c r="L479" s="88"/>
      <c r="M479" s="89"/>
      <c r="N479" s="471">
        <f t="shared" si="191"/>
        <v>0</v>
      </c>
      <c r="O479" s="41"/>
      <c r="P479" s="52">
        <f t="shared" si="192"/>
        <v>0</v>
      </c>
      <c r="Q479" s="53" t="str">
        <f t="shared" si="193"/>
        <v/>
      </c>
      <c r="R479" s="54"/>
      <c r="S479" s="37"/>
      <c r="T479" s="23"/>
      <c r="U479" s="52">
        <f t="shared" si="194"/>
        <v>0</v>
      </c>
      <c r="V479" s="90"/>
      <c r="W479" s="91"/>
      <c r="X479" s="92"/>
      <c r="Y479" s="467">
        <f t="shared" si="195"/>
        <v>0</v>
      </c>
      <c r="Z479" s="90"/>
      <c r="AA479" s="91"/>
      <c r="AB479" s="92"/>
      <c r="AC479" s="93">
        <f t="shared" si="196"/>
        <v>0</v>
      </c>
      <c r="AD479" s="391" t="str">
        <f t="shared" si="187"/>
        <v/>
      </c>
      <c r="AE479" s="54"/>
      <c r="AF479" s="240" t="str">
        <f t="shared" si="197"/>
        <v/>
      </c>
      <c r="AG479" s="139" t="str">
        <f t="shared" si="198"/>
        <v/>
      </c>
      <c r="AH479" s="130" t="str">
        <f t="shared" si="199"/>
        <v/>
      </c>
      <c r="AI479" s="131" t="b">
        <f t="shared" si="188"/>
        <v>0</v>
      </c>
      <c r="AJ479" s="132" t="str">
        <f t="shared" si="200"/>
        <v/>
      </c>
      <c r="AK479" s="132" t="str">
        <f t="shared" si="201"/>
        <v/>
      </c>
      <c r="AL479" s="132" t="str">
        <f t="shared" si="202"/>
        <v/>
      </c>
      <c r="AM479" s="132" t="str">
        <f t="shared" si="203"/>
        <v/>
      </c>
      <c r="AN479" s="133" t="str">
        <f t="shared" si="204"/>
        <v/>
      </c>
      <c r="AO479" s="133" t="str">
        <f t="shared" si="205"/>
        <v/>
      </c>
      <c r="AP479" s="133" t="str">
        <f t="shared" si="206"/>
        <v/>
      </c>
      <c r="AQ479" s="133" t="str">
        <f t="shared" si="207"/>
        <v/>
      </c>
      <c r="AR479" s="134" t="str">
        <f t="shared" si="208"/>
        <v/>
      </c>
    </row>
    <row r="480" spans="1:44">
      <c r="A480" s="220" t="str">
        <f t="shared" si="189"/>
        <v/>
      </c>
      <c r="B480" s="384"/>
      <c r="C480" s="385"/>
      <c r="D480" s="385"/>
      <c r="E480" s="386"/>
      <c r="F480" s="44"/>
      <c r="G480" s="469" t="str">
        <f t="shared" si="190"/>
        <v/>
      </c>
      <c r="H480" s="469"/>
      <c r="I480" s="373"/>
      <c r="J480" s="87"/>
      <c r="K480" s="54"/>
      <c r="L480" s="88"/>
      <c r="M480" s="89"/>
      <c r="N480" s="471">
        <f t="shared" si="191"/>
        <v>0</v>
      </c>
      <c r="O480" s="41"/>
      <c r="P480" s="52">
        <f t="shared" si="192"/>
        <v>0</v>
      </c>
      <c r="Q480" s="53" t="str">
        <f t="shared" si="193"/>
        <v/>
      </c>
      <c r="R480" s="54"/>
      <c r="S480" s="37"/>
      <c r="T480" s="23"/>
      <c r="U480" s="52">
        <f t="shared" si="194"/>
        <v>0</v>
      </c>
      <c r="V480" s="90"/>
      <c r="W480" s="91"/>
      <c r="X480" s="92"/>
      <c r="Y480" s="467">
        <f t="shared" si="195"/>
        <v>0</v>
      </c>
      <c r="Z480" s="90"/>
      <c r="AA480" s="91"/>
      <c r="AB480" s="92"/>
      <c r="AC480" s="93">
        <f t="shared" si="196"/>
        <v>0</v>
      </c>
      <c r="AD480" s="391" t="str">
        <f t="shared" si="187"/>
        <v/>
      </c>
      <c r="AE480" s="54"/>
      <c r="AF480" s="240" t="str">
        <f t="shared" si="197"/>
        <v/>
      </c>
      <c r="AG480" s="139" t="str">
        <f t="shared" si="198"/>
        <v/>
      </c>
      <c r="AH480" s="130" t="str">
        <f t="shared" si="199"/>
        <v/>
      </c>
      <c r="AI480" s="131" t="b">
        <f t="shared" si="188"/>
        <v>0</v>
      </c>
      <c r="AJ480" s="132" t="str">
        <f t="shared" si="200"/>
        <v/>
      </c>
      <c r="AK480" s="132" t="str">
        <f t="shared" si="201"/>
        <v/>
      </c>
      <c r="AL480" s="132" t="str">
        <f t="shared" si="202"/>
        <v/>
      </c>
      <c r="AM480" s="132" t="str">
        <f t="shared" si="203"/>
        <v/>
      </c>
      <c r="AN480" s="133" t="str">
        <f t="shared" si="204"/>
        <v/>
      </c>
      <c r="AO480" s="133" t="str">
        <f t="shared" si="205"/>
        <v/>
      </c>
      <c r="AP480" s="133" t="str">
        <f t="shared" si="206"/>
        <v/>
      </c>
      <c r="AQ480" s="133" t="str">
        <f t="shared" si="207"/>
        <v/>
      </c>
      <c r="AR480" s="134" t="str">
        <f t="shared" si="208"/>
        <v/>
      </c>
    </row>
    <row r="481" spans="1:44">
      <c r="A481" s="220" t="str">
        <f t="shared" si="189"/>
        <v/>
      </c>
      <c r="B481" s="384"/>
      <c r="C481" s="385"/>
      <c r="D481" s="385"/>
      <c r="E481" s="386"/>
      <c r="F481" s="44"/>
      <c r="G481" s="469" t="str">
        <f t="shared" si="190"/>
        <v/>
      </c>
      <c r="H481" s="469"/>
      <c r="I481" s="373"/>
      <c r="J481" s="87"/>
      <c r="K481" s="54"/>
      <c r="L481" s="88"/>
      <c r="M481" s="89"/>
      <c r="N481" s="471">
        <f t="shared" si="191"/>
        <v>0</v>
      </c>
      <c r="O481" s="41"/>
      <c r="P481" s="52">
        <f t="shared" si="192"/>
        <v>0</v>
      </c>
      <c r="Q481" s="53" t="str">
        <f t="shared" si="193"/>
        <v/>
      </c>
      <c r="R481" s="54"/>
      <c r="S481" s="37"/>
      <c r="T481" s="23"/>
      <c r="U481" s="52">
        <f t="shared" si="194"/>
        <v>0</v>
      </c>
      <c r="V481" s="90"/>
      <c r="W481" s="91"/>
      <c r="X481" s="92"/>
      <c r="Y481" s="467">
        <f t="shared" si="195"/>
        <v>0</v>
      </c>
      <c r="Z481" s="90"/>
      <c r="AA481" s="91"/>
      <c r="AB481" s="92"/>
      <c r="AC481" s="93">
        <f t="shared" si="196"/>
        <v>0</v>
      </c>
      <c r="AD481" s="391" t="str">
        <f t="shared" si="187"/>
        <v/>
      </c>
      <c r="AE481" s="54"/>
      <c r="AF481" s="240" t="str">
        <f t="shared" si="197"/>
        <v/>
      </c>
      <c r="AG481" s="139" t="str">
        <f t="shared" si="198"/>
        <v/>
      </c>
      <c r="AH481" s="130" t="str">
        <f t="shared" si="199"/>
        <v/>
      </c>
      <c r="AI481" s="131" t="b">
        <f t="shared" si="188"/>
        <v>0</v>
      </c>
      <c r="AJ481" s="132" t="str">
        <f t="shared" si="200"/>
        <v/>
      </c>
      <c r="AK481" s="132" t="str">
        <f t="shared" si="201"/>
        <v/>
      </c>
      <c r="AL481" s="132" t="str">
        <f t="shared" si="202"/>
        <v/>
      </c>
      <c r="AM481" s="132" t="str">
        <f t="shared" si="203"/>
        <v/>
      </c>
      <c r="AN481" s="133" t="str">
        <f t="shared" si="204"/>
        <v/>
      </c>
      <c r="AO481" s="133" t="str">
        <f t="shared" si="205"/>
        <v/>
      </c>
      <c r="AP481" s="133" t="str">
        <f t="shared" si="206"/>
        <v/>
      </c>
      <c r="AQ481" s="133" t="str">
        <f t="shared" si="207"/>
        <v/>
      </c>
      <c r="AR481" s="134" t="str">
        <f t="shared" si="208"/>
        <v/>
      </c>
    </row>
    <row r="482" spans="1:44">
      <c r="A482" s="220" t="str">
        <f t="shared" si="189"/>
        <v/>
      </c>
      <c r="B482" s="384"/>
      <c r="C482" s="385"/>
      <c r="D482" s="385"/>
      <c r="E482" s="386"/>
      <c r="F482" s="44"/>
      <c r="G482" s="469" t="str">
        <f t="shared" si="190"/>
        <v/>
      </c>
      <c r="H482" s="469"/>
      <c r="I482" s="373"/>
      <c r="J482" s="87"/>
      <c r="K482" s="54"/>
      <c r="L482" s="88"/>
      <c r="M482" s="89"/>
      <c r="N482" s="471">
        <f t="shared" si="191"/>
        <v>0</v>
      </c>
      <c r="O482" s="41"/>
      <c r="P482" s="52">
        <f t="shared" si="192"/>
        <v>0</v>
      </c>
      <c r="Q482" s="53" t="str">
        <f t="shared" si="193"/>
        <v/>
      </c>
      <c r="R482" s="54"/>
      <c r="S482" s="37"/>
      <c r="T482" s="23"/>
      <c r="U482" s="52">
        <f t="shared" si="194"/>
        <v>0</v>
      </c>
      <c r="V482" s="90"/>
      <c r="W482" s="91"/>
      <c r="X482" s="92"/>
      <c r="Y482" s="467">
        <f t="shared" si="195"/>
        <v>0</v>
      </c>
      <c r="Z482" s="90"/>
      <c r="AA482" s="91"/>
      <c r="AB482" s="92"/>
      <c r="AC482" s="93">
        <f t="shared" si="196"/>
        <v>0</v>
      </c>
      <c r="AD482" s="391" t="str">
        <f t="shared" si="187"/>
        <v/>
      </c>
      <c r="AE482" s="54"/>
      <c r="AF482" s="240" t="str">
        <f t="shared" si="197"/>
        <v/>
      </c>
      <c r="AG482" s="139" t="str">
        <f t="shared" si="198"/>
        <v/>
      </c>
      <c r="AH482" s="130" t="str">
        <f t="shared" si="199"/>
        <v/>
      </c>
      <c r="AI482" s="131" t="b">
        <f t="shared" si="188"/>
        <v>0</v>
      </c>
      <c r="AJ482" s="132" t="str">
        <f t="shared" si="200"/>
        <v/>
      </c>
      <c r="AK482" s="132" t="str">
        <f t="shared" si="201"/>
        <v/>
      </c>
      <c r="AL482" s="132" t="str">
        <f t="shared" si="202"/>
        <v/>
      </c>
      <c r="AM482" s="132" t="str">
        <f t="shared" si="203"/>
        <v/>
      </c>
      <c r="AN482" s="133" t="str">
        <f t="shared" si="204"/>
        <v/>
      </c>
      <c r="AO482" s="133" t="str">
        <f t="shared" si="205"/>
        <v/>
      </c>
      <c r="AP482" s="133" t="str">
        <f t="shared" si="206"/>
        <v/>
      </c>
      <c r="AQ482" s="133" t="str">
        <f t="shared" si="207"/>
        <v/>
      </c>
      <c r="AR482" s="134" t="str">
        <f t="shared" si="208"/>
        <v/>
      </c>
    </row>
    <row r="483" spans="1:44">
      <c r="A483" s="220" t="str">
        <f t="shared" si="189"/>
        <v/>
      </c>
      <c r="B483" s="384"/>
      <c r="C483" s="385"/>
      <c r="D483" s="385"/>
      <c r="E483" s="386"/>
      <c r="F483" s="44"/>
      <c r="G483" s="469" t="str">
        <f t="shared" si="190"/>
        <v/>
      </c>
      <c r="H483" s="469"/>
      <c r="I483" s="373"/>
      <c r="J483" s="87"/>
      <c r="K483" s="54"/>
      <c r="L483" s="88"/>
      <c r="M483" s="89"/>
      <c r="N483" s="471">
        <f t="shared" si="191"/>
        <v>0</v>
      </c>
      <c r="O483" s="41"/>
      <c r="P483" s="52">
        <f t="shared" si="192"/>
        <v>0</v>
      </c>
      <c r="Q483" s="53" t="str">
        <f t="shared" si="193"/>
        <v/>
      </c>
      <c r="R483" s="54"/>
      <c r="S483" s="37"/>
      <c r="T483" s="23"/>
      <c r="U483" s="52">
        <f t="shared" si="194"/>
        <v>0</v>
      </c>
      <c r="V483" s="90"/>
      <c r="W483" s="91"/>
      <c r="X483" s="92"/>
      <c r="Y483" s="467">
        <f t="shared" si="195"/>
        <v>0</v>
      </c>
      <c r="Z483" s="90"/>
      <c r="AA483" s="91"/>
      <c r="AB483" s="92"/>
      <c r="AC483" s="93">
        <f t="shared" si="196"/>
        <v>0</v>
      </c>
      <c r="AD483" s="391" t="str">
        <f t="shared" si="187"/>
        <v/>
      </c>
      <c r="AE483" s="54"/>
      <c r="AF483" s="240" t="str">
        <f t="shared" si="197"/>
        <v/>
      </c>
      <c r="AG483" s="139" t="str">
        <f t="shared" si="198"/>
        <v/>
      </c>
      <c r="AH483" s="130" t="str">
        <f t="shared" si="199"/>
        <v/>
      </c>
      <c r="AI483" s="131" t="b">
        <f t="shared" si="188"/>
        <v>0</v>
      </c>
      <c r="AJ483" s="132" t="str">
        <f t="shared" si="200"/>
        <v/>
      </c>
      <c r="AK483" s="132" t="str">
        <f t="shared" si="201"/>
        <v/>
      </c>
      <c r="AL483" s="132" t="str">
        <f t="shared" si="202"/>
        <v/>
      </c>
      <c r="AM483" s="132" t="str">
        <f t="shared" si="203"/>
        <v/>
      </c>
      <c r="AN483" s="133" t="str">
        <f t="shared" si="204"/>
        <v/>
      </c>
      <c r="AO483" s="133" t="str">
        <f t="shared" si="205"/>
        <v/>
      </c>
      <c r="AP483" s="133" t="str">
        <f t="shared" si="206"/>
        <v/>
      </c>
      <c r="AQ483" s="133" t="str">
        <f t="shared" si="207"/>
        <v/>
      </c>
      <c r="AR483" s="134" t="str">
        <f t="shared" si="208"/>
        <v/>
      </c>
    </row>
    <row r="484" spans="1:44">
      <c r="A484" s="220" t="str">
        <f t="shared" si="189"/>
        <v/>
      </c>
      <c r="B484" s="384"/>
      <c r="C484" s="385"/>
      <c r="D484" s="385"/>
      <c r="E484" s="386"/>
      <c r="F484" s="44"/>
      <c r="G484" s="469" t="str">
        <f t="shared" si="190"/>
        <v/>
      </c>
      <c r="H484" s="469"/>
      <c r="I484" s="373"/>
      <c r="J484" s="87"/>
      <c r="K484" s="54"/>
      <c r="L484" s="88"/>
      <c r="M484" s="89"/>
      <c r="N484" s="471">
        <f t="shared" si="191"/>
        <v>0</v>
      </c>
      <c r="O484" s="41"/>
      <c r="P484" s="52">
        <f t="shared" si="192"/>
        <v>0</v>
      </c>
      <c r="Q484" s="53" t="str">
        <f t="shared" si="193"/>
        <v/>
      </c>
      <c r="R484" s="54"/>
      <c r="S484" s="37"/>
      <c r="T484" s="23"/>
      <c r="U484" s="52">
        <f t="shared" si="194"/>
        <v>0</v>
      </c>
      <c r="V484" s="90"/>
      <c r="W484" s="91"/>
      <c r="X484" s="92"/>
      <c r="Y484" s="467">
        <f t="shared" si="195"/>
        <v>0</v>
      </c>
      <c r="Z484" s="90"/>
      <c r="AA484" s="91"/>
      <c r="AB484" s="92"/>
      <c r="AC484" s="93">
        <f t="shared" si="196"/>
        <v>0</v>
      </c>
      <c r="AD484" s="391" t="str">
        <f t="shared" si="187"/>
        <v/>
      </c>
      <c r="AE484" s="54"/>
      <c r="AF484" s="240" t="str">
        <f t="shared" si="197"/>
        <v/>
      </c>
      <c r="AG484" s="139" t="str">
        <f t="shared" si="198"/>
        <v/>
      </c>
      <c r="AH484" s="130" t="str">
        <f t="shared" si="199"/>
        <v/>
      </c>
      <c r="AI484" s="131" t="b">
        <f t="shared" si="188"/>
        <v>0</v>
      </c>
      <c r="AJ484" s="132" t="str">
        <f t="shared" si="200"/>
        <v/>
      </c>
      <c r="AK484" s="132" t="str">
        <f t="shared" si="201"/>
        <v/>
      </c>
      <c r="AL484" s="132" t="str">
        <f t="shared" si="202"/>
        <v/>
      </c>
      <c r="AM484" s="132" t="str">
        <f t="shared" si="203"/>
        <v/>
      </c>
      <c r="AN484" s="133" t="str">
        <f t="shared" si="204"/>
        <v/>
      </c>
      <c r="AO484" s="133" t="str">
        <f t="shared" si="205"/>
        <v/>
      </c>
      <c r="AP484" s="133" t="str">
        <f t="shared" si="206"/>
        <v/>
      </c>
      <c r="AQ484" s="133" t="str">
        <f t="shared" si="207"/>
        <v/>
      </c>
      <c r="AR484" s="134" t="str">
        <f t="shared" si="208"/>
        <v/>
      </c>
    </row>
    <row r="485" spans="1:44">
      <c r="A485" s="220" t="str">
        <f t="shared" si="189"/>
        <v/>
      </c>
      <c r="B485" s="384"/>
      <c r="C485" s="385"/>
      <c r="D485" s="385"/>
      <c r="E485" s="386"/>
      <c r="F485" s="44"/>
      <c r="G485" s="469" t="str">
        <f t="shared" si="190"/>
        <v/>
      </c>
      <c r="H485" s="469"/>
      <c r="I485" s="373"/>
      <c r="J485" s="87"/>
      <c r="K485" s="54"/>
      <c r="L485" s="88"/>
      <c r="M485" s="89"/>
      <c r="N485" s="471">
        <f t="shared" si="191"/>
        <v>0</v>
      </c>
      <c r="O485" s="41"/>
      <c r="P485" s="52">
        <f t="shared" si="192"/>
        <v>0</v>
      </c>
      <c r="Q485" s="53" t="str">
        <f t="shared" si="193"/>
        <v/>
      </c>
      <c r="R485" s="54"/>
      <c r="S485" s="37"/>
      <c r="T485" s="23"/>
      <c r="U485" s="52">
        <f t="shared" si="194"/>
        <v>0</v>
      </c>
      <c r="V485" s="90"/>
      <c r="W485" s="91"/>
      <c r="X485" s="92"/>
      <c r="Y485" s="467">
        <f t="shared" si="195"/>
        <v>0</v>
      </c>
      <c r="Z485" s="90"/>
      <c r="AA485" s="91"/>
      <c r="AB485" s="92"/>
      <c r="AC485" s="93">
        <f t="shared" si="196"/>
        <v>0</v>
      </c>
      <c r="AD485" s="391" t="str">
        <f t="shared" si="187"/>
        <v/>
      </c>
      <c r="AE485" s="54"/>
      <c r="AF485" s="240" t="str">
        <f t="shared" si="197"/>
        <v/>
      </c>
      <c r="AG485" s="139" t="str">
        <f t="shared" si="198"/>
        <v/>
      </c>
      <c r="AH485" s="130" t="str">
        <f t="shared" si="199"/>
        <v/>
      </c>
      <c r="AI485" s="131" t="b">
        <f t="shared" si="188"/>
        <v>0</v>
      </c>
      <c r="AJ485" s="132" t="str">
        <f t="shared" si="200"/>
        <v/>
      </c>
      <c r="AK485" s="132" t="str">
        <f t="shared" si="201"/>
        <v/>
      </c>
      <c r="AL485" s="132" t="str">
        <f t="shared" si="202"/>
        <v/>
      </c>
      <c r="AM485" s="132" t="str">
        <f t="shared" si="203"/>
        <v/>
      </c>
      <c r="AN485" s="133" t="str">
        <f t="shared" si="204"/>
        <v/>
      </c>
      <c r="AO485" s="133" t="str">
        <f t="shared" si="205"/>
        <v/>
      </c>
      <c r="AP485" s="133" t="str">
        <f t="shared" si="206"/>
        <v/>
      </c>
      <c r="AQ485" s="133" t="str">
        <f t="shared" si="207"/>
        <v/>
      </c>
      <c r="AR485" s="134" t="str">
        <f t="shared" si="208"/>
        <v/>
      </c>
    </row>
    <row r="486" spans="1:44">
      <c r="A486" s="220" t="str">
        <f t="shared" si="189"/>
        <v/>
      </c>
      <c r="B486" s="384"/>
      <c r="C486" s="385"/>
      <c r="D486" s="385"/>
      <c r="E486" s="386"/>
      <c r="F486" s="44"/>
      <c r="G486" s="469" t="str">
        <f t="shared" si="190"/>
        <v/>
      </c>
      <c r="H486" s="469"/>
      <c r="I486" s="373"/>
      <c r="J486" s="87"/>
      <c r="K486" s="54"/>
      <c r="L486" s="88"/>
      <c r="M486" s="89"/>
      <c r="N486" s="471">
        <f t="shared" si="191"/>
        <v>0</v>
      </c>
      <c r="O486" s="41"/>
      <c r="P486" s="52">
        <f t="shared" si="192"/>
        <v>0</v>
      </c>
      <c r="Q486" s="53" t="str">
        <f t="shared" si="193"/>
        <v/>
      </c>
      <c r="R486" s="54"/>
      <c r="S486" s="37"/>
      <c r="T486" s="23"/>
      <c r="U486" s="52">
        <f t="shared" si="194"/>
        <v>0</v>
      </c>
      <c r="V486" s="90"/>
      <c r="W486" s="91"/>
      <c r="X486" s="92"/>
      <c r="Y486" s="467">
        <f t="shared" si="195"/>
        <v>0</v>
      </c>
      <c r="Z486" s="90"/>
      <c r="AA486" s="91"/>
      <c r="AB486" s="92"/>
      <c r="AC486" s="93">
        <f t="shared" si="196"/>
        <v>0</v>
      </c>
      <c r="AD486" s="391" t="str">
        <f t="shared" si="187"/>
        <v/>
      </c>
      <c r="AE486" s="54"/>
      <c r="AF486" s="240" t="str">
        <f t="shared" si="197"/>
        <v/>
      </c>
      <c r="AG486" s="139" t="str">
        <f t="shared" si="198"/>
        <v/>
      </c>
      <c r="AH486" s="130" t="str">
        <f t="shared" si="199"/>
        <v/>
      </c>
      <c r="AI486" s="131" t="b">
        <f t="shared" si="188"/>
        <v>0</v>
      </c>
      <c r="AJ486" s="132" t="str">
        <f t="shared" si="200"/>
        <v/>
      </c>
      <c r="AK486" s="132" t="str">
        <f t="shared" si="201"/>
        <v/>
      </c>
      <c r="AL486" s="132" t="str">
        <f t="shared" si="202"/>
        <v/>
      </c>
      <c r="AM486" s="132" t="str">
        <f t="shared" si="203"/>
        <v/>
      </c>
      <c r="AN486" s="133" t="str">
        <f t="shared" si="204"/>
        <v/>
      </c>
      <c r="AO486" s="133" t="str">
        <f t="shared" si="205"/>
        <v/>
      </c>
      <c r="AP486" s="133" t="str">
        <f t="shared" si="206"/>
        <v/>
      </c>
      <c r="AQ486" s="133" t="str">
        <f t="shared" si="207"/>
        <v/>
      </c>
      <c r="AR486" s="134" t="str">
        <f t="shared" si="208"/>
        <v/>
      </c>
    </row>
    <row r="487" spans="1:44">
      <c r="A487" s="220" t="str">
        <f t="shared" si="189"/>
        <v/>
      </c>
      <c r="B487" s="384"/>
      <c r="C487" s="385"/>
      <c r="D487" s="385"/>
      <c r="E487" s="386"/>
      <c r="F487" s="44"/>
      <c r="G487" s="469" t="str">
        <f t="shared" si="190"/>
        <v/>
      </c>
      <c r="H487" s="469"/>
      <c r="I487" s="373"/>
      <c r="J487" s="87"/>
      <c r="K487" s="54"/>
      <c r="L487" s="88"/>
      <c r="M487" s="89"/>
      <c r="N487" s="471">
        <f t="shared" si="191"/>
        <v>0</v>
      </c>
      <c r="O487" s="41"/>
      <c r="P487" s="52">
        <f t="shared" si="192"/>
        <v>0</v>
      </c>
      <c r="Q487" s="53" t="str">
        <f t="shared" si="193"/>
        <v/>
      </c>
      <c r="R487" s="54"/>
      <c r="S487" s="37"/>
      <c r="T487" s="23"/>
      <c r="U487" s="52">
        <f t="shared" si="194"/>
        <v>0</v>
      </c>
      <c r="V487" s="90"/>
      <c r="W487" s="91"/>
      <c r="X487" s="92"/>
      <c r="Y487" s="467">
        <f t="shared" si="195"/>
        <v>0</v>
      </c>
      <c r="Z487" s="90"/>
      <c r="AA487" s="91"/>
      <c r="AB487" s="92"/>
      <c r="AC487" s="93">
        <f t="shared" si="196"/>
        <v>0</v>
      </c>
      <c r="AD487" s="391" t="str">
        <f t="shared" si="187"/>
        <v/>
      </c>
      <c r="AE487" s="54"/>
      <c r="AF487" s="240" t="str">
        <f t="shared" si="197"/>
        <v/>
      </c>
      <c r="AG487" s="139" t="str">
        <f t="shared" si="198"/>
        <v/>
      </c>
      <c r="AH487" s="130" t="str">
        <f t="shared" si="199"/>
        <v/>
      </c>
      <c r="AI487" s="131" t="b">
        <f t="shared" si="188"/>
        <v>0</v>
      </c>
      <c r="AJ487" s="132" t="str">
        <f t="shared" si="200"/>
        <v/>
      </c>
      <c r="AK487" s="132" t="str">
        <f t="shared" si="201"/>
        <v/>
      </c>
      <c r="AL487" s="132" t="str">
        <f t="shared" si="202"/>
        <v/>
      </c>
      <c r="AM487" s="132" t="str">
        <f t="shared" si="203"/>
        <v/>
      </c>
      <c r="AN487" s="133" t="str">
        <f t="shared" si="204"/>
        <v/>
      </c>
      <c r="AO487" s="133" t="str">
        <f t="shared" si="205"/>
        <v/>
      </c>
      <c r="AP487" s="133" t="str">
        <f t="shared" si="206"/>
        <v/>
      </c>
      <c r="AQ487" s="133" t="str">
        <f t="shared" si="207"/>
        <v/>
      </c>
      <c r="AR487" s="134" t="str">
        <f t="shared" si="208"/>
        <v/>
      </c>
    </row>
    <row r="488" spans="1:44">
      <c r="A488" s="220" t="str">
        <f t="shared" si="189"/>
        <v/>
      </c>
      <c r="B488" s="384"/>
      <c r="C488" s="385"/>
      <c r="D488" s="385"/>
      <c r="E488" s="386"/>
      <c r="F488" s="44"/>
      <c r="G488" s="469" t="str">
        <f t="shared" si="190"/>
        <v/>
      </c>
      <c r="H488" s="469"/>
      <c r="I488" s="373"/>
      <c r="J488" s="87"/>
      <c r="K488" s="54"/>
      <c r="L488" s="88"/>
      <c r="M488" s="89"/>
      <c r="N488" s="471">
        <f t="shared" si="191"/>
        <v>0</v>
      </c>
      <c r="O488" s="41"/>
      <c r="P488" s="52">
        <f t="shared" si="192"/>
        <v>0</v>
      </c>
      <c r="Q488" s="53" t="str">
        <f t="shared" si="193"/>
        <v/>
      </c>
      <c r="R488" s="54"/>
      <c r="S488" s="37"/>
      <c r="T488" s="23"/>
      <c r="U488" s="52">
        <f t="shared" si="194"/>
        <v>0</v>
      </c>
      <c r="V488" s="90"/>
      <c r="W488" s="91"/>
      <c r="X488" s="92"/>
      <c r="Y488" s="467">
        <f t="shared" si="195"/>
        <v>0</v>
      </c>
      <c r="Z488" s="90"/>
      <c r="AA488" s="91"/>
      <c r="AB488" s="92"/>
      <c r="AC488" s="93">
        <f t="shared" si="196"/>
        <v>0</v>
      </c>
      <c r="AD488" s="391" t="str">
        <f t="shared" si="187"/>
        <v/>
      </c>
      <c r="AE488" s="54"/>
      <c r="AF488" s="240" t="str">
        <f t="shared" si="197"/>
        <v/>
      </c>
      <c r="AG488" s="139" t="str">
        <f t="shared" si="198"/>
        <v/>
      </c>
      <c r="AH488" s="130" t="str">
        <f t="shared" si="199"/>
        <v/>
      </c>
      <c r="AI488" s="131" t="b">
        <f t="shared" si="188"/>
        <v>0</v>
      </c>
      <c r="AJ488" s="132" t="str">
        <f t="shared" si="200"/>
        <v/>
      </c>
      <c r="AK488" s="132" t="str">
        <f t="shared" si="201"/>
        <v/>
      </c>
      <c r="AL488" s="132" t="str">
        <f t="shared" si="202"/>
        <v/>
      </c>
      <c r="AM488" s="132" t="str">
        <f t="shared" si="203"/>
        <v/>
      </c>
      <c r="AN488" s="133" t="str">
        <f t="shared" si="204"/>
        <v/>
      </c>
      <c r="AO488" s="133" t="str">
        <f t="shared" si="205"/>
        <v/>
      </c>
      <c r="AP488" s="133" t="str">
        <f t="shared" si="206"/>
        <v/>
      </c>
      <c r="AQ488" s="133" t="str">
        <f t="shared" si="207"/>
        <v/>
      </c>
      <c r="AR488" s="134" t="str">
        <f t="shared" si="208"/>
        <v/>
      </c>
    </row>
    <row r="489" spans="1:44">
      <c r="A489" s="220" t="str">
        <f t="shared" si="189"/>
        <v/>
      </c>
      <c r="B489" s="384"/>
      <c r="C489" s="385"/>
      <c r="D489" s="385"/>
      <c r="E489" s="386"/>
      <c r="F489" s="44"/>
      <c r="G489" s="469" t="str">
        <f t="shared" si="190"/>
        <v/>
      </c>
      <c r="H489" s="469"/>
      <c r="I489" s="373"/>
      <c r="J489" s="87"/>
      <c r="K489" s="54"/>
      <c r="L489" s="88"/>
      <c r="M489" s="89"/>
      <c r="N489" s="471">
        <f t="shared" si="191"/>
        <v>0</v>
      </c>
      <c r="O489" s="41"/>
      <c r="P489" s="52">
        <f t="shared" si="192"/>
        <v>0</v>
      </c>
      <c r="Q489" s="53" t="str">
        <f t="shared" si="193"/>
        <v/>
      </c>
      <c r="R489" s="54"/>
      <c r="S489" s="37"/>
      <c r="T489" s="23"/>
      <c r="U489" s="52">
        <f t="shared" si="194"/>
        <v>0</v>
      </c>
      <c r="V489" s="90"/>
      <c r="W489" s="91"/>
      <c r="X489" s="92"/>
      <c r="Y489" s="467">
        <f t="shared" si="195"/>
        <v>0</v>
      </c>
      <c r="Z489" s="90"/>
      <c r="AA489" s="91"/>
      <c r="AB489" s="92"/>
      <c r="AC489" s="93">
        <f t="shared" si="196"/>
        <v>0</v>
      </c>
      <c r="AD489" s="391" t="str">
        <f t="shared" si="187"/>
        <v/>
      </c>
      <c r="AE489" s="54"/>
      <c r="AF489" s="240" t="str">
        <f t="shared" si="197"/>
        <v/>
      </c>
      <c r="AG489" s="139" t="str">
        <f t="shared" si="198"/>
        <v/>
      </c>
      <c r="AH489" s="130" t="str">
        <f t="shared" si="199"/>
        <v/>
      </c>
      <c r="AI489" s="131" t="b">
        <f t="shared" si="188"/>
        <v>0</v>
      </c>
      <c r="AJ489" s="132" t="str">
        <f t="shared" si="200"/>
        <v/>
      </c>
      <c r="AK489" s="132" t="str">
        <f t="shared" si="201"/>
        <v/>
      </c>
      <c r="AL489" s="132" t="str">
        <f t="shared" si="202"/>
        <v/>
      </c>
      <c r="AM489" s="132" t="str">
        <f t="shared" si="203"/>
        <v/>
      </c>
      <c r="AN489" s="133" t="str">
        <f t="shared" si="204"/>
        <v/>
      </c>
      <c r="AO489" s="133" t="str">
        <f t="shared" si="205"/>
        <v/>
      </c>
      <c r="AP489" s="133" t="str">
        <f t="shared" si="206"/>
        <v/>
      </c>
      <c r="AQ489" s="133" t="str">
        <f t="shared" si="207"/>
        <v/>
      </c>
      <c r="AR489" s="134" t="str">
        <f t="shared" si="208"/>
        <v/>
      </c>
    </row>
    <row r="490" spans="1:44">
      <c r="A490" s="220" t="str">
        <f t="shared" si="189"/>
        <v/>
      </c>
      <c r="B490" s="384"/>
      <c r="C490" s="385"/>
      <c r="D490" s="385"/>
      <c r="E490" s="386"/>
      <c r="F490" s="44"/>
      <c r="G490" s="469" t="str">
        <f t="shared" si="190"/>
        <v/>
      </c>
      <c r="H490" s="469"/>
      <c r="I490" s="373"/>
      <c r="J490" s="87"/>
      <c r="K490" s="54"/>
      <c r="L490" s="88"/>
      <c r="M490" s="89"/>
      <c r="N490" s="471">
        <f t="shared" si="191"/>
        <v>0</v>
      </c>
      <c r="O490" s="41"/>
      <c r="P490" s="52">
        <f t="shared" si="192"/>
        <v>0</v>
      </c>
      <c r="Q490" s="53" t="str">
        <f t="shared" si="193"/>
        <v/>
      </c>
      <c r="R490" s="54"/>
      <c r="S490" s="37"/>
      <c r="T490" s="23"/>
      <c r="U490" s="52">
        <f t="shared" si="194"/>
        <v>0</v>
      </c>
      <c r="V490" s="90"/>
      <c r="W490" s="91"/>
      <c r="X490" s="92"/>
      <c r="Y490" s="467">
        <f t="shared" si="195"/>
        <v>0</v>
      </c>
      <c r="Z490" s="90"/>
      <c r="AA490" s="91"/>
      <c r="AB490" s="92"/>
      <c r="AC490" s="93">
        <f t="shared" si="196"/>
        <v>0</v>
      </c>
      <c r="AD490" s="391" t="str">
        <f t="shared" si="187"/>
        <v/>
      </c>
      <c r="AE490" s="54"/>
      <c r="AF490" s="240" t="str">
        <f t="shared" si="197"/>
        <v/>
      </c>
      <c r="AG490" s="139" t="str">
        <f t="shared" si="198"/>
        <v/>
      </c>
      <c r="AH490" s="130" t="str">
        <f t="shared" si="199"/>
        <v/>
      </c>
      <c r="AI490" s="131" t="b">
        <f t="shared" si="188"/>
        <v>0</v>
      </c>
      <c r="AJ490" s="132" t="str">
        <f t="shared" si="200"/>
        <v/>
      </c>
      <c r="AK490" s="132" t="str">
        <f t="shared" si="201"/>
        <v/>
      </c>
      <c r="AL490" s="132" t="str">
        <f t="shared" si="202"/>
        <v/>
      </c>
      <c r="AM490" s="132" t="str">
        <f t="shared" si="203"/>
        <v/>
      </c>
      <c r="AN490" s="133" t="str">
        <f t="shared" si="204"/>
        <v/>
      </c>
      <c r="AO490" s="133" t="str">
        <f t="shared" si="205"/>
        <v/>
      </c>
      <c r="AP490" s="133" t="str">
        <f t="shared" si="206"/>
        <v/>
      </c>
      <c r="AQ490" s="133" t="str">
        <f t="shared" si="207"/>
        <v/>
      </c>
      <c r="AR490" s="134" t="str">
        <f t="shared" si="208"/>
        <v/>
      </c>
    </row>
    <row r="491" spans="1:44">
      <c r="A491" s="220" t="str">
        <f t="shared" si="189"/>
        <v/>
      </c>
      <c r="B491" s="384"/>
      <c r="C491" s="385"/>
      <c r="D491" s="385"/>
      <c r="E491" s="386"/>
      <c r="F491" s="44"/>
      <c r="G491" s="469" t="str">
        <f t="shared" si="190"/>
        <v/>
      </c>
      <c r="H491" s="469"/>
      <c r="I491" s="373"/>
      <c r="J491" s="87"/>
      <c r="K491" s="54"/>
      <c r="L491" s="88"/>
      <c r="M491" s="89"/>
      <c r="N491" s="471">
        <f t="shared" si="191"/>
        <v>0</v>
      </c>
      <c r="O491" s="41"/>
      <c r="P491" s="52">
        <f t="shared" si="192"/>
        <v>0</v>
      </c>
      <c r="Q491" s="53" t="str">
        <f t="shared" si="193"/>
        <v/>
      </c>
      <c r="R491" s="54"/>
      <c r="S491" s="37"/>
      <c r="T491" s="23"/>
      <c r="U491" s="52">
        <f t="shared" si="194"/>
        <v>0</v>
      </c>
      <c r="V491" s="90"/>
      <c r="W491" s="91"/>
      <c r="X491" s="92"/>
      <c r="Y491" s="467">
        <f t="shared" si="195"/>
        <v>0</v>
      </c>
      <c r="Z491" s="90"/>
      <c r="AA491" s="91"/>
      <c r="AB491" s="92"/>
      <c r="AC491" s="93">
        <f t="shared" si="196"/>
        <v>0</v>
      </c>
      <c r="AD491" s="391" t="str">
        <f t="shared" si="187"/>
        <v/>
      </c>
      <c r="AE491" s="54"/>
      <c r="AF491" s="240" t="str">
        <f t="shared" si="197"/>
        <v/>
      </c>
      <c r="AG491" s="139" t="str">
        <f t="shared" si="198"/>
        <v/>
      </c>
      <c r="AH491" s="130" t="str">
        <f t="shared" si="199"/>
        <v/>
      </c>
      <c r="AI491" s="131" t="b">
        <f t="shared" si="188"/>
        <v>0</v>
      </c>
      <c r="AJ491" s="132" t="str">
        <f t="shared" si="200"/>
        <v/>
      </c>
      <c r="AK491" s="132" t="str">
        <f t="shared" si="201"/>
        <v/>
      </c>
      <c r="AL491" s="132" t="str">
        <f t="shared" si="202"/>
        <v/>
      </c>
      <c r="AM491" s="132" t="str">
        <f t="shared" si="203"/>
        <v/>
      </c>
      <c r="AN491" s="133" t="str">
        <f t="shared" si="204"/>
        <v/>
      </c>
      <c r="AO491" s="133" t="str">
        <f t="shared" si="205"/>
        <v/>
      </c>
      <c r="AP491" s="133" t="str">
        <f t="shared" si="206"/>
        <v/>
      </c>
      <c r="AQ491" s="133" t="str">
        <f t="shared" si="207"/>
        <v/>
      </c>
      <c r="AR491" s="134" t="str">
        <f t="shared" si="208"/>
        <v/>
      </c>
    </row>
    <row r="492" spans="1:44">
      <c r="A492" s="220" t="str">
        <f t="shared" si="189"/>
        <v/>
      </c>
      <c r="B492" s="384"/>
      <c r="C492" s="385"/>
      <c r="D492" s="385"/>
      <c r="E492" s="386"/>
      <c r="F492" s="44"/>
      <c r="G492" s="469" t="str">
        <f t="shared" si="190"/>
        <v/>
      </c>
      <c r="H492" s="469"/>
      <c r="I492" s="373"/>
      <c r="J492" s="87"/>
      <c r="K492" s="54"/>
      <c r="L492" s="88"/>
      <c r="M492" s="89"/>
      <c r="N492" s="471">
        <f t="shared" si="191"/>
        <v>0</v>
      </c>
      <c r="O492" s="41"/>
      <c r="P492" s="52">
        <f t="shared" si="192"/>
        <v>0</v>
      </c>
      <c r="Q492" s="53" t="str">
        <f t="shared" si="193"/>
        <v/>
      </c>
      <c r="R492" s="54"/>
      <c r="S492" s="37"/>
      <c r="T492" s="23"/>
      <c r="U492" s="52">
        <f t="shared" si="194"/>
        <v>0</v>
      </c>
      <c r="V492" s="90"/>
      <c r="W492" s="91"/>
      <c r="X492" s="92"/>
      <c r="Y492" s="467">
        <f t="shared" si="195"/>
        <v>0</v>
      </c>
      <c r="Z492" s="90"/>
      <c r="AA492" s="91"/>
      <c r="AB492" s="92"/>
      <c r="AC492" s="93">
        <f t="shared" si="196"/>
        <v>0</v>
      </c>
      <c r="AD492" s="391" t="str">
        <f t="shared" si="187"/>
        <v/>
      </c>
      <c r="AE492" s="54"/>
      <c r="AF492" s="240" t="str">
        <f t="shared" si="197"/>
        <v/>
      </c>
      <c r="AG492" s="139" t="str">
        <f t="shared" si="198"/>
        <v/>
      </c>
      <c r="AH492" s="130" t="str">
        <f t="shared" si="199"/>
        <v/>
      </c>
      <c r="AI492" s="131" t="b">
        <f t="shared" si="188"/>
        <v>0</v>
      </c>
      <c r="AJ492" s="132" t="str">
        <f t="shared" si="200"/>
        <v/>
      </c>
      <c r="AK492" s="132" t="str">
        <f t="shared" si="201"/>
        <v/>
      </c>
      <c r="AL492" s="132" t="str">
        <f t="shared" si="202"/>
        <v/>
      </c>
      <c r="AM492" s="132" t="str">
        <f t="shared" si="203"/>
        <v/>
      </c>
      <c r="AN492" s="133" t="str">
        <f t="shared" si="204"/>
        <v/>
      </c>
      <c r="AO492" s="133" t="str">
        <f t="shared" si="205"/>
        <v/>
      </c>
      <c r="AP492" s="133" t="str">
        <f t="shared" si="206"/>
        <v/>
      </c>
      <c r="AQ492" s="133" t="str">
        <f t="shared" si="207"/>
        <v/>
      </c>
      <c r="AR492" s="134" t="str">
        <f t="shared" si="208"/>
        <v/>
      </c>
    </row>
    <row r="493" spans="1:44">
      <c r="A493" s="220" t="str">
        <f t="shared" si="189"/>
        <v/>
      </c>
      <c r="B493" s="384"/>
      <c r="C493" s="385"/>
      <c r="D493" s="385"/>
      <c r="E493" s="386"/>
      <c r="F493" s="44"/>
      <c r="G493" s="469" t="str">
        <f t="shared" si="190"/>
        <v/>
      </c>
      <c r="H493" s="469"/>
      <c r="I493" s="373"/>
      <c r="J493" s="87"/>
      <c r="K493" s="54"/>
      <c r="L493" s="88"/>
      <c r="M493" s="89"/>
      <c r="N493" s="471">
        <f t="shared" si="191"/>
        <v>0</v>
      </c>
      <c r="O493" s="41"/>
      <c r="P493" s="52">
        <f t="shared" si="192"/>
        <v>0</v>
      </c>
      <c r="Q493" s="53" t="str">
        <f t="shared" si="193"/>
        <v/>
      </c>
      <c r="R493" s="54"/>
      <c r="S493" s="37"/>
      <c r="T493" s="23"/>
      <c r="U493" s="52">
        <f t="shared" si="194"/>
        <v>0</v>
      </c>
      <c r="V493" s="90"/>
      <c r="W493" s="91"/>
      <c r="X493" s="92"/>
      <c r="Y493" s="467">
        <f t="shared" si="195"/>
        <v>0</v>
      </c>
      <c r="Z493" s="90"/>
      <c r="AA493" s="91"/>
      <c r="AB493" s="92"/>
      <c r="AC493" s="93">
        <f t="shared" si="196"/>
        <v>0</v>
      </c>
      <c r="AD493" s="391" t="str">
        <f t="shared" si="187"/>
        <v/>
      </c>
      <c r="AE493" s="54"/>
      <c r="AF493" s="240" t="str">
        <f t="shared" si="197"/>
        <v/>
      </c>
      <c r="AG493" s="139" t="str">
        <f t="shared" si="198"/>
        <v/>
      </c>
      <c r="AH493" s="130" t="str">
        <f t="shared" si="199"/>
        <v/>
      </c>
      <c r="AI493" s="131" t="b">
        <f t="shared" si="188"/>
        <v>0</v>
      </c>
      <c r="AJ493" s="132" t="str">
        <f t="shared" si="200"/>
        <v/>
      </c>
      <c r="AK493" s="132" t="str">
        <f t="shared" si="201"/>
        <v/>
      </c>
      <c r="AL493" s="132" t="str">
        <f t="shared" si="202"/>
        <v/>
      </c>
      <c r="AM493" s="132" t="str">
        <f t="shared" si="203"/>
        <v/>
      </c>
      <c r="AN493" s="133" t="str">
        <f t="shared" si="204"/>
        <v/>
      </c>
      <c r="AO493" s="133" t="str">
        <f t="shared" si="205"/>
        <v/>
      </c>
      <c r="AP493" s="133" t="str">
        <f t="shared" si="206"/>
        <v/>
      </c>
      <c r="AQ493" s="133" t="str">
        <f t="shared" si="207"/>
        <v/>
      </c>
      <c r="AR493" s="134" t="str">
        <f t="shared" si="208"/>
        <v/>
      </c>
    </row>
    <row r="494" spans="1:44">
      <c r="A494" s="220" t="str">
        <f t="shared" si="189"/>
        <v/>
      </c>
      <c r="B494" s="384"/>
      <c r="C494" s="385"/>
      <c r="D494" s="385"/>
      <c r="E494" s="386"/>
      <c r="F494" s="44"/>
      <c r="G494" s="469" t="str">
        <f t="shared" si="190"/>
        <v/>
      </c>
      <c r="H494" s="469"/>
      <c r="I494" s="373"/>
      <c r="J494" s="87"/>
      <c r="K494" s="54"/>
      <c r="L494" s="88"/>
      <c r="M494" s="89"/>
      <c r="N494" s="471">
        <f t="shared" si="191"/>
        <v>0</v>
      </c>
      <c r="O494" s="41"/>
      <c r="P494" s="52">
        <f t="shared" si="192"/>
        <v>0</v>
      </c>
      <c r="Q494" s="53" t="str">
        <f t="shared" si="193"/>
        <v/>
      </c>
      <c r="R494" s="54"/>
      <c r="S494" s="37"/>
      <c r="T494" s="23"/>
      <c r="U494" s="52">
        <f t="shared" si="194"/>
        <v>0</v>
      </c>
      <c r="V494" s="90"/>
      <c r="W494" s="91"/>
      <c r="X494" s="92"/>
      <c r="Y494" s="467">
        <f t="shared" si="195"/>
        <v>0</v>
      </c>
      <c r="Z494" s="90"/>
      <c r="AA494" s="91"/>
      <c r="AB494" s="92"/>
      <c r="AC494" s="93">
        <f t="shared" si="196"/>
        <v>0</v>
      </c>
      <c r="AD494" s="391" t="str">
        <f t="shared" si="187"/>
        <v/>
      </c>
      <c r="AE494" s="54"/>
      <c r="AF494" s="240" t="str">
        <f t="shared" si="197"/>
        <v/>
      </c>
      <c r="AG494" s="139" t="str">
        <f t="shared" si="198"/>
        <v/>
      </c>
      <c r="AH494" s="130" t="str">
        <f t="shared" si="199"/>
        <v/>
      </c>
      <c r="AI494" s="131" t="b">
        <f t="shared" si="188"/>
        <v>0</v>
      </c>
      <c r="AJ494" s="132" t="str">
        <f t="shared" si="200"/>
        <v/>
      </c>
      <c r="AK494" s="132" t="str">
        <f t="shared" si="201"/>
        <v/>
      </c>
      <c r="AL494" s="132" t="str">
        <f t="shared" si="202"/>
        <v/>
      </c>
      <c r="AM494" s="132" t="str">
        <f t="shared" si="203"/>
        <v/>
      </c>
      <c r="AN494" s="133" t="str">
        <f t="shared" si="204"/>
        <v/>
      </c>
      <c r="AO494" s="133" t="str">
        <f t="shared" si="205"/>
        <v/>
      </c>
      <c r="AP494" s="133" t="str">
        <f t="shared" si="206"/>
        <v/>
      </c>
      <c r="AQ494" s="133" t="str">
        <f t="shared" si="207"/>
        <v/>
      </c>
      <c r="AR494" s="134" t="str">
        <f t="shared" si="208"/>
        <v/>
      </c>
    </row>
    <row r="495" spans="1:44">
      <c r="A495" s="220" t="str">
        <f t="shared" si="189"/>
        <v/>
      </c>
      <c r="B495" s="384"/>
      <c r="C495" s="385"/>
      <c r="D495" s="385"/>
      <c r="E495" s="386"/>
      <c r="F495" s="44"/>
      <c r="G495" s="469" t="str">
        <f t="shared" si="190"/>
        <v/>
      </c>
      <c r="H495" s="469"/>
      <c r="I495" s="373"/>
      <c r="J495" s="87"/>
      <c r="K495" s="54"/>
      <c r="L495" s="88"/>
      <c r="M495" s="89"/>
      <c r="N495" s="471">
        <f t="shared" si="191"/>
        <v>0</v>
      </c>
      <c r="O495" s="41"/>
      <c r="P495" s="52">
        <f t="shared" si="192"/>
        <v>0</v>
      </c>
      <c r="Q495" s="53" t="str">
        <f t="shared" si="193"/>
        <v/>
      </c>
      <c r="R495" s="54"/>
      <c r="S495" s="37"/>
      <c r="T495" s="23"/>
      <c r="U495" s="52">
        <f t="shared" si="194"/>
        <v>0</v>
      </c>
      <c r="V495" s="90"/>
      <c r="W495" s="91"/>
      <c r="X495" s="92"/>
      <c r="Y495" s="467">
        <f t="shared" si="195"/>
        <v>0</v>
      </c>
      <c r="Z495" s="90"/>
      <c r="AA495" s="91"/>
      <c r="AB495" s="92"/>
      <c r="AC495" s="93">
        <f t="shared" si="196"/>
        <v>0</v>
      </c>
      <c r="AD495" s="391" t="str">
        <f t="shared" si="187"/>
        <v/>
      </c>
      <c r="AE495" s="54"/>
      <c r="AF495" s="240" t="str">
        <f t="shared" si="197"/>
        <v/>
      </c>
      <c r="AG495" s="139" t="str">
        <f t="shared" si="198"/>
        <v/>
      </c>
      <c r="AH495" s="130" t="str">
        <f t="shared" si="199"/>
        <v/>
      </c>
      <c r="AI495" s="131" t="b">
        <f t="shared" si="188"/>
        <v>0</v>
      </c>
      <c r="AJ495" s="132" t="str">
        <f t="shared" si="200"/>
        <v/>
      </c>
      <c r="AK495" s="132" t="str">
        <f t="shared" si="201"/>
        <v/>
      </c>
      <c r="AL495" s="132" t="str">
        <f t="shared" si="202"/>
        <v/>
      </c>
      <c r="AM495" s="132" t="str">
        <f t="shared" si="203"/>
        <v/>
      </c>
      <c r="AN495" s="133" t="str">
        <f t="shared" si="204"/>
        <v/>
      </c>
      <c r="AO495" s="133" t="str">
        <f t="shared" si="205"/>
        <v/>
      </c>
      <c r="AP495" s="133" t="str">
        <f t="shared" si="206"/>
        <v/>
      </c>
      <c r="AQ495" s="133" t="str">
        <f t="shared" si="207"/>
        <v/>
      </c>
      <c r="AR495" s="134" t="str">
        <f t="shared" si="208"/>
        <v/>
      </c>
    </row>
    <row r="496" spans="1:44">
      <c r="A496" s="220" t="str">
        <f t="shared" si="189"/>
        <v/>
      </c>
      <c r="B496" s="384"/>
      <c r="C496" s="385"/>
      <c r="D496" s="385"/>
      <c r="E496" s="386"/>
      <c r="F496" s="44"/>
      <c r="G496" s="469" t="str">
        <f t="shared" si="190"/>
        <v/>
      </c>
      <c r="H496" s="469"/>
      <c r="I496" s="373"/>
      <c r="J496" s="87"/>
      <c r="K496" s="54"/>
      <c r="L496" s="88"/>
      <c r="M496" s="89"/>
      <c r="N496" s="471">
        <f t="shared" si="191"/>
        <v>0</v>
      </c>
      <c r="O496" s="41"/>
      <c r="P496" s="52">
        <f t="shared" si="192"/>
        <v>0</v>
      </c>
      <c r="Q496" s="53" t="str">
        <f t="shared" si="193"/>
        <v/>
      </c>
      <c r="R496" s="54"/>
      <c r="S496" s="37"/>
      <c r="T496" s="23"/>
      <c r="U496" s="52">
        <f t="shared" si="194"/>
        <v>0</v>
      </c>
      <c r="V496" s="90"/>
      <c r="W496" s="91"/>
      <c r="X496" s="92"/>
      <c r="Y496" s="467">
        <f t="shared" si="195"/>
        <v>0</v>
      </c>
      <c r="Z496" s="90"/>
      <c r="AA496" s="91"/>
      <c r="AB496" s="92"/>
      <c r="AC496" s="93">
        <f t="shared" si="196"/>
        <v>0</v>
      </c>
      <c r="AD496" s="391" t="str">
        <f t="shared" si="187"/>
        <v/>
      </c>
      <c r="AE496" s="54"/>
      <c r="AF496" s="240" t="str">
        <f t="shared" si="197"/>
        <v/>
      </c>
      <c r="AG496" s="139" t="str">
        <f t="shared" si="198"/>
        <v/>
      </c>
      <c r="AH496" s="130" t="str">
        <f t="shared" si="199"/>
        <v/>
      </c>
      <c r="AI496" s="131" t="b">
        <f t="shared" si="188"/>
        <v>0</v>
      </c>
      <c r="AJ496" s="132" t="str">
        <f t="shared" si="200"/>
        <v/>
      </c>
      <c r="AK496" s="132" t="str">
        <f t="shared" si="201"/>
        <v/>
      </c>
      <c r="AL496" s="132" t="str">
        <f t="shared" si="202"/>
        <v/>
      </c>
      <c r="AM496" s="132" t="str">
        <f t="shared" si="203"/>
        <v/>
      </c>
      <c r="AN496" s="133" t="str">
        <f t="shared" si="204"/>
        <v/>
      </c>
      <c r="AO496" s="133" t="str">
        <f t="shared" si="205"/>
        <v/>
      </c>
      <c r="AP496" s="133" t="str">
        <f t="shared" si="206"/>
        <v/>
      </c>
      <c r="AQ496" s="133" t="str">
        <f t="shared" si="207"/>
        <v/>
      </c>
      <c r="AR496" s="134" t="str">
        <f t="shared" si="208"/>
        <v/>
      </c>
    </row>
    <row r="497" spans="1:44">
      <c r="A497" s="220" t="str">
        <f t="shared" si="189"/>
        <v/>
      </c>
      <c r="B497" s="384"/>
      <c r="C497" s="385"/>
      <c r="D497" s="385"/>
      <c r="E497" s="386"/>
      <c r="F497" s="44"/>
      <c r="G497" s="469" t="str">
        <f t="shared" si="190"/>
        <v/>
      </c>
      <c r="H497" s="469"/>
      <c r="I497" s="373"/>
      <c r="J497" s="87"/>
      <c r="K497" s="54"/>
      <c r="L497" s="88"/>
      <c r="M497" s="89"/>
      <c r="N497" s="471">
        <f t="shared" si="191"/>
        <v>0</v>
      </c>
      <c r="O497" s="41"/>
      <c r="P497" s="52">
        <f t="shared" si="192"/>
        <v>0</v>
      </c>
      <c r="Q497" s="53" t="str">
        <f t="shared" si="193"/>
        <v/>
      </c>
      <c r="R497" s="54"/>
      <c r="S497" s="37"/>
      <c r="T497" s="23"/>
      <c r="U497" s="52">
        <f t="shared" si="194"/>
        <v>0</v>
      </c>
      <c r="V497" s="90"/>
      <c r="W497" s="91"/>
      <c r="X497" s="92"/>
      <c r="Y497" s="467">
        <f t="shared" si="195"/>
        <v>0</v>
      </c>
      <c r="Z497" s="90"/>
      <c r="AA497" s="91"/>
      <c r="AB497" s="92"/>
      <c r="AC497" s="93">
        <f t="shared" si="196"/>
        <v>0</v>
      </c>
      <c r="AD497" s="391" t="str">
        <f t="shared" si="187"/>
        <v/>
      </c>
      <c r="AE497" s="54"/>
      <c r="AF497" s="240" t="str">
        <f t="shared" si="197"/>
        <v/>
      </c>
      <c r="AG497" s="139" t="str">
        <f t="shared" si="198"/>
        <v/>
      </c>
      <c r="AH497" s="130" t="str">
        <f t="shared" si="199"/>
        <v/>
      </c>
      <c r="AI497" s="131" t="b">
        <f t="shared" si="188"/>
        <v>0</v>
      </c>
      <c r="AJ497" s="132" t="str">
        <f t="shared" si="200"/>
        <v/>
      </c>
      <c r="AK497" s="132" t="str">
        <f t="shared" si="201"/>
        <v/>
      </c>
      <c r="AL497" s="132" t="str">
        <f t="shared" si="202"/>
        <v/>
      </c>
      <c r="AM497" s="132" t="str">
        <f t="shared" si="203"/>
        <v/>
      </c>
      <c r="AN497" s="133" t="str">
        <f t="shared" si="204"/>
        <v/>
      </c>
      <c r="AO497" s="133" t="str">
        <f t="shared" si="205"/>
        <v/>
      </c>
      <c r="AP497" s="133" t="str">
        <f t="shared" si="206"/>
        <v/>
      </c>
      <c r="AQ497" s="133" t="str">
        <f t="shared" si="207"/>
        <v/>
      </c>
      <c r="AR497" s="134" t="str">
        <f t="shared" si="208"/>
        <v/>
      </c>
    </row>
    <row r="498" spans="1:44">
      <c r="A498" s="220" t="str">
        <f t="shared" si="189"/>
        <v/>
      </c>
      <c r="B498" s="384"/>
      <c r="C498" s="385"/>
      <c r="D498" s="385"/>
      <c r="E498" s="386"/>
      <c r="F498" s="44"/>
      <c r="G498" s="469" t="str">
        <f t="shared" si="190"/>
        <v/>
      </c>
      <c r="H498" s="469"/>
      <c r="I498" s="373"/>
      <c r="J498" s="87"/>
      <c r="K498" s="54"/>
      <c r="L498" s="88"/>
      <c r="M498" s="89"/>
      <c r="N498" s="471">
        <f t="shared" si="191"/>
        <v>0</v>
      </c>
      <c r="O498" s="41"/>
      <c r="P498" s="52">
        <f t="shared" si="192"/>
        <v>0</v>
      </c>
      <c r="Q498" s="53" t="str">
        <f t="shared" si="193"/>
        <v/>
      </c>
      <c r="R498" s="54"/>
      <c r="S498" s="37"/>
      <c r="T498" s="23"/>
      <c r="U498" s="52">
        <f t="shared" si="194"/>
        <v>0</v>
      </c>
      <c r="V498" s="90"/>
      <c r="W498" s="91"/>
      <c r="X498" s="92"/>
      <c r="Y498" s="467">
        <f t="shared" si="195"/>
        <v>0</v>
      </c>
      <c r="Z498" s="90"/>
      <c r="AA498" s="91"/>
      <c r="AB498" s="92"/>
      <c r="AC498" s="93">
        <f t="shared" si="196"/>
        <v>0</v>
      </c>
      <c r="AD498" s="391" t="str">
        <f t="shared" si="187"/>
        <v/>
      </c>
      <c r="AE498" s="54"/>
      <c r="AF498" s="240" t="str">
        <f t="shared" si="197"/>
        <v/>
      </c>
      <c r="AG498" s="139" t="str">
        <f t="shared" si="198"/>
        <v/>
      </c>
      <c r="AH498" s="130" t="str">
        <f t="shared" si="199"/>
        <v/>
      </c>
      <c r="AI498" s="131" t="b">
        <f t="shared" si="188"/>
        <v>0</v>
      </c>
      <c r="AJ498" s="132" t="str">
        <f t="shared" si="200"/>
        <v/>
      </c>
      <c r="AK498" s="132" t="str">
        <f t="shared" si="201"/>
        <v/>
      </c>
      <c r="AL498" s="132" t="str">
        <f t="shared" si="202"/>
        <v/>
      </c>
      <c r="AM498" s="132" t="str">
        <f t="shared" si="203"/>
        <v/>
      </c>
      <c r="AN498" s="133" t="str">
        <f t="shared" si="204"/>
        <v/>
      </c>
      <c r="AO498" s="133" t="str">
        <f t="shared" si="205"/>
        <v/>
      </c>
      <c r="AP498" s="133" t="str">
        <f t="shared" si="206"/>
        <v/>
      </c>
      <c r="AQ498" s="133" t="str">
        <f t="shared" si="207"/>
        <v/>
      </c>
      <c r="AR498" s="134" t="str">
        <f t="shared" si="208"/>
        <v/>
      </c>
    </row>
    <row r="499" spans="1:44">
      <c r="A499" s="220" t="str">
        <f t="shared" si="189"/>
        <v/>
      </c>
      <c r="B499" s="384"/>
      <c r="C499" s="385"/>
      <c r="D499" s="385"/>
      <c r="E499" s="386"/>
      <c r="F499" s="44"/>
      <c r="G499" s="469" t="str">
        <f t="shared" si="190"/>
        <v/>
      </c>
      <c r="H499" s="469"/>
      <c r="I499" s="373"/>
      <c r="J499" s="87"/>
      <c r="K499" s="54"/>
      <c r="L499" s="88"/>
      <c r="M499" s="89"/>
      <c r="N499" s="471">
        <f t="shared" si="191"/>
        <v>0</v>
      </c>
      <c r="O499" s="41"/>
      <c r="P499" s="52">
        <f t="shared" si="192"/>
        <v>0</v>
      </c>
      <c r="Q499" s="53" t="str">
        <f t="shared" si="193"/>
        <v/>
      </c>
      <c r="R499" s="54"/>
      <c r="S499" s="37"/>
      <c r="T499" s="23"/>
      <c r="U499" s="52">
        <f t="shared" si="194"/>
        <v>0</v>
      </c>
      <c r="V499" s="90"/>
      <c r="W499" s="91"/>
      <c r="X499" s="92"/>
      <c r="Y499" s="467">
        <f t="shared" si="195"/>
        <v>0</v>
      </c>
      <c r="Z499" s="90"/>
      <c r="AA499" s="91"/>
      <c r="AB499" s="92"/>
      <c r="AC499" s="93">
        <f t="shared" si="196"/>
        <v>0</v>
      </c>
      <c r="AD499" s="391" t="str">
        <f t="shared" si="187"/>
        <v/>
      </c>
      <c r="AE499" s="54"/>
      <c r="AF499" s="240" t="str">
        <f t="shared" si="197"/>
        <v/>
      </c>
      <c r="AG499" s="139" t="str">
        <f t="shared" si="198"/>
        <v/>
      </c>
      <c r="AH499" s="130" t="str">
        <f t="shared" si="199"/>
        <v/>
      </c>
      <c r="AI499" s="131" t="b">
        <f t="shared" si="188"/>
        <v>0</v>
      </c>
      <c r="AJ499" s="132" t="str">
        <f t="shared" si="200"/>
        <v/>
      </c>
      <c r="AK499" s="132" t="str">
        <f t="shared" si="201"/>
        <v/>
      </c>
      <c r="AL499" s="132" t="str">
        <f t="shared" si="202"/>
        <v/>
      </c>
      <c r="AM499" s="132" t="str">
        <f t="shared" si="203"/>
        <v/>
      </c>
      <c r="AN499" s="133" t="str">
        <f t="shared" si="204"/>
        <v/>
      </c>
      <c r="AO499" s="133" t="str">
        <f t="shared" si="205"/>
        <v/>
      </c>
      <c r="AP499" s="133" t="str">
        <f t="shared" si="206"/>
        <v/>
      </c>
      <c r="AQ499" s="133" t="str">
        <f t="shared" si="207"/>
        <v/>
      </c>
      <c r="AR499" s="134" t="str">
        <f t="shared" si="208"/>
        <v/>
      </c>
    </row>
    <row r="500" spans="1:44">
      <c r="A500" s="220" t="str">
        <f t="shared" si="189"/>
        <v/>
      </c>
      <c r="B500" s="384"/>
      <c r="C500" s="385"/>
      <c r="D500" s="385"/>
      <c r="E500" s="386"/>
      <c r="F500" s="44"/>
      <c r="G500" s="469" t="str">
        <f t="shared" si="190"/>
        <v/>
      </c>
      <c r="H500" s="469"/>
      <c r="I500" s="373"/>
      <c r="J500" s="87"/>
      <c r="K500" s="54"/>
      <c r="L500" s="88"/>
      <c r="M500" s="89"/>
      <c r="N500" s="471">
        <f t="shared" si="191"/>
        <v>0</v>
      </c>
      <c r="O500" s="41"/>
      <c r="P500" s="52">
        <f t="shared" si="192"/>
        <v>0</v>
      </c>
      <c r="Q500" s="53" t="str">
        <f t="shared" si="193"/>
        <v/>
      </c>
      <c r="R500" s="54"/>
      <c r="S500" s="37"/>
      <c r="T500" s="23"/>
      <c r="U500" s="52">
        <f t="shared" si="194"/>
        <v>0</v>
      </c>
      <c r="V500" s="90"/>
      <c r="W500" s="91"/>
      <c r="X500" s="92"/>
      <c r="Y500" s="467">
        <f t="shared" si="195"/>
        <v>0</v>
      </c>
      <c r="Z500" s="90"/>
      <c r="AA500" s="91"/>
      <c r="AB500" s="92"/>
      <c r="AC500" s="93">
        <f t="shared" si="196"/>
        <v>0</v>
      </c>
      <c r="AD500" s="391" t="str">
        <f t="shared" si="187"/>
        <v/>
      </c>
      <c r="AE500" s="54"/>
      <c r="AF500" s="240" t="str">
        <f t="shared" si="197"/>
        <v/>
      </c>
      <c r="AG500" s="139" t="str">
        <f t="shared" si="198"/>
        <v/>
      </c>
      <c r="AH500" s="130" t="str">
        <f t="shared" si="199"/>
        <v/>
      </c>
      <c r="AI500" s="131" t="b">
        <f t="shared" si="188"/>
        <v>0</v>
      </c>
      <c r="AJ500" s="132" t="str">
        <f t="shared" si="200"/>
        <v/>
      </c>
      <c r="AK500" s="132" t="str">
        <f t="shared" si="201"/>
        <v/>
      </c>
      <c r="AL500" s="132" t="str">
        <f t="shared" si="202"/>
        <v/>
      </c>
      <c r="AM500" s="132" t="str">
        <f t="shared" si="203"/>
        <v/>
      </c>
      <c r="AN500" s="133" t="str">
        <f t="shared" si="204"/>
        <v/>
      </c>
      <c r="AO500" s="133" t="str">
        <f t="shared" si="205"/>
        <v/>
      </c>
      <c r="AP500" s="133" t="str">
        <f t="shared" si="206"/>
        <v/>
      </c>
      <c r="AQ500" s="133" t="str">
        <f t="shared" si="207"/>
        <v/>
      </c>
      <c r="AR500" s="134" t="str">
        <f t="shared" si="208"/>
        <v/>
      </c>
    </row>
    <row r="501" spans="1:44">
      <c r="A501" s="220" t="str">
        <f t="shared" si="189"/>
        <v/>
      </c>
      <c r="B501" s="384"/>
      <c r="C501" s="385"/>
      <c r="D501" s="385"/>
      <c r="E501" s="386"/>
      <c r="F501" s="44"/>
      <c r="G501" s="469" t="str">
        <f t="shared" si="190"/>
        <v/>
      </c>
      <c r="H501" s="469"/>
      <c r="I501" s="373"/>
      <c r="J501" s="87"/>
      <c r="K501" s="54"/>
      <c r="L501" s="88"/>
      <c r="M501" s="89"/>
      <c r="N501" s="471">
        <f t="shared" si="191"/>
        <v>0</v>
      </c>
      <c r="O501" s="41"/>
      <c r="P501" s="52">
        <f t="shared" si="192"/>
        <v>0</v>
      </c>
      <c r="Q501" s="53" t="str">
        <f t="shared" si="193"/>
        <v/>
      </c>
      <c r="R501" s="54"/>
      <c r="S501" s="37"/>
      <c r="T501" s="23"/>
      <c r="U501" s="52">
        <f t="shared" si="194"/>
        <v>0</v>
      </c>
      <c r="V501" s="90"/>
      <c r="W501" s="91"/>
      <c r="X501" s="92"/>
      <c r="Y501" s="467">
        <f t="shared" si="195"/>
        <v>0</v>
      </c>
      <c r="Z501" s="90"/>
      <c r="AA501" s="91"/>
      <c r="AB501" s="92"/>
      <c r="AC501" s="93">
        <f t="shared" si="196"/>
        <v>0</v>
      </c>
      <c r="AD501" s="391" t="str">
        <f t="shared" si="187"/>
        <v/>
      </c>
      <c r="AE501" s="54"/>
      <c r="AF501" s="240" t="str">
        <f t="shared" si="197"/>
        <v/>
      </c>
      <c r="AG501" s="139" t="str">
        <f t="shared" si="198"/>
        <v/>
      </c>
      <c r="AH501" s="130" t="str">
        <f t="shared" si="199"/>
        <v/>
      </c>
      <c r="AI501" s="131" t="b">
        <f t="shared" si="188"/>
        <v>0</v>
      </c>
      <c r="AJ501" s="132" t="str">
        <f t="shared" si="200"/>
        <v/>
      </c>
      <c r="AK501" s="132" t="str">
        <f t="shared" si="201"/>
        <v/>
      </c>
      <c r="AL501" s="132" t="str">
        <f t="shared" si="202"/>
        <v/>
      </c>
      <c r="AM501" s="132" t="str">
        <f t="shared" si="203"/>
        <v/>
      </c>
      <c r="AN501" s="133" t="str">
        <f t="shared" si="204"/>
        <v/>
      </c>
      <c r="AO501" s="133" t="str">
        <f t="shared" si="205"/>
        <v/>
      </c>
      <c r="AP501" s="133" t="str">
        <f t="shared" si="206"/>
        <v/>
      </c>
      <c r="AQ501" s="133" t="str">
        <f t="shared" si="207"/>
        <v/>
      </c>
      <c r="AR501" s="134" t="str">
        <f t="shared" si="208"/>
        <v/>
      </c>
    </row>
    <row r="502" spans="1:44">
      <c r="A502" s="220" t="str">
        <f t="shared" si="189"/>
        <v/>
      </c>
      <c r="B502" s="384"/>
      <c r="C502" s="385"/>
      <c r="D502" s="385"/>
      <c r="E502" s="386"/>
      <c r="F502" s="44"/>
      <c r="G502" s="469" t="str">
        <f t="shared" si="190"/>
        <v/>
      </c>
      <c r="H502" s="469"/>
      <c r="I502" s="373"/>
      <c r="J502" s="87"/>
      <c r="K502" s="54"/>
      <c r="L502" s="88"/>
      <c r="M502" s="89"/>
      <c r="N502" s="471">
        <f t="shared" si="191"/>
        <v>0</v>
      </c>
      <c r="O502" s="41"/>
      <c r="P502" s="52">
        <f t="shared" si="192"/>
        <v>0</v>
      </c>
      <c r="Q502" s="53" t="str">
        <f t="shared" si="193"/>
        <v/>
      </c>
      <c r="R502" s="54"/>
      <c r="S502" s="37"/>
      <c r="T502" s="23"/>
      <c r="U502" s="52">
        <f t="shared" si="194"/>
        <v>0</v>
      </c>
      <c r="V502" s="90"/>
      <c r="W502" s="91"/>
      <c r="X502" s="92"/>
      <c r="Y502" s="467">
        <f t="shared" si="195"/>
        <v>0</v>
      </c>
      <c r="Z502" s="90"/>
      <c r="AA502" s="91"/>
      <c r="AB502" s="92"/>
      <c r="AC502" s="93">
        <f t="shared" si="196"/>
        <v>0</v>
      </c>
      <c r="AD502" s="391" t="str">
        <f t="shared" si="187"/>
        <v/>
      </c>
      <c r="AE502" s="54"/>
      <c r="AF502" s="240" t="str">
        <f t="shared" si="197"/>
        <v/>
      </c>
      <c r="AG502" s="139" t="str">
        <f t="shared" si="198"/>
        <v/>
      </c>
      <c r="AH502" s="130" t="str">
        <f t="shared" si="199"/>
        <v/>
      </c>
      <c r="AI502" s="131" t="b">
        <f t="shared" si="188"/>
        <v>0</v>
      </c>
      <c r="AJ502" s="132" t="str">
        <f t="shared" si="200"/>
        <v/>
      </c>
      <c r="AK502" s="132" t="str">
        <f t="shared" si="201"/>
        <v/>
      </c>
      <c r="AL502" s="132" t="str">
        <f t="shared" si="202"/>
        <v/>
      </c>
      <c r="AM502" s="132" t="str">
        <f t="shared" si="203"/>
        <v/>
      </c>
      <c r="AN502" s="133" t="str">
        <f t="shared" si="204"/>
        <v/>
      </c>
      <c r="AO502" s="133" t="str">
        <f t="shared" si="205"/>
        <v/>
      </c>
      <c r="AP502" s="133" t="str">
        <f t="shared" si="206"/>
        <v/>
      </c>
      <c r="AQ502" s="133" t="str">
        <f t="shared" si="207"/>
        <v/>
      </c>
      <c r="AR502" s="134" t="str">
        <f t="shared" si="208"/>
        <v/>
      </c>
    </row>
    <row r="503" spans="1:44">
      <c r="A503" s="220" t="str">
        <f t="shared" si="189"/>
        <v/>
      </c>
      <c r="B503" s="384"/>
      <c r="C503" s="385"/>
      <c r="D503" s="385"/>
      <c r="E503" s="386"/>
      <c r="F503" s="44"/>
      <c r="G503" s="469" t="str">
        <f t="shared" si="190"/>
        <v/>
      </c>
      <c r="H503" s="469"/>
      <c r="I503" s="373"/>
      <c r="J503" s="87"/>
      <c r="K503" s="54"/>
      <c r="L503" s="88"/>
      <c r="M503" s="89"/>
      <c r="N503" s="471">
        <f t="shared" si="191"/>
        <v>0</v>
      </c>
      <c r="O503" s="41"/>
      <c r="P503" s="52">
        <f t="shared" si="192"/>
        <v>0</v>
      </c>
      <c r="Q503" s="53" t="str">
        <f t="shared" si="193"/>
        <v/>
      </c>
      <c r="R503" s="54"/>
      <c r="S503" s="37"/>
      <c r="T503" s="23"/>
      <c r="U503" s="52">
        <f t="shared" si="194"/>
        <v>0</v>
      </c>
      <c r="V503" s="90"/>
      <c r="W503" s="91"/>
      <c r="X503" s="92"/>
      <c r="Y503" s="467">
        <f t="shared" si="195"/>
        <v>0</v>
      </c>
      <c r="Z503" s="90"/>
      <c r="AA503" s="91"/>
      <c r="AB503" s="92"/>
      <c r="AC503" s="93">
        <f t="shared" si="196"/>
        <v>0</v>
      </c>
      <c r="AD503" s="391" t="str">
        <f t="shared" si="187"/>
        <v/>
      </c>
      <c r="AE503" s="54"/>
      <c r="AF503" s="240" t="str">
        <f t="shared" si="197"/>
        <v/>
      </c>
      <c r="AG503" s="139" t="str">
        <f t="shared" si="198"/>
        <v/>
      </c>
      <c r="AH503" s="130" t="str">
        <f t="shared" si="199"/>
        <v/>
      </c>
      <c r="AI503" s="131" t="b">
        <f t="shared" si="188"/>
        <v>0</v>
      </c>
      <c r="AJ503" s="132" t="str">
        <f t="shared" si="200"/>
        <v/>
      </c>
      <c r="AK503" s="132" t="str">
        <f t="shared" si="201"/>
        <v/>
      </c>
      <c r="AL503" s="132" t="str">
        <f t="shared" si="202"/>
        <v/>
      </c>
      <c r="AM503" s="132" t="str">
        <f t="shared" si="203"/>
        <v/>
      </c>
      <c r="AN503" s="133" t="str">
        <f t="shared" si="204"/>
        <v/>
      </c>
      <c r="AO503" s="133" t="str">
        <f t="shared" si="205"/>
        <v/>
      </c>
      <c r="AP503" s="133" t="str">
        <f t="shared" si="206"/>
        <v/>
      </c>
      <c r="AQ503" s="133" t="str">
        <f t="shared" si="207"/>
        <v/>
      </c>
      <c r="AR503" s="134" t="str">
        <f t="shared" si="208"/>
        <v/>
      </c>
    </row>
    <row r="504" spans="1:44">
      <c r="A504" s="220" t="str">
        <f t="shared" si="189"/>
        <v/>
      </c>
      <c r="B504" s="384"/>
      <c r="C504" s="385"/>
      <c r="D504" s="385"/>
      <c r="E504" s="386"/>
      <c r="F504" s="44"/>
      <c r="G504" s="469" t="str">
        <f t="shared" si="190"/>
        <v/>
      </c>
      <c r="H504" s="469"/>
      <c r="I504" s="373"/>
      <c r="J504" s="87"/>
      <c r="K504" s="54"/>
      <c r="L504" s="88"/>
      <c r="M504" s="89"/>
      <c r="N504" s="471">
        <f t="shared" si="191"/>
        <v>0</v>
      </c>
      <c r="O504" s="41"/>
      <c r="P504" s="52">
        <f t="shared" si="192"/>
        <v>0</v>
      </c>
      <c r="Q504" s="53" t="str">
        <f t="shared" si="193"/>
        <v/>
      </c>
      <c r="R504" s="54"/>
      <c r="S504" s="37"/>
      <c r="T504" s="23"/>
      <c r="U504" s="52">
        <f t="shared" si="194"/>
        <v>0</v>
      </c>
      <c r="V504" s="90"/>
      <c r="W504" s="91"/>
      <c r="X504" s="92"/>
      <c r="Y504" s="467">
        <f t="shared" si="195"/>
        <v>0</v>
      </c>
      <c r="Z504" s="90"/>
      <c r="AA504" s="91"/>
      <c r="AB504" s="92"/>
      <c r="AC504" s="93">
        <f t="shared" si="196"/>
        <v>0</v>
      </c>
      <c r="AD504" s="391" t="str">
        <f t="shared" si="187"/>
        <v/>
      </c>
      <c r="AE504" s="54"/>
      <c r="AF504" s="240" t="str">
        <f t="shared" si="197"/>
        <v/>
      </c>
      <c r="AG504" s="139" t="str">
        <f t="shared" si="198"/>
        <v/>
      </c>
      <c r="AH504" s="130" t="str">
        <f t="shared" si="199"/>
        <v/>
      </c>
      <c r="AI504" s="131" t="b">
        <f t="shared" si="188"/>
        <v>0</v>
      </c>
      <c r="AJ504" s="132" t="str">
        <f t="shared" si="200"/>
        <v/>
      </c>
      <c r="AK504" s="132" t="str">
        <f t="shared" si="201"/>
        <v/>
      </c>
      <c r="AL504" s="132" t="str">
        <f t="shared" si="202"/>
        <v/>
      </c>
      <c r="AM504" s="132" t="str">
        <f t="shared" si="203"/>
        <v/>
      </c>
      <c r="AN504" s="133" t="str">
        <f t="shared" si="204"/>
        <v/>
      </c>
      <c r="AO504" s="133" t="str">
        <f t="shared" si="205"/>
        <v/>
      </c>
      <c r="AP504" s="133" t="str">
        <f t="shared" si="206"/>
        <v/>
      </c>
      <c r="AQ504" s="133" t="str">
        <f t="shared" si="207"/>
        <v/>
      </c>
      <c r="AR504" s="134" t="str">
        <f t="shared" si="208"/>
        <v/>
      </c>
    </row>
    <row r="505" spans="1:44">
      <c r="A505" s="220" t="str">
        <f t="shared" si="189"/>
        <v/>
      </c>
      <c r="B505" s="384"/>
      <c r="C505" s="385"/>
      <c r="D505" s="385"/>
      <c r="E505" s="386"/>
      <c r="F505" s="44"/>
      <c r="G505" s="469" t="str">
        <f t="shared" si="190"/>
        <v/>
      </c>
      <c r="H505" s="469"/>
      <c r="I505" s="373"/>
      <c r="J505" s="87"/>
      <c r="K505" s="54"/>
      <c r="L505" s="88"/>
      <c r="M505" s="89"/>
      <c r="N505" s="471">
        <f t="shared" si="191"/>
        <v>0</v>
      </c>
      <c r="O505" s="41"/>
      <c r="P505" s="52">
        <f t="shared" si="192"/>
        <v>0</v>
      </c>
      <c r="Q505" s="53" t="str">
        <f t="shared" si="193"/>
        <v/>
      </c>
      <c r="R505" s="54"/>
      <c r="S505" s="37"/>
      <c r="T505" s="23"/>
      <c r="U505" s="52">
        <f t="shared" si="194"/>
        <v>0</v>
      </c>
      <c r="V505" s="90"/>
      <c r="W505" s="91"/>
      <c r="X505" s="92"/>
      <c r="Y505" s="467">
        <f t="shared" si="195"/>
        <v>0</v>
      </c>
      <c r="Z505" s="90"/>
      <c r="AA505" s="91"/>
      <c r="AB505" s="92"/>
      <c r="AC505" s="93">
        <f t="shared" si="196"/>
        <v>0</v>
      </c>
      <c r="AD505" s="391" t="str">
        <f t="shared" si="187"/>
        <v/>
      </c>
      <c r="AE505" s="54"/>
      <c r="AF505" s="240" t="str">
        <f t="shared" si="197"/>
        <v/>
      </c>
      <c r="AG505" s="139" t="str">
        <f t="shared" si="198"/>
        <v/>
      </c>
      <c r="AH505" s="130" t="str">
        <f t="shared" si="199"/>
        <v/>
      </c>
      <c r="AI505" s="131" t="b">
        <f t="shared" si="188"/>
        <v>0</v>
      </c>
      <c r="AJ505" s="132" t="str">
        <f t="shared" si="200"/>
        <v/>
      </c>
      <c r="AK505" s="132" t="str">
        <f t="shared" si="201"/>
        <v/>
      </c>
      <c r="AL505" s="132" t="str">
        <f t="shared" si="202"/>
        <v/>
      </c>
      <c r="AM505" s="132" t="str">
        <f t="shared" si="203"/>
        <v/>
      </c>
      <c r="AN505" s="133" t="str">
        <f t="shared" si="204"/>
        <v/>
      </c>
      <c r="AO505" s="133" t="str">
        <f t="shared" si="205"/>
        <v/>
      </c>
      <c r="AP505" s="133" t="str">
        <f t="shared" si="206"/>
        <v/>
      </c>
      <c r="AQ505" s="133" t="str">
        <f t="shared" si="207"/>
        <v/>
      </c>
      <c r="AR505" s="134" t="str">
        <f t="shared" si="208"/>
        <v/>
      </c>
    </row>
    <row r="506" spans="1:44">
      <c r="A506" s="220" t="str">
        <f t="shared" si="189"/>
        <v/>
      </c>
      <c r="B506" s="384"/>
      <c r="C506" s="385"/>
      <c r="D506" s="385"/>
      <c r="E506" s="386"/>
      <c r="F506" s="44"/>
      <c r="G506" s="469" t="str">
        <f t="shared" si="190"/>
        <v/>
      </c>
      <c r="H506" s="469"/>
      <c r="I506" s="373"/>
      <c r="J506" s="87"/>
      <c r="K506" s="54"/>
      <c r="L506" s="88"/>
      <c r="M506" s="89"/>
      <c r="N506" s="471">
        <f t="shared" si="191"/>
        <v>0</v>
      </c>
      <c r="O506" s="41"/>
      <c r="P506" s="52">
        <f t="shared" si="192"/>
        <v>0</v>
      </c>
      <c r="Q506" s="53" t="str">
        <f t="shared" si="193"/>
        <v/>
      </c>
      <c r="R506" s="54"/>
      <c r="S506" s="37"/>
      <c r="T506" s="23"/>
      <c r="U506" s="52">
        <f t="shared" si="194"/>
        <v>0</v>
      </c>
      <c r="V506" s="90"/>
      <c r="W506" s="91"/>
      <c r="X506" s="92"/>
      <c r="Y506" s="467">
        <f t="shared" si="195"/>
        <v>0</v>
      </c>
      <c r="Z506" s="90"/>
      <c r="AA506" s="91"/>
      <c r="AB506" s="92"/>
      <c r="AC506" s="93">
        <f t="shared" si="196"/>
        <v>0</v>
      </c>
      <c r="AD506" s="391" t="str">
        <f t="shared" si="187"/>
        <v/>
      </c>
      <c r="AE506" s="54"/>
      <c r="AF506" s="240" t="str">
        <f t="shared" si="197"/>
        <v/>
      </c>
      <c r="AG506" s="139" t="str">
        <f t="shared" si="198"/>
        <v/>
      </c>
      <c r="AH506" s="130" t="str">
        <f t="shared" si="199"/>
        <v/>
      </c>
      <c r="AI506" s="131" t="b">
        <f t="shared" si="188"/>
        <v>0</v>
      </c>
      <c r="AJ506" s="132" t="str">
        <f t="shared" si="200"/>
        <v/>
      </c>
      <c r="AK506" s="132" t="str">
        <f t="shared" si="201"/>
        <v/>
      </c>
      <c r="AL506" s="132" t="str">
        <f t="shared" si="202"/>
        <v/>
      </c>
      <c r="AM506" s="132" t="str">
        <f t="shared" si="203"/>
        <v/>
      </c>
      <c r="AN506" s="133" t="str">
        <f t="shared" si="204"/>
        <v/>
      </c>
      <c r="AO506" s="133" t="str">
        <f t="shared" si="205"/>
        <v/>
      </c>
      <c r="AP506" s="133" t="str">
        <f t="shared" si="206"/>
        <v/>
      </c>
      <c r="AQ506" s="133" t="str">
        <f t="shared" si="207"/>
        <v/>
      </c>
      <c r="AR506" s="134" t="str">
        <f t="shared" si="208"/>
        <v/>
      </c>
    </row>
    <row r="507" spans="1:44">
      <c r="A507" s="220" t="str">
        <f t="shared" si="189"/>
        <v/>
      </c>
      <c r="B507" s="384"/>
      <c r="C507" s="385"/>
      <c r="D507" s="385"/>
      <c r="E507" s="386"/>
      <c r="F507" s="44"/>
      <c r="G507" s="469" t="str">
        <f t="shared" si="190"/>
        <v/>
      </c>
      <c r="H507" s="469"/>
      <c r="I507" s="373"/>
      <c r="J507" s="87"/>
      <c r="K507" s="54"/>
      <c r="L507" s="88"/>
      <c r="M507" s="89"/>
      <c r="N507" s="471">
        <f t="shared" si="191"/>
        <v>0</v>
      </c>
      <c r="O507" s="41"/>
      <c r="P507" s="52">
        <f t="shared" si="192"/>
        <v>0</v>
      </c>
      <c r="Q507" s="53" t="str">
        <f t="shared" si="193"/>
        <v/>
      </c>
      <c r="R507" s="54"/>
      <c r="S507" s="37"/>
      <c r="T507" s="23"/>
      <c r="U507" s="52">
        <f t="shared" si="194"/>
        <v>0</v>
      </c>
      <c r="V507" s="90"/>
      <c r="W507" s="91"/>
      <c r="X507" s="92"/>
      <c r="Y507" s="467">
        <f t="shared" si="195"/>
        <v>0</v>
      </c>
      <c r="Z507" s="90"/>
      <c r="AA507" s="91"/>
      <c r="AB507" s="92"/>
      <c r="AC507" s="93">
        <f t="shared" si="196"/>
        <v>0</v>
      </c>
      <c r="AD507" s="391" t="str">
        <f t="shared" si="187"/>
        <v/>
      </c>
      <c r="AE507" s="54"/>
      <c r="AF507" s="240" t="str">
        <f t="shared" si="197"/>
        <v/>
      </c>
      <c r="AG507" s="139" t="str">
        <f t="shared" si="198"/>
        <v/>
      </c>
      <c r="AH507" s="130" t="str">
        <f t="shared" si="199"/>
        <v/>
      </c>
      <c r="AI507" s="131" t="b">
        <f t="shared" si="188"/>
        <v>0</v>
      </c>
      <c r="AJ507" s="132" t="str">
        <f t="shared" si="200"/>
        <v/>
      </c>
      <c r="AK507" s="132" t="str">
        <f t="shared" si="201"/>
        <v/>
      </c>
      <c r="AL507" s="132" t="str">
        <f t="shared" si="202"/>
        <v/>
      </c>
      <c r="AM507" s="132" t="str">
        <f t="shared" si="203"/>
        <v/>
      </c>
      <c r="AN507" s="133" t="str">
        <f t="shared" si="204"/>
        <v/>
      </c>
      <c r="AO507" s="133" t="str">
        <f t="shared" si="205"/>
        <v/>
      </c>
      <c r="AP507" s="133" t="str">
        <f t="shared" si="206"/>
        <v/>
      </c>
      <c r="AQ507" s="133" t="str">
        <f t="shared" si="207"/>
        <v/>
      </c>
      <c r="AR507" s="134" t="str">
        <f t="shared" si="208"/>
        <v/>
      </c>
    </row>
    <row r="508" spans="1:44">
      <c r="A508" s="220" t="str">
        <f t="shared" si="189"/>
        <v/>
      </c>
      <c r="B508" s="384"/>
      <c r="C508" s="385"/>
      <c r="D508" s="385"/>
      <c r="E508" s="386"/>
      <c r="F508" s="44"/>
      <c r="G508" s="469" t="str">
        <f t="shared" si="190"/>
        <v/>
      </c>
      <c r="H508" s="469"/>
      <c r="I508" s="373"/>
      <c r="J508" s="87"/>
      <c r="K508" s="54"/>
      <c r="L508" s="88"/>
      <c r="M508" s="89"/>
      <c r="N508" s="471">
        <f t="shared" si="191"/>
        <v>0</v>
      </c>
      <c r="O508" s="41"/>
      <c r="P508" s="52">
        <f t="shared" si="192"/>
        <v>0</v>
      </c>
      <c r="Q508" s="53" t="str">
        <f t="shared" si="193"/>
        <v/>
      </c>
      <c r="R508" s="54"/>
      <c r="S508" s="37"/>
      <c r="T508" s="23"/>
      <c r="U508" s="52">
        <f t="shared" si="194"/>
        <v>0</v>
      </c>
      <c r="V508" s="90"/>
      <c r="W508" s="91"/>
      <c r="X508" s="92"/>
      <c r="Y508" s="467">
        <f t="shared" si="195"/>
        <v>0</v>
      </c>
      <c r="Z508" s="90"/>
      <c r="AA508" s="91"/>
      <c r="AB508" s="92"/>
      <c r="AC508" s="93">
        <f t="shared" si="196"/>
        <v>0</v>
      </c>
      <c r="AD508" s="391" t="str">
        <f t="shared" si="187"/>
        <v/>
      </c>
      <c r="AE508" s="54"/>
      <c r="AF508" s="240" t="str">
        <f t="shared" si="197"/>
        <v/>
      </c>
      <c r="AG508" s="139" t="str">
        <f t="shared" si="198"/>
        <v/>
      </c>
      <c r="AH508" s="130" t="str">
        <f t="shared" si="199"/>
        <v/>
      </c>
      <c r="AI508" s="131" t="b">
        <f t="shared" si="188"/>
        <v>0</v>
      </c>
      <c r="AJ508" s="132" t="str">
        <f t="shared" si="200"/>
        <v/>
      </c>
      <c r="AK508" s="132" t="str">
        <f t="shared" si="201"/>
        <v/>
      </c>
      <c r="AL508" s="132" t="str">
        <f t="shared" si="202"/>
        <v/>
      </c>
      <c r="AM508" s="132" t="str">
        <f t="shared" si="203"/>
        <v/>
      </c>
      <c r="AN508" s="133" t="str">
        <f t="shared" si="204"/>
        <v/>
      </c>
      <c r="AO508" s="133" t="str">
        <f t="shared" si="205"/>
        <v/>
      </c>
      <c r="AP508" s="133" t="str">
        <f t="shared" si="206"/>
        <v/>
      </c>
      <c r="AQ508" s="133" t="str">
        <f t="shared" si="207"/>
        <v/>
      </c>
      <c r="AR508" s="134" t="str">
        <f t="shared" si="208"/>
        <v/>
      </c>
    </row>
    <row r="509" spans="1:44">
      <c r="A509" s="220" t="str">
        <f t="shared" si="189"/>
        <v/>
      </c>
      <c r="B509" s="384"/>
      <c r="C509" s="385"/>
      <c r="D509" s="385"/>
      <c r="E509" s="386"/>
      <c r="F509" s="44"/>
      <c r="G509" s="469" t="str">
        <f t="shared" si="190"/>
        <v/>
      </c>
      <c r="H509" s="469"/>
      <c r="I509" s="373"/>
      <c r="J509" s="87"/>
      <c r="K509" s="54"/>
      <c r="L509" s="88"/>
      <c r="M509" s="89"/>
      <c r="N509" s="471">
        <f t="shared" si="191"/>
        <v>0</v>
      </c>
      <c r="O509" s="41"/>
      <c r="P509" s="52">
        <f t="shared" si="192"/>
        <v>0</v>
      </c>
      <c r="Q509" s="53" t="str">
        <f t="shared" si="193"/>
        <v/>
      </c>
      <c r="R509" s="54"/>
      <c r="S509" s="37"/>
      <c r="T509" s="23"/>
      <c r="U509" s="52">
        <f t="shared" si="194"/>
        <v>0</v>
      </c>
      <c r="V509" s="90"/>
      <c r="W509" s="91"/>
      <c r="X509" s="92"/>
      <c r="Y509" s="467">
        <f t="shared" si="195"/>
        <v>0</v>
      </c>
      <c r="Z509" s="90"/>
      <c r="AA509" s="91"/>
      <c r="AB509" s="92"/>
      <c r="AC509" s="93">
        <f t="shared" si="196"/>
        <v>0</v>
      </c>
      <c r="AD509" s="391" t="str">
        <f t="shared" si="187"/>
        <v/>
      </c>
      <c r="AE509" s="54"/>
      <c r="AF509" s="240" t="str">
        <f t="shared" si="197"/>
        <v/>
      </c>
      <c r="AG509" s="139" t="str">
        <f t="shared" si="198"/>
        <v/>
      </c>
      <c r="AH509" s="130" t="str">
        <f t="shared" si="199"/>
        <v/>
      </c>
      <c r="AI509" s="131" t="b">
        <f t="shared" si="188"/>
        <v>0</v>
      </c>
      <c r="AJ509" s="132" t="str">
        <f t="shared" si="200"/>
        <v/>
      </c>
      <c r="AK509" s="132" t="str">
        <f t="shared" si="201"/>
        <v/>
      </c>
      <c r="AL509" s="132" t="str">
        <f t="shared" si="202"/>
        <v/>
      </c>
      <c r="AM509" s="132" t="str">
        <f t="shared" si="203"/>
        <v/>
      </c>
      <c r="AN509" s="133" t="str">
        <f t="shared" si="204"/>
        <v/>
      </c>
      <c r="AO509" s="133" t="str">
        <f t="shared" si="205"/>
        <v/>
      </c>
      <c r="AP509" s="133" t="str">
        <f t="shared" si="206"/>
        <v/>
      </c>
      <c r="AQ509" s="133" t="str">
        <f t="shared" si="207"/>
        <v/>
      </c>
      <c r="AR509" s="134" t="str">
        <f t="shared" si="208"/>
        <v/>
      </c>
    </row>
    <row r="510" spans="1:44">
      <c r="A510" s="220" t="str">
        <f t="shared" si="189"/>
        <v/>
      </c>
      <c r="B510" s="384"/>
      <c r="C510" s="385"/>
      <c r="D510" s="385"/>
      <c r="E510" s="386"/>
      <c r="F510" s="44"/>
      <c r="G510" s="469" t="str">
        <f t="shared" si="190"/>
        <v/>
      </c>
      <c r="H510" s="469"/>
      <c r="I510" s="373"/>
      <c r="J510" s="87"/>
      <c r="K510" s="54"/>
      <c r="L510" s="88"/>
      <c r="M510" s="89"/>
      <c r="N510" s="471">
        <f t="shared" si="191"/>
        <v>0</v>
      </c>
      <c r="O510" s="41"/>
      <c r="P510" s="52">
        <f t="shared" si="192"/>
        <v>0</v>
      </c>
      <c r="Q510" s="53" t="str">
        <f t="shared" si="193"/>
        <v/>
      </c>
      <c r="R510" s="54"/>
      <c r="S510" s="37"/>
      <c r="T510" s="23"/>
      <c r="U510" s="52">
        <f t="shared" si="194"/>
        <v>0</v>
      </c>
      <c r="V510" s="90"/>
      <c r="W510" s="91"/>
      <c r="X510" s="92"/>
      <c r="Y510" s="467">
        <f t="shared" si="195"/>
        <v>0</v>
      </c>
      <c r="Z510" s="90"/>
      <c r="AA510" s="91"/>
      <c r="AB510" s="92"/>
      <c r="AC510" s="93">
        <f t="shared" si="196"/>
        <v>0</v>
      </c>
      <c r="AD510" s="391" t="str">
        <f t="shared" si="187"/>
        <v/>
      </c>
      <c r="AE510" s="54"/>
      <c r="AF510" s="240" t="str">
        <f t="shared" si="197"/>
        <v/>
      </c>
      <c r="AG510" s="139" t="str">
        <f t="shared" si="198"/>
        <v/>
      </c>
      <c r="AH510" s="130" t="str">
        <f t="shared" si="199"/>
        <v/>
      </c>
      <c r="AI510" s="131" t="b">
        <f t="shared" si="188"/>
        <v>0</v>
      </c>
      <c r="AJ510" s="132" t="str">
        <f t="shared" si="200"/>
        <v/>
      </c>
      <c r="AK510" s="132" t="str">
        <f t="shared" si="201"/>
        <v/>
      </c>
      <c r="AL510" s="132" t="str">
        <f t="shared" si="202"/>
        <v/>
      </c>
      <c r="AM510" s="132" t="str">
        <f t="shared" si="203"/>
        <v/>
      </c>
      <c r="AN510" s="133" t="str">
        <f t="shared" si="204"/>
        <v/>
      </c>
      <c r="AO510" s="133" t="str">
        <f t="shared" si="205"/>
        <v/>
      </c>
      <c r="AP510" s="133" t="str">
        <f t="shared" si="206"/>
        <v/>
      </c>
      <c r="AQ510" s="133" t="str">
        <f t="shared" si="207"/>
        <v/>
      </c>
      <c r="AR510" s="134" t="str">
        <f t="shared" si="208"/>
        <v/>
      </c>
    </row>
    <row r="511" spans="1:44">
      <c r="A511" s="220" t="str">
        <f t="shared" si="189"/>
        <v/>
      </c>
      <c r="B511" s="384"/>
      <c r="C511" s="385"/>
      <c r="D511" s="385"/>
      <c r="E511" s="386"/>
      <c r="F511" s="44"/>
      <c r="G511" s="469" t="str">
        <f t="shared" si="190"/>
        <v/>
      </c>
      <c r="H511" s="469"/>
      <c r="I511" s="373"/>
      <c r="J511" s="87"/>
      <c r="K511" s="54"/>
      <c r="L511" s="88"/>
      <c r="M511" s="89"/>
      <c r="N511" s="471">
        <f t="shared" si="191"/>
        <v>0</v>
      </c>
      <c r="O511" s="41"/>
      <c r="P511" s="52">
        <f t="shared" si="192"/>
        <v>0</v>
      </c>
      <c r="Q511" s="53" t="str">
        <f t="shared" si="193"/>
        <v/>
      </c>
      <c r="R511" s="54"/>
      <c r="S511" s="37"/>
      <c r="T511" s="23"/>
      <c r="U511" s="52">
        <f t="shared" si="194"/>
        <v>0</v>
      </c>
      <c r="V511" s="90"/>
      <c r="W511" s="91"/>
      <c r="X511" s="92"/>
      <c r="Y511" s="467">
        <f t="shared" si="195"/>
        <v>0</v>
      </c>
      <c r="Z511" s="90"/>
      <c r="AA511" s="91"/>
      <c r="AB511" s="92"/>
      <c r="AC511" s="93">
        <f t="shared" si="196"/>
        <v>0</v>
      </c>
      <c r="AD511" s="391" t="str">
        <f t="shared" si="187"/>
        <v/>
      </c>
      <c r="AE511" s="54"/>
      <c r="AF511" s="240" t="str">
        <f t="shared" si="197"/>
        <v/>
      </c>
      <c r="AG511" s="139" t="str">
        <f t="shared" si="198"/>
        <v/>
      </c>
      <c r="AH511" s="130" t="str">
        <f t="shared" si="199"/>
        <v/>
      </c>
      <c r="AI511" s="131" t="b">
        <f t="shared" si="188"/>
        <v>0</v>
      </c>
      <c r="AJ511" s="132" t="str">
        <f t="shared" si="200"/>
        <v/>
      </c>
      <c r="AK511" s="132" t="str">
        <f t="shared" si="201"/>
        <v/>
      </c>
      <c r="AL511" s="132" t="str">
        <f t="shared" si="202"/>
        <v/>
      </c>
      <c r="AM511" s="132" t="str">
        <f t="shared" si="203"/>
        <v/>
      </c>
      <c r="AN511" s="133" t="str">
        <f t="shared" si="204"/>
        <v/>
      </c>
      <c r="AO511" s="133" t="str">
        <f t="shared" si="205"/>
        <v/>
      </c>
      <c r="AP511" s="133" t="str">
        <f t="shared" si="206"/>
        <v/>
      </c>
      <c r="AQ511" s="133" t="str">
        <f t="shared" si="207"/>
        <v/>
      </c>
      <c r="AR511" s="134" t="str">
        <f t="shared" si="208"/>
        <v/>
      </c>
    </row>
    <row r="512" spans="1:44">
      <c r="A512" s="220" t="str">
        <f t="shared" si="189"/>
        <v/>
      </c>
      <c r="B512" s="384"/>
      <c r="C512" s="382"/>
      <c r="D512" s="382"/>
      <c r="E512" s="383"/>
      <c r="F512" s="44"/>
      <c r="G512" s="469" t="str">
        <f t="shared" si="190"/>
        <v/>
      </c>
      <c r="H512" s="469"/>
      <c r="I512" s="373"/>
      <c r="J512" s="87"/>
      <c r="K512" s="54"/>
      <c r="L512" s="88"/>
      <c r="M512" s="89"/>
      <c r="N512" s="471">
        <f t="shared" si="191"/>
        <v>0</v>
      </c>
      <c r="O512" s="41"/>
      <c r="P512" s="52">
        <f t="shared" si="192"/>
        <v>0</v>
      </c>
      <c r="Q512" s="53" t="str">
        <f t="shared" si="193"/>
        <v/>
      </c>
      <c r="R512" s="54"/>
      <c r="S512" s="37"/>
      <c r="T512" s="23"/>
      <c r="U512" s="52">
        <f t="shared" si="194"/>
        <v>0</v>
      </c>
      <c r="V512" s="90"/>
      <c r="W512" s="91"/>
      <c r="X512" s="92"/>
      <c r="Y512" s="467">
        <f t="shared" si="195"/>
        <v>0</v>
      </c>
      <c r="Z512" s="90"/>
      <c r="AA512" s="91"/>
      <c r="AB512" s="92"/>
      <c r="AC512" s="93">
        <f t="shared" si="196"/>
        <v>0</v>
      </c>
      <c r="AD512" s="391" t="str">
        <f t="shared" si="187"/>
        <v/>
      </c>
      <c r="AE512" s="54"/>
      <c r="AF512" s="240" t="str">
        <f t="shared" si="197"/>
        <v/>
      </c>
      <c r="AG512" s="139" t="str">
        <f t="shared" si="198"/>
        <v/>
      </c>
      <c r="AH512" s="130" t="str">
        <f t="shared" si="199"/>
        <v/>
      </c>
      <c r="AI512" s="131" t="b">
        <f t="shared" si="188"/>
        <v>0</v>
      </c>
      <c r="AJ512" s="132" t="str">
        <f t="shared" si="200"/>
        <v/>
      </c>
      <c r="AK512" s="132" t="str">
        <f t="shared" si="201"/>
        <v/>
      </c>
      <c r="AL512" s="132" t="str">
        <f t="shared" si="202"/>
        <v/>
      </c>
      <c r="AM512" s="132" t="str">
        <f t="shared" si="203"/>
        <v/>
      </c>
      <c r="AN512" s="133" t="str">
        <f t="shared" si="204"/>
        <v/>
      </c>
      <c r="AO512" s="133" t="str">
        <f t="shared" si="205"/>
        <v/>
      </c>
      <c r="AP512" s="133" t="str">
        <f t="shared" si="206"/>
        <v/>
      </c>
      <c r="AQ512" s="133" t="str">
        <f t="shared" si="207"/>
        <v/>
      </c>
      <c r="AR512" s="134" t="str">
        <f t="shared" si="208"/>
        <v/>
      </c>
    </row>
    <row r="513" spans="1:44">
      <c r="A513" s="220" t="str">
        <f t="shared" si="189"/>
        <v/>
      </c>
      <c r="B513" s="384"/>
      <c r="C513" s="385"/>
      <c r="D513" s="385"/>
      <c r="E513" s="386"/>
      <c r="F513" s="44"/>
      <c r="G513" s="469" t="str">
        <f t="shared" si="190"/>
        <v/>
      </c>
      <c r="H513" s="469"/>
      <c r="I513" s="373"/>
      <c r="J513" s="87"/>
      <c r="K513" s="54"/>
      <c r="L513" s="88"/>
      <c r="M513" s="89"/>
      <c r="N513" s="471">
        <f t="shared" si="191"/>
        <v>0</v>
      </c>
      <c r="O513" s="41"/>
      <c r="P513" s="52">
        <f t="shared" si="192"/>
        <v>0</v>
      </c>
      <c r="Q513" s="53" t="str">
        <f t="shared" si="193"/>
        <v/>
      </c>
      <c r="R513" s="54"/>
      <c r="S513" s="37"/>
      <c r="T513" s="23"/>
      <c r="U513" s="52">
        <f t="shared" si="194"/>
        <v>0</v>
      </c>
      <c r="V513" s="90"/>
      <c r="W513" s="91"/>
      <c r="X513" s="92"/>
      <c r="Y513" s="467">
        <f t="shared" si="195"/>
        <v>0</v>
      </c>
      <c r="Z513" s="90"/>
      <c r="AA513" s="91"/>
      <c r="AB513" s="92"/>
      <c r="AC513" s="93">
        <f t="shared" si="196"/>
        <v>0</v>
      </c>
      <c r="AD513" s="391" t="str">
        <f t="shared" si="187"/>
        <v/>
      </c>
      <c r="AE513" s="54"/>
      <c r="AF513" s="240" t="str">
        <f t="shared" si="197"/>
        <v/>
      </c>
      <c r="AG513" s="139" t="str">
        <f t="shared" si="198"/>
        <v/>
      </c>
      <c r="AH513" s="130" t="str">
        <f t="shared" si="199"/>
        <v/>
      </c>
      <c r="AI513" s="131" t="b">
        <f t="shared" si="188"/>
        <v>0</v>
      </c>
      <c r="AJ513" s="132" t="str">
        <f t="shared" si="200"/>
        <v/>
      </c>
      <c r="AK513" s="132" t="str">
        <f t="shared" si="201"/>
        <v/>
      </c>
      <c r="AL513" s="132" t="str">
        <f t="shared" si="202"/>
        <v/>
      </c>
      <c r="AM513" s="132" t="str">
        <f t="shared" si="203"/>
        <v/>
      </c>
      <c r="AN513" s="133" t="str">
        <f t="shared" si="204"/>
        <v/>
      </c>
      <c r="AO513" s="133" t="str">
        <f t="shared" si="205"/>
        <v/>
      </c>
      <c r="AP513" s="133" t="str">
        <f t="shared" si="206"/>
        <v/>
      </c>
      <c r="AQ513" s="133" t="str">
        <f t="shared" si="207"/>
        <v/>
      </c>
      <c r="AR513" s="134" t="str">
        <f t="shared" si="208"/>
        <v/>
      </c>
    </row>
    <row r="514" spans="1:44">
      <c r="A514" s="220" t="str">
        <f t="shared" si="189"/>
        <v/>
      </c>
      <c r="B514" s="384"/>
      <c r="C514" s="385"/>
      <c r="D514" s="385"/>
      <c r="E514" s="386"/>
      <c r="F514" s="44"/>
      <c r="G514" s="469" t="str">
        <f t="shared" si="190"/>
        <v/>
      </c>
      <c r="H514" s="469"/>
      <c r="I514" s="373"/>
      <c r="J514" s="87"/>
      <c r="K514" s="54"/>
      <c r="L514" s="88"/>
      <c r="M514" s="89"/>
      <c r="N514" s="471">
        <f t="shared" si="191"/>
        <v>0</v>
      </c>
      <c r="O514" s="41"/>
      <c r="P514" s="52">
        <f t="shared" si="192"/>
        <v>0</v>
      </c>
      <c r="Q514" s="53" t="str">
        <f t="shared" si="193"/>
        <v/>
      </c>
      <c r="R514" s="54"/>
      <c r="S514" s="37"/>
      <c r="T514" s="23"/>
      <c r="U514" s="52">
        <f t="shared" si="194"/>
        <v>0</v>
      </c>
      <c r="V514" s="90"/>
      <c r="W514" s="91"/>
      <c r="X514" s="92"/>
      <c r="Y514" s="467">
        <f t="shared" si="195"/>
        <v>0</v>
      </c>
      <c r="Z514" s="90"/>
      <c r="AA514" s="91"/>
      <c r="AB514" s="92"/>
      <c r="AC514" s="93">
        <f t="shared" si="196"/>
        <v>0</v>
      </c>
      <c r="AD514" s="391" t="str">
        <f t="shared" si="187"/>
        <v/>
      </c>
      <c r="AE514" s="54"/>
      <c r="AF514" s="240" t="str">
        <f t="shared" si="197"/>
        <v/>
      </c>
      <c r="AG514" s="139" t="str">
        <f t="shared" si="198"/>
        <v/>
      </c>
      <c r="AH514" s="130" t="str">
        <f t="shared" si="199"/>
        <v/>
      </c>
      <c r="AI514" s="131" t="b">
        <f t="shared" si="188"/>
        <v>0</v>
      </c>
      <c r="AJ514" s="132" t="str">
        <f t="shared" si="200"/>
        <v/>
      </c>
      <c r="AK514" s="132" t="str">
        <f t="shared" si="201"/>
        <v/>
      </c>
      <c r="AL514" s="132" t="str">
        <f t="shared" si="202"/>
        <v/>
      </c>
      <c r="AM514" s="132" t="str">
        <f t="shared" si="203"/>
        <v/>
      </c>
      <c r="AN514" s="133" t="str">
        <f t="shared" si="204"/>
        <v/>
      </c>
      <c r="AO514" s="133" t="str">
        <f t="shared" si="205"/>
        <v/>
      </c>
      <c r="AP514" s="133" t="str">
        <f t="shared" si="206"/>
        <v/>
      </c>
      <c r="AQ514" s="133" t="str">
        <f t="shared" si="207"/>
        <v/>
      </c>
      <c r="AR514" s="134" t="str">
        <f t="shared" si="208"/>
        <v/>
      </c>
    </row>
    <row r="515" spans="1:44" ht="15.75" thickBot="1">
      <c r="A515" s="331" t="str">
        <f t="shared" si="189"/>
        <v/>
      </c>
      <c r="B515" s="387"/>
      <c r="C515" s="388"/>
      <c r="D515" s="388"/>
      <c r="E515" s="389"/>
      <c r="F515" s="332"/>
      <c r="G515" s="470" t="str">
        <f t="shared" si="190"/>
        <v/>
      </c>
      <c r="H515" s="470"/>
      <c r="I515" s="374"/>
      <c r="J515" s="333"/>
      <c r="K515" s="334"/>
      <c r="L515" s="335"/>
      <c r="M515" s="336"/>
      <c r="N515" s="472">
        <f t="shared" si="191"/>
        <v>0</v>
      </c>
      <c r="O515" s="337"/>
      <c r="P515" s="338">
        <f t="shared" si="192"/>
        <v>0</v>
      </c>
      <c r="Q515" s="339" t="str">
        <f t="shared" si="193"/>
        <v/>
      </c>
      <c r="R515" s="334"/>
      <c r="S515" s="340"/>
      <c r="T515" s="341"/>
      <c r="U515" s="338">
        <f t="shared" si="194"/>
        <v>0</v>
      </c>
      <c r="V515" s="342"/>
      <c r="W515" s="343"/>
      <c r="X515" s="344"/>
      <c r="Y515" s="468">
        <f t="shared" si="195"/>
        <v>0</v>
      </c>
      <c r="Z515" s="342"/>
      <c r="AA515" s="343"/>
      <c r="AB515" s="344"/>
      <c r="AC515" s="345">
        <f t="shared" si="196"/>
        <v>0</v>
      </c>
      <c r="AD515" s="391" t="str">
        <f t="shared" si="187"/>
        <v/>
      </c>
      <c r="AE515" s="334"/>
      <c r="AF515" s="346" t="str">
        <f t="shared" si="197"/>
        <v/>
      </c>
      <c r="AG515" s="347" t="str">
        <f t="shared" si="198"/>
        <v/>
      </c>
      <c r="AH515" s="348" t="str">
        <f t="shared" si="199"/>
        <v/>
      </c>
      <c r="AI515" s="131" t="b">
        <f t="shared" si="188"/>
        <v>0</v>
      </c>
      <c r="AJ515" s="135" t="str">
        <f t="shared" si="200"/>
        <v/>
      </c>
      <c r="AK515" s="135" t="str">
        <f t="shared" si="201"/>
        <v/>
      </c>
      <c r="AL515" s="135" t="str">
        <f t="shared" si="202"/>
        <v/>
      </c>
      <c r="AM515" s="135" t="str">
        <f t="shared" si="203"/>
        <v/>
      </c>
      <c r="AN515" s="136" t="str">
        <f t="shared" si="204"/>
        <v/>
      </c>
      <c r="AO515" s="136" t="str">
        <f t="shared" si="205"/>
        <v/>
      </c>
      <c r="AP515" s="136" t="str">
        <f t="shared" si="206"/>
        <v/>
      </c>
      <c r="AQ515" s="136" t="str">
        <f t="shared" si="207"/>
        <v/>
      </c>
      <c r="AR515" s="137" t="str">
        <f t="shared" si="208"/>
        <v/>
      </c>
    </row>
  </sheetData>
  <sheetProtection algorithmName="SHA-512" hashValue="3wFr+up09G1eTAIjbrgvgT5Tnh7iLYG2THABVW0r+/boolH/bJNt/r7qosWfYcox8EZLCBqGIn8NQYIHbh46Zw==" saltValue="zAW0/4kfFeBs9ZwUBn0Ziw==" spinCount="100000" sheet="1" scenarios="1" formatCells="0" formatRows="0" insertRows="0" autoFilter="0"/>
  <autoFilter ref="A14:J515"/>
  <customSheetViews>
    <customSheetView guid="{789E6728-0362-41BE-AA5B-1EEBEE381552}">
      <pane ySplit="14" topLeftCell="A15" activePane="bottomLeft" state="frozenSplit"/>
      <selection pane="bottomLeft" activeCell="F30" sqref="F30"/>
    </customSheetView>
  </customSheetViews>
  <mergeCells count="59">
    <mergeCell ref="L13:M14"/>
    <mergeCell ref="L10:L12"/>
    <mergeCell ref="M10:M12"/>
    <mergeCell ref="O10:O11"/>
    <mergeCell ref="AF9:AF11"/>
    <mergeCell ref="AD13:AE13"/>
    <mergeCell ref="AA12:AA14"/>
    <mergeCell ref="O12:O14"/>
    <mergeCell ref="T10:T11"/>
    <mergeCell ref="V11:X11"/>
    <mergeCell ref="X12:X14"/>
    <mergeCell ref="AD12:AE12"/>
    <mergeCell ref="AB12:AB14"/>
    <mergeCell ref="AP9:AQ14"/>
    <mergeCell ref="AK9:AK14"/>
    <mergeCell ref="AL9:AL14"/>
    <mergeCell ref="AN9:AO14"/>
    <mergeCell ref="AG9:AG10"/>
    <mergeCell ref="AM9:AM14"/>
    <mergeCell ref="AH9:AH14"/>
    <mergeCell ref="A1:AG1"/>
    <mergeCell ref="A6:AG6"/>
    <mergeCell ref="A7:AG7"/>
    <mergeCell ref="A3:AM3"/>
    <mergeCell ref="A5:AM5"/>
    <mergeCell ref="A4:Y4"/>
    <mergeCell ref="Z4:AG4"/>
    <mergeCell ref="AR9:AR14"/>
    <mergeCell ref="AJ9:AJ14"/>
    <mergeCell ref="AD10:AD11"/>
    <mergeCell ref="AC10:AC14"/>
    <mergeCell ref="AI9:AI14"/>
    <mergeCell ref="S9:AD9"/>
    <mergeCell ref="V10:X10"/>
    <mergeCell ref="V12:V14"/>
    <mergeCell ref="W12:W14"/>
    <mergeCell ref="U10:U14"/>
    <mergeCell ref="AD14:AE14"/>
    <mergeCell ref="Z10:AB10"/>
    <mergeCell ref="S10:S12"/>
    <mergeCell ref="T12:T14"/>
    <mergeCell ref="S13:S14"/>
    <mergeCell ref="Y10:Y14"/>
    <mergeCell ref="H10:H13"/>
    <mergeCell ref="B10:B13"/>
    <mergeCell ref="Z12:Z14"/>
    <mergeCell ref="A10:A13"/>
    <mergeCell ref="A9:J9"/>
    <mergeCell ref="J10:J13"/>
    <mergeCell ref="I10:I13"/>
    <mergeCell ref="G10:G13"/>
    <mergeCell ref="F10:F13"/>
    <mergeCell ref="E10:E13"/>
    <mergeCell ref="D10:D13"/>
    <mergeCell ref="N10:N14"/>
    <mergeCell ref="Q10:Q14"/>
    <mergeCell ref="C10:C13"/>
    <mergeCell ref="Z11:AB11"/>
    <mergeCell ref="L9:Q9"/>
  </mergeCells>
  <phoneticPr fontId="3" type="noConversion"/>
  <conditionalFormatting sqref="AM15:AR515 AD15:AD515">
    <cfRule type="cellIs" dxfId="25" priority="10" stopIfTrue="1" operator="equal">
      <formula>"Eligible"</formula>
    </cfRule>
    <cfRule type="cellIs" dxfId="24" priority="11" stopIfTrue="1" operator="equal">
      <formula>"Non eligible"</formula>
    </cfRule>
  </conditionalFormatting>
  <conditionalFormatting sqref="AJ15:AJ515 AL15:AL515">
    <cfRule type="cellIs" dxfId="23" priority="12" stopIfTrue="1" operator="equal">
      <formula>"Non eligible"</formula>
    </cfRule>
  </conditionalFormatting>
  <conditionalFormatting sqref="AH15:AI515">
    <cfRule type="cellIs" dxfId="22" priority="13" stopIfTrue="1" operator="equal">
      <formula>"Eligibilité ultérieure"</formula>
    </cfRule>
  </conditionalFormatting>
  <conditionalFormatting sqref="AF15:AF515">
    <cfRule type="cellIs" dxfId="21" priority="6" stopIfTrue="1" operator="equal">
      <formula>"Non éligible"</formula>
    </cfRule>
    <cfRule type="cellIs" dxfId="20" priority="7" stopIfTrue="1" operator="equal">
      <formula>"Eligible"</formula>
    </cfRule>
    <cfRule type="containsText" dxfId="19" priority="14" stopIfTrue="1" operator="containsText" text="Eligible">
      <formula>NOT(ISERROR(SEARCH("Eligible",AF15)))</formula>
    </cfRule>
    <cfRule type="cellIs" dxfId="18" priority="15" stopIfTrue="1" operator="equal">
      <formula>"""Eligible"""</formula>
    </cfRule>
  </conditionalFormatting>
  <conditionalFormatting sqref="AG15:AG515">
    <cfRule type="cellIs" dxfId="17" priority="16" stopIfTrue="1" operator="equal">
      <formula>"Eligibilité ultérieure"</formula>
    </cfRule>
    <cfRule type="containsBlanks" dxfId="16" priority="19" stopIfTrue="1">
      <formula>LEN(TRIM(AG15))=0</formula>
    </cfRule>
  </conditionalFormatting>
  <conditionalFormatting sqref="Y15:Y515">
    <cfRule type="cellIs" dxfId="15" priority="3" stopIfTrue="1" operator="greaterThan">
      <formula>24</formula>
    </cfRule>
  </conditionalFormatting>
  <conditionalFormatting sqref="AC15:AC515">
    <cfRule type="cellIs" dxfId="14" priority="2" stopIfTrue="1" operator="greaterThan">
      <formula>48</formula>
    </cfRule>
  </conditionalFormatting>
  <conditionalFormatting sqref="AC15:AC515">
    <cfRule type="cellIs" dxfId="13" priority="1" stopIfTrue="1" operator="greaterThan">
      <formula>48</formula>
    </cfRule>
  </conditionalFormatting>
  <dataValidations xWindow="1053" yWindow="651" count="18">
    <dataValidation type="whole" operator="equal" allowBlank="1" showInputMessage="1" showErrorMessage="1" errorTitle="CDD" error="                ATTENTION_x000a_Vous avez déjà saisi 1 dans la colonne CDD" promptTitle="Erreur" sqref="L15:L515">
      <formula1>M15=1</formula1>
    </dataValidation>
    <dataValidation type="whole" operator="equal" allowBlank="1" showInputMessage="1" showErrorMessage="1" errorTitle="CDI" error="                ATTENTION_x000a_Vous avez déjà saisi 1 dans la colonne CDI" promptTitle="L'âge doit être inférieur à 55 " sqref="M15:M515">
      <formula1>L15=1</formula1>
    </dataValidation>
    <dataValidation type="custom" operator="equal" allowBlank="1" showInputMessage="1" showErrorMessage="1" errorTitle="CDI ou CDD Cdisé vide" error="Vous devez présiser si votre agent est en CDI ou en CDD Cdisé" sqref="O15:O515">
      <formula1>N15=1</formula1>
    </dataValidation>
    <dataValidation type="custom" operator="greaterThan" allowBlank="1" showInputMessage="1" showErrorMessage="1" errorTitle="Agent non éligible" error="La durée hebdomadaire de l'agent est inférieur à 17 heures 30 minutes" sqref="Z15:Z515">
      <formula1>U15&gt;=17.5</formula1>
    </dataValidation>
    <dataValidation type="custom" operator="greaterThan" allowBlank="1" showInputMessage="1" showErrorMessage="1" errorTitle="Agent non éligible" error="La durée hebdomadaire de l'agent est inférieur à 17 heures 30 minutes" sqref="AA15:AA515">
      <formula1>U15&gt;=17.5</formula1>
    </dataValidation>
    <dataValidation type="custom" operator="greaterThan" allowBlank="1" showInputMessage="1" showErrorMessage="1" errorTitle="Agent non éligible" error="La durée hebdomadaire de l'agent est inférieur à 17 heures 30 minutes" sqref="AB15:AB515">
      <formula1>U15&gt;=17.5</formula1>
    </dataValidation>
    <dataValidation type="custom" operator="equal" allowBlank="1" showInputMessage="1" showErrorMessage="1" errorTitle="Cdisé" error="                                   ATTENTION_x000a_Vous avez déjà saisi 1 dans la colonne CDD ou la colonne CDD Cdisé" sqref="S15:S515">
      <formula1>Q15&lt;&gt;1</formula1>
    </dataValidation>
    <dataValidation type="custom" operator="equal" showInputMessage="1" showErrorMessage="1" errorTitle="En fonction" error="La saisie des heures n'est possible que si l'agent est en fonction au 31/03/2001" sqref="T15:T515">
      <formula1>S15=1</formula1>
    </dataValidation>
    <dataValidation type="custom" operator="greaterThan" allowBlank="1" showInputMessage="1" showErrorMessage="1" errorTitle="Agent non éligible" error="La durée hebdomadaire de l'agent est inférieur à 17 heures 30 minutes_x000a_ou_x000a_la durée totale des périodes d'activité excéde 24 mois" sqref="V15:V515">
      <formula1>AND(U15&gt;=17.5,Y15&lt;&gt;"ERREUR")</formula1>
    </dataValidation>
    <dataValidation type="custom" operator="greaterThan" allowBlank="1" showInputMessage="1" showErrorMessage="1" errorTitle="Agent non éligible" error="La durée hebdomadaire de l'agent est inférieur à 17 heures 30 minutes_x000a_ou_x000a_la durée totale des périodes d'activité excéde 24 mois" sqref="W15:W515">
      <formula1>AND(U15&gt;=17.5,Y15&lt;&gt;"ERREUR")</formula1>
    </dataValidation>
    <dataValidation type="custom" operator="greaterThan" allowBlank="1" showInputMessage="1" showErrorMessage="1" errorTitle="Agent non éligible" error="La durée hebdomadaire de l'agent est inférieur à 17 heures 30 minutes_x000a_ou_x000a_la durée totale des périodes d'activité excéde 24 mois" sqref="X15:X515">
      <formula1>AND(U15&gt;=17.5,Y15&lt;&gt;"ERREUR")</formula1>
    </dataValidation>
    <dataValidation type="whole" operator="equal" allowBlank="1" showInputMessage="1" showErrorMessage="1" errorTitle="CDI" error="                ATTENTION_x000a_Vous avez déjà saisi 1 dans la colonne CDI" promptTitle="L'âge doit être inférieur à 55 " sqref="N15:N515">
      <formula1>#REF!=1</formula1>
    </dataValidation>
    <dataValidation type="custom" allowBlank="1" showInputMessage="1" showErrorMessage="1" promptTitle="Total &gt; 24 mois" prompt="Le total des périodes d'activité ne peut excéder 24 mois." sqref="Y15:Y515">
      <formula1>IF(SUM(V1048391:X1048391)&gt;24,FALSE,TRUE)</formula1>
    </dataValidation>
    <dataValidation type="custom" allowBlank="1" showInputMessage="1" showErrorMessage="1" promptTitle="Total &gt; 48 mois" prompt="Le total des périodes d'activité ne peut excéder 48 mois." sqref="AC15:AC515">
      <formula1>IF(SUM(Z15:AB15)&gt;48,FALSE,TRUE)</formula1>
    </dataValidation>
    <dataValidation type="list" allowBlank="1" showInputMessage="1" showErrorMessage="1" sqref="J15:J515">
      <formula1>Catégorie</formula1>
    </dataValidation>
    <dataValidation type="list" allowBlank="1" showInputMessage="1" showErrorMessage="1" sqref="I15:I515">
      <formula1>GRADE</formula1>
    </dataValidation>
    <dataValidation type="list" allowBlank="1" showInputMessage="1" showErrorMessage="1" sqref="H15:H515">
      <formula1>Filière</formula1>
    </dataValidation>
    <dataValidation type="list" allowBlank="1" showInputMessage="1" showErrorMessage="1" sqref="B15:B515">
      <formula1>Civilité</formula1>
    </dataValidation>
  </dataValidations>
  <hyperlinks>
    <hyperlink ref="AG11" location="'Eligibilité ultérieure'!Impression_des_titres" display="Cliquer ICI"/>
  </hyperlinks>
  <printOptions horizontalCentered="1" verticalCentered="1"/>
  <pageMargins left="0.15748031496062992" right="0.15748031496062992" top="0.19685039370078741" bottom="0.47244094488188981" header="0.51181102362204722" footer="0.15748031496062992"/>
  <pageSetup paperSize="8" scale="72" orientation="landscape" r:id="rId1"/>
  <headerFooter alignWithMargins="0">
    <oddFooter>&amp;L&amp;"Trebuchet MS,Gras italique"&amp;11Nom de la structure territoriale&amp;R&amp;"Trebuchet MS,Normal"&amp;9&amp;P / &amp;N</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Feuil4">
    <tabColor theme="9" tint="0.39997558519241921"/>
  </sheetPr>
  <dimension ref="A1:CI513"/>
  <sheetViews>
    <sheetView view="pageBreakPreview" zoomScaleNormal="100" zoomScaleSheetLayoutView="100" workbookViewId="0">
      <pane ySplit="12" topLeftCell="A13" activePane="bottomLeft" state="frozenSplit"/>
      <selection pane="bottomLeft" activeCell="C10" sqref="C10:C12"/>
    </sheetView>
  </sheetViews>
  <sheetFormatPr baseColWidth="10" defaultRowHeight="15"/>
  <cols>
    <col min="1" max="1" width="2.85546875" style="16" bestFit="1" customWidth="1"/>
    <col min="2" max="2" width="7.85546875" style="12" bestFit="1" customWidth="1"/>
    <col min="3" max="3" width="14.28515625" style="12" customWidth="1"/>
    <col min="4" max="4" width="14.85546875" style="12" customWidth="1"/>
    <col min="5" max="5" width="11.42578125" style="12"/>
    <col min="6" max="6" width="9.42578125" style="12" customWidth="1"/>
    <col min="7" max="7" width="4.85546875" style="12" bestFit="1" customWidth="1"/>
    <col min="8" max="9" width="13.28515625" style="12" customWidth="1"/>
    <col min="10" max="10" width="10" style="12" customWidth="1"/>
    <col min="11" max="11" width="10.28515625" style="12" customWidth="1"/>
    <col min="12" max="12" width="9.85546875" style="38" hidden="1" customWidth="1"/>
    <col min="13" max="13" width="1.85546875" style="38" hidden="1" customWidth="1"/>
    <col min="14" max="14" width="5" style="38" hidden="1" customWidth="1"/>
    <col min="15" max="16" width="2.7109375" style="20" hidden="1" customWidth="1"/>
    <col min="17" max="17" width="19" style="13" customWidth="1"/>
    <col min="18" max="18" width="13.140625" style="20" hidden="1" customWidth="1"/>
    <col min="19" max="19" width="12.28515625" style="13" hidden="1" customWidth="1"/>
    <col min="20" max="20" width="11.42578125" style="20" hidden="1" customWidth="1"/>
    <col min="21" max="21" width="2.42578125" style="13" hidden="1" customWidth="1"/>
    <col min="22" max="22" width="7.85546875" style="13" hidden="1" customWidth="1"/>
    <col min="23" max="23" width="5.5703125" style="13" hidden="1" customWidth="1"/>
    <col min="24" max="25" width="7.85546875" style="13" hidden="1" customWidth="1"/>
    <col min="26" max="26" width="19" style="13" hidden="1" customWidth="1"/>
    <col min="27" max="27" width="36.140625" style="38" customWidth="1"/>
    <col min="28" max="87" width="11.42578125" style="13"/>
    <col min="88" max="16384" width="11.42578125" style="12"/>
  </cols>
  <sheetData>
    <row r="1" spans="1:87" ht="5.0999999999999996" customHeight="1" thickBot="1">
      <c r="B1" s="4"/>
      <c r="C1" s="4"/>
      <c r="D1" s="4"/>
      <c r="E1" s="4"/>
      <c r="F1" s="4"/>
      <c r="G1" s="4"/>
      <c r="H1" s="4"/>
      <c r="I1" s="4"/>
      <c r="J1" s="11"/>
      <c r="K1" s="13"/>
    </row>
    <row r="2" spans="1:87" ht="24.75" customHeight="1" thickBot="1">
      <c r="A2" s="620" t="s">
        <v>404</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2"/>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row>
    <row r="3" spans="1:87" ht="8.25" customHeight="1">
      <c r="B3" s="4"/>
      <c r="C3" s="4"/>
      <c r="D3" s="4"/>
      <c r="E3" s="4"/>
      <c r="F3" s="4"/>
      <c r="G3" s="4"/>
      <c r="H3" s="4"/>
      <c r="I3" s="4"/>
      <c r="J3" s="11"/>
      <c r="K3" s="13"/>
      <c r="M3" s="39"/>
      <c r="N3" s="39"/>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row>
    <row r="4" spans="1:87" ht="13.5" customHeight="1">
      <c r="A4" s="624" t="s">
        <v>62</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row>
    <row r="5" spans="1:87" ht="13.5" customHeight="1">
      <c r="A5" s="624" t="s">
        <v>63</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row>
    <row r="6" spans="1:87" ht="13.5" customHeight="1">
      <c r="A6" s="624" t="s">
        <v>64</v>
      </c>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row>
    <row r="7" spans="1:87" ht="18" customHeight="1">
      <c r="A7" s="153" t="s">
        <v>221</v>
      </c>
      <c r="B7" s="152"/>
      <c r="C7" s="152"/>
      <c r="D7" s="152"/>
      <c r="E7" s="152"/>
      <c r="F7" s="152"/>
      <c r="G7" s="152"/>
      <c r="H7" s="152"/>
      <c r="I7" s="152"/>
      <c r="J7" s="152"/>
      <c r="K7" s="152"/>
      <c r="L7" s="13"/>
      <c r="M7" s="13"/>
      <c r="N7" s="13"/>
      <c r="O7" s="13"/>
      <c r="P7" s="13"/>
      <c r="Q7" s="152"/>
      <c r="R7" s="13"/>
      <c r="T7" s="13"/>
      <c r="AA7" s="152"/>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row>
    <row r="8" spans="1:87" s="22" customFormat="1" ht="8.25" customHeight="1">
      <c r="A8" s="40"/>
      <c r="B8" s="13"/>
      <c r="C8" s="13"/>
      <c r="D8" s="13"/>
      <c r="E8" s="13"/>
      <c r="F8" s="13"/>
      <c r="G8" s="13"/>
      <c r="H8" s="13"/>
      <c r="I8" s="13"/>
      <c r="J8" s="13"/>
      <c r="K8" s="13"/>
      <c r="L8" s="19"/>
      <c r="M8" s="19"/>
      <c r="N8" s="19"/>
      <c r="O8" s="19"/>
      <c r="P8" s="20"/>
      <c r="Q8" s="18"/>
      <c r="R8" s="18"/>
      <c r="S8" s="18"/>
      <c r="T8" s="18"/>
      <c r="U8" s="18"/>
      <c r="V8" s="18"/>
      <c r="W8" s="18"/>
      <c r="X8" s="18"/>
      <c r="Y8" s="21"/>
      <c r="Z8" s="21"/>
      <c r="AA8" s="40"/>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row>
    <row r="9" spans="1:87" s="22" customFormat="1" ht="15.75" customHeight="1">
      <c r="A9" s="419" t="s">
        <v>40</v>
      </c>
      <c r="B9" s="415"/>
      <c r="C9" s="415"/>
      <c r="D9" s="415"/>
      <c r="E9" s="415"/>
      <c r="F9" s="415"/>
      <c r="G9" s="415"/>
      <c r="H9" s="415"/>
      <c r="I9" s="415"/>
      <c r="J9" s="416"/>
      <c r="K9" s="613" t="s">
        <v>331</v>
      </c>
      <c r="L9" s="613" t="s">
        <v>364</v>
      </c>
      <c r="M9" s="613" t="s">
        <v>28</v>
      </c>
      <c r="N9" s="614"/>
      <c r="O9" s="614"/>
      <c r="P9" s="614"/>
      <c r="Q9" s="611" t="s">
        <v>124</v>
      </c>
      <c r="R9" s="613" t="s">
        <v>131</v>
      </c>
      <c r="S9" s="613" t="s">
        <v>365</v>
      </c>
      <c r="T9" s="613" t="s">
        <v>29</v>
      </c>
      <c r="U9" s="613" t="s">
        <v>131</v>
      </c>
      <c r="V9" s="613"/>
      <c r="W9" s="614"/>
      <c r="X9" s="614"/>
      <c r="Y9" s="614"/>
      <c r="Z9" s="608" t="s">
        <v>132</v>
      </c>
      <c r="AA9" s="611" t="s">
        <v>220</v>
      </c>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row>
    <row r="10" spans="1:87" ht="68.25" customHeight="1">
      <c r="A10" s="611" t="s">
        <v>98</v>
      </c>
      <c r="B10" s="611" t="s">
        <v>37</v>
      </c>
      <c r="C10" s="617" t="s">
        <v>30</v>
      </c>
      <c r="D10" s="617" t="s">
        <v>31</v>
      </c>
      <c r="E10" s="617" t="s">
        <v>36</v>
      </c>
      <c r="F10" s="617" t="s">
        <v>39</v>
      </c>
      <c r="G10" s="626" t="s">
        <v>20</v>
      </c>
      <c r="H10" s="617" t="s">
        <v>38</v>
      </c>
      <c r="I10" s="617" t="s">
        <v>275</v>
      </c>
      <c r="J10" s="629" t="s">
        <v>140</v>
      </c>
      <c r="K10" s="623"/>
      <c r="L10" s="615"/>
      <c r="M10" s="615"/>
      <c r="N10" s="615"/>
      <c r="O10" s="615"/>
      <c r="P10" s="615"/>
      <c r="Q10" s="612"/>
      <c r="R10" s="615"/>
      <c r="S10" s="615"/>
      <c r="T10" s="615"/>
      <c r="U10" s="615"/>
      <c r="V10" s="615"/>
      <c r="W10" s="615"/>
      <c r="X10" s="615"/>
      <c r="Y10" s="615"/>
      <c r="Z10" s="609"/>
      <c r="AA10" s="629"/>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row>
    <row r="11" spans="1:87">
      <c r="A11" s="617"/>
      <c r="B11" s="617"/>
      <c r="C11" s="618"/>
      <c r="D11" s="618"/>
      <c r="E11" s="618"/>
      <c r="F11" s="618"/>
      <c r="G11" s="627"/>
      <c r="H11" s="618"/>
      <c r="I11" s="618"/>
      <c r="J11" s="630"/>
      <c r="K11" s="623"/>
      <c r="L11" s="615"/>
      <c r="M11" s="615"/>
      <c r="N11" s="615"/>
      <c r="O11" s="615"/>
      <c r="P11" s="615"/>
      <c r="Q11" s="417">
        <v>41364</v>
      </c>
      <c r="R11" s="615"/>
      <c r="S11" s="615"/>
      <c r="T11" s="615"/>
      <c r="U11" s="615"/>
      <c r="V11" s="615"/>
      <c r="W11" s="615"/>
      <c r="X11" s="615"/>
      <c r="Y11" s="615"/>
      <c r="Z11" s="609"/>
      <c r="AA11" s="417">
        <f ca="1">TODAY()</f>
        <v>42661</v>
      </c>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row>
    <row r="12" spans="1:87" ht="15.75" thickBot="1">
      <c r="A12" s="420"/>
      <c r="B12" s="421"/>
      <c r="C12" s="619"/>
      <c r="D12" s="619"/>
      <c r="E12" s="619"/>
      <c r="F12" s="619"/>
      <c r="G12" s="628"/>
      <c r="H12" s="619"/>
      <c r="I12" s="619"/>
      <c r="J12" s="631"/>
      <c r="K12" s="418" t="s">
        <v>123</v>
      </c>
      <c r="L12" s="616"/>
      <c r="M12" s="616"/>
      <c r="N12" s="616"/>
      <c r="O12" s="616"/>
      <c r="P12" s="616"/>
      <c r="Q12" s="418" t="s">
        <v>122</v>
      </c>
      <c r="R12" s="616"/>
      <c r="S12" s="616"/>
      <c r="T12" s="616"/>
      <c r="U12" s="616"/>
      <c r="V12" s="616"/>
      <c r="W12" s="616"/>
      <c r="X12" s="616"/>
      <c r="Y12" s="616"/>
      <c r="Z12" s="610"/>
      <c r="AA12" s="418" t="s">
        <v>122</v>
      </c>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row>
    <row r="13" spans="1:87" ht="15.75" thickBot="1">
      <c r="A13" s="349" t="str">
        <f>IF(eligibilité!AG15="","",eligibilité!A15)</f>
        <v/>
      </c>
      <c r="B13" s="96" t="str">
        <f>IF(A13="","",IF(VLOOKUP(A13,eligibilité!$A$15:$J$515,2,TRUE)="","",VLOOKUP(A13,eligibilité!$A$15:$J$515,2,TRUE)))</f>
        <v/>
      </c>
      <c r="C13" s="96" t="str">
        <f>IF(A13="","",IF(VLOOKUP(A13,eligibilité!$A$15:$AG$515,3,TRUE)="","",VLOOKUP(A13,eligibilité!$A$15:$AG$515,3,TRUE)))</f>
        <v/>
      </c>
      <c r="D13" s="96" t="str">
        <f>IF(A13="","",IF(VLOOKUP(A13,eligibilité!$A$15:$AG$515,4,TRUE)="","",VLOOKUP(A13,eligibilité!$A$15:$AG$515,4,TRUE)))</f>
        <v/>
      </c>
      <c r="E13" s="96" t="str">
        <f>IF(A13="","",IF(VLOOKUP(A13,eligibilité!$A$15:$AG$515,5,TRUE)="","",VLOOKUP(A13,eligibilité!$A$15:$AG$515,5,TRUE)))</f>
        <v/>
      </c>
      <c r="F13" s="97" t="str">
        <f>IF(A13="","",IF(VLOOKUP(A13,eligibilité!$A$15:$AG$515,6,TRUE)="","",VLOOKUP(A13,eligibilité!$A$15:$AG$515,6,TRUE)))</f>
        <v/>
      </c>
      <c r="G13" s="97" t="str">
        <f>IF(A13="","",IF(VLOOKUP(A13,eligibilité!$A$15:$AG$515,7,TRUE)="","",VLOOKUP(A13,eligibilité!$A$15:$AG$515,7,TRUE)))</f>
        <v/>
      </c>
      <c r="H13" s="322" t="str">
        <f>IF(A13="","",IF(VLOOKUP(A13,eligibilité!$A$15:$AG$515,8,TRUE)="","",VLOOKUP(A13,eligibilité!$A$15:$AG$515,8,TRUE)))</f>
        <v/>
      </c>
      <c r="I13" s="96" t="str">
        <f>IF(A13="","",IF(VLOOKUP(A13,eligibilité!$A$15:$AG$515,9,TRUE)="","",VLOOKUP(A13,eligibilité!$A$15:$AG$515,9,TRUE)))</f>
        <v/>
      </c>
      <c r="J13" s="98" t="str">
        <f>IF(A13="","",IF(VLOOKUP(A13,eligibilité!$A$15:$AG$515,10,TRUE)="","",VLOOKUP(A13,eligibilité!$A$15:$AG$515,10,TRUE)))</f>
        <v/>
      </c>
      <c r="K13" s="99" t="str">
        <f>IF(A13="","",IF(VLOOKUP(A13,eligibilité!$A$15:$AG$515,30,FALSE)=0,"",VLOOKUP(A13,eligibilité!$A$15:$AG$515,30,FALSE)))</f>
        <v/>
      </c>
      <c r="L13" s="100" t="str">
        <f>IF(K13="","",48-K13)</f>
        <v/>
      </c>
      <c r="M13" s="101" t="str">
        <f>IF(L13="","",INT(L13/12))</f>
        <v/>
      </c>
      <c r="N13" s="100" t="str">
        <f>IF(L13="","",(L13-M13*12))</f>
        <v/>
      </c>
      <c r="O13" s="102" t="str">
        <f>IF(L13="","",INT(N13))</f>
        <v/>
      </c>
      <c r="P13" s="102" t="str">
        <f>IF(L13="","",ROUNDDOWN((N13-O13)*30.44,0))</f>
        <v/>
      </c>
      <c r="Q13" s="350" t="str">
        <f>IF(K13="","",CONCATENATE(M13," an(s) ",O13," mois ",P13," jour(s)"))</f>
        <v/>
      </c>
      <c r="R13" s="351" t="str">
        <f>IF(K13="","",M13*365.25+O13*30.44+P13)</f>
        <v/>
      </c>
      <c r="S13" s="352">
        <f ca="1">TODAY()-DATE(2013,4,1)</f>
        <v>1296</v>
      </c>
      <c r="T13" s="100" t="str">
        <f>IF(R13="","",R13-S13)</f>
        <v/>
      </c>
      <c r="U13" s="101" t="str">
        <f>IF(L13="","",IF(T13&lt;=365.25,0,INT(T13/365.25)))</f>
        <v/>
      </c>
      <c r="V13" s="100" t="str">
        <f>IF(T13="","",T13-U13)</f>
        <v/>
      </c>
      <c r="W13" s="100" t="str">
        <f>IF(L13="","",IF(U13=0,(T13/30.44),(T13/30.44)-12))</f>
        <v/>
      </c>
      <c r="X13" s="101" t="str">
        <f>IF(W13="","",ABS(ROUNDDOWN(W13,0)))</f>
        <v/>
      </c>
      <c r="Y13" s="101" t="str">
        <f>IF(T13="","",ROUNDDOWN(ABS(W13-ROUNDDOWN(W13,0))*30.44,0))</f>
        <v/>
      </c>
      <c r="Z13" s="101" t="str">
        <f>IF(T13&lt;=0,"Temps écoulé depuis : ","Temps restant : ")</f>
        <v xml:space="preserve">Temps restant : </v>
      </c>
      <c r="AA13" s="353" t="str">
        <f>IF(L13="","",CONCATENATE(Z13,U13," an(s) ",X13," mois ",Y13," jour(s) "))</f>
        <v/>
      </c>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row>
    <row r="14" spans="1:87" ht="15.75" thickBot="1">
      <c r="A14" s="354" t="str">
        <f>IF(eligibilité!AG16="","",eligibilité!A16)</f>
        <v/>
      </c>
      <c r="B14" s="103" t="str">
        <f>IF(A14="","",IF(VLOOKUP(A14,eligibilité!$A$15:$J$515,2,TRUE)="","",VLOOKUP(A14,eligibilité!$A$15:$J$515,2,TRUE)))</f>
        <v/>
      </c>
      <c r="C14" s="103" t="str">
        <f>IF(A14="","",IF(VLOOKUP(A14,eligibilité!$A$15:$AG$515,3,TRUE)="","",VLOOKUP(A14,eligibilité!$A$15:$AG$515,3,TRUE)))</f>
        <v/>
      </c>
      <c r="D14" s="103" t="str">
        <f>IF(A14="","",IF(VLOOKUP(A14,eligibilité!$A$15:$AG$515,4,TRUE)="","",VLOOKUP(A14,eligibilité!$A$15:$AG$515,4,TRUE)))</f>
        <v/>
      </c>
      <c r="E14" s="103" t="str">
        <f>IF(A14="","",IF(VLOOKUP(A14,eligibilité!$A$15:$AG$515,5,TRUE)="","",VLOOKUP(A14,eligibilité!$A$15:$AG$515,5,TRUE)))</f>
        <v/>
      </c>
      <c r="F14" s="104" t="str">
        <f>IF(A14="","",IF(VLOOKUP(A14,eligibilité!$A$15:$AG$515,6,TRUE)="","",VLOOKUP(A14,eligibilité!$A$15:$AG$515,6,TRUE)))</f>
        <v/>
      </c>
      <c r="G14" s="104" t="str">
        <f>IF(A14="","",IF(VLOOKUP(A14,eligibilité!$A$15:$AG$515,7,TRUE)="","",VLOOKUP(A14,eligibilité!$A$15:$AG$515,7,TRUE)))</f>
        <v/>
      </c>
      <c r="H14" s="323" t="str">
        <f>IF(A14="","",IF(VLOOKUP(A14,eligibilité!$A$15:$AG$515,8,TRUE)="","",VLOOKUP(A14,eligibilité!$A$15:$AG$515,8,TRUE)))</f>
        <v/>
      </c>
      <c r="I14" s="103" t="str">
        <f>IF(A14="","",IF(VLOOKUP(A14,eligibilité!$A$15:$AG$515,9,TRUE)="","",VLOOKUP(A14,eligibilité!$A$15:$AG$515,9,TRUE)))</f>
        <v/>
      </c>
      <c r="J14" s="105" t="str">
        <f>IF(A14="","",IF(VLOOKUP(A14,eligibilité!$A$15:$AG$515,10,TRUE)="","",VLOOKUP(A14,eligibilité!$A$15:$AG$515,10,TRUE)))</f>
        <v/>
      </c>
      <c r="K14" s="106" t="str">
        <f>IF(A14="","",IF(VLOOKUP(A14,eligibilité!$A$15:$AG$515,30,FALSE)=0,"",VLOOKUP(A14,eligibilité!$A$15:$AG$515,30,FALSE)))</f>
        <v/>
      </c>
      <c r="L14" s="107" t="str">
        <f t="shared" ref="L14:L77" si="0">IF(K14="","",48-K14)</f>
        <v/>
      </c>
      <c r="M14" s="108" t="str">
        <f t="shared" ref="M14:M77" si="1">IF(L14="","",INT(L14/12))</f>
        <v/>
      </c>
      <c r="N14" s="107" t="str">
        <f t="shared" ref="N14:N77" si="2">IF(L14="","",(L14-M14*12))</f>
        <v/>
      </c>
      <c r="O14" s="109" t="str">
        <f t="shared" ref="O14:O77" si="3">IF(L14="","",INT(N14))</f>
        <v/>
      </c>
      <c r="P14" s="109" t="str">
        <f t="shared" ref="P14:P77" si="4">IF(L14="","",ROUNDDOWN((N14-O14)*30.44,0))</f>
        <v/>
      </c>
      <c r="Q14" s="241" t="str">
        <f t="shared" ref="Q14:Q77" si="5">IF(K14="","",CONCATENATE(M14," an(s) ",O14," mois ",P14," jour(s)"))</f>
        <v/>
      </c>
      <c r="R14" s="110" t="str">
        <f t="shared" ref="R14:R77" si="6">IF(K14="","",M14*365.25+O14*30.44+P14)</f>
        <v/>
      </c>
      <c r="S14" s="352">
        <f ca="1">TODAY()-DATE(2013,4,1)</f>
        <v>1296</v>
      </c>
      <c r="T14" s="107" t="str">
        <f t="shared" ref="T14:T77" si="7">IF(R14="","",R14-S14)</f>
        <v/>
      </c>
      <c r="U14" s="108" t="str">
        <f t="shared" ref="U14:U77" si="8">IF(L14="","",IF(T14&lt;=365.25,0,INT(T14/365.25)))</f>
        <v/>
      </c>
      <c r="V14" s="107" t="str">
        <f t="shared" ref="V14:V77" si="9">IF(T14="","",T14-U14)</f>
        <v/>
      </c>
      <c r="W14" s="107" t="str">
        <f t="shared" ref="W14:W77" si="10">IF(L14="","",IF(U14=0,(T14/30.44),(T14/30.44)-12))</f>
        <v/>
      </c>
      <c r="X14" s="108" t="str">
        <f t="shared" ref="X14:X77" si="11">IF(W14="","",ABS(ROUNDDOWN(W14,0)))</f>
        <v/>
      </c>
      <c r="Y14" s="108" t="str">
        <f t="shared" ref="Y14:Y77" si="12">IF(T14="","",ROUNDDOWN(ABS(W14-ROUNDDOWN(W14,0))*30.44,0))</f>
        <v/>
      </c>
      <c r="Z14" s="108" t="str">
        <f t="shared" ref="Z14:Z77" si="13">IF(T14&lt;=0,"Temps écoulé depuis : ","Temps restant : ")</f>
        <v xml:space="preserve">Temps restant : </v>
      </c>
      <c r="AA14" s="355" t="str">
        <f t="shared" ref="AA14:AA77" si="14">IF(L14="","",CONCATENATE(Z14,U14," an(s) ",X14," mois ",Y14," jour(s) "))</f>
        <v/>
      </c>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row>
    <row r="15" spans="1:87" ht="15.75" thickBot="1">
      <c r="A15" s="354" t="str">
        <f>IF(eligibilité!AG17="","",eligibilité!A17)</f>
        <v/>
      </c>
      <c r="B15" s="103" t="str">
        <f>IF(A15="","",IF(VLOOKUP(A15,eligibilité!$A$15:$J$515,2,TRUE)="","",VLOOKUP(A15,eligibilité!$A$15:$J$515,2,TRUE)))</f>
        <v/>
      </c>
      <c r="C15" s="103" t="str">
        <f>IF(A15="","",IF(VLOOKUP(A15,eligibilité!$A$15:$AG$515,3,TRUE)="","",VLOOKUP(A15,eligibilité!$A$15:$AG$515,3,TRUE)))</f>
        <v/>
      </c>
      <c r="D15" s="103" t="str">
        <f>IF(A15="","",IF(VLOOKUP(A15,eligibilité!$A$15:$AG$515,4,TRUE)="","",VLOOKUP(A15,eligibilité!$A$15:$AG$515,4,TRUE)))</f>
        <v/>
      </c>
      <c r="E15" s="103" t="str">
        <f>IF(A15="","",IF(VLOOKUP(A15,eligibilité!$A$15:$AG$515,5,TRUE)="","",VLOOKUP(A15,eligibilité!$A$15:$AG$515,5,TRUE)))</f>
        <v/>
      </c>
      <c r="F15" s="104" t="str">
        <f>IF(A15="","",IF(VLOOKUP(A15,eligibilité!$A$15:$AG$515,6,TRUE)="","",VLOOKUP(A15,eligibilité!$A$15:$AG$515,6,TRUE)))</f>
        <v/>
      </c>
      <c r="G15" s="104" t="str">
        <f>IF(A15="","",IF(VLOOKUP(A15,eligibilité!$A$15:$AG$515,7,TRUE)="","",VLOOKUP(A15,eligibilité!$A$15:$AG$515,7,TRUE)))</f>
        <v/>
      </c>
      <c r="H15" s="323" t="str">
        <f>IF(A15="","",IF(VLOOKUP(A15,eligibilité!$A$15:$AG$515,8,TRUE)="","",VLOOKUP(A15,eligibilité!$A$15:$AG$515,8,TRUE)))</f>
        <v/>
      </c>
      <c r="I15" s="103" t="str">
        <f>IF(A15="","",IF(VLOOKUP(A15,eligibilité!$A$15:$AG$515,9,TRUE)="","",VLOOKUP(A15,eligibilité!$A$15:$AG$515,9,TRUE)))</f>
        <v/>
      </c>
      <c r="J15" s="105" t="str">
        <f>IF(A15="","",IF(VLOOKUP(A15,eligibilité!$A$15:$AG$515,10,TRUE)="","",VLOOKUP(A15,eligibilité!$A$15:$AG$515,10,TRUE)))</f>
        <v/>
      </c>
      <c r="K15" s="106" t="str">
        <f>IF(A15="","",IF(VLOOKUP(A15,eligibilité!$A$15:$AG$515,30,FALSE)=0,"",VLOOKUP(A15,eligibilité!$A$15:$AG$515,30,FALSE)))</f>
        <v/>
      </c>
      <c r="L15" s="107" t="str">
        <f t="shared" si="0"/>
        <v/>
      </c>
      <c r="M15" s="108" t="str">
        <f t="shared" si="1"/>
        <v/>
      </c>
      <c r="N15" s="107" t="str">
        <f t="shared" si="2"/>
        <v/>
      </c>
      <c r="O15" s="109" t="str">
        <f t="shared" si="3"/>
        <v/>
      </c>
      <c r="P15" s="109" t="str">
        <f t="shared" si="4"/>
        <v/>
      </c>
      <c r="Q15" s="241" t="str">
        <f t="shared" si="5"/>
        <v/>
      </c>
      <c r="R15" s="110" t="str">
        <f t="shared" si="6"/>
        <v/>
      </c>
      <c r="S15" s="352">
        <f t="shared" ref="S15:S78" ca="1" si="15">TODAY()-DATE(2013,4,1)</f>
        <v>1296</v>
      </c>
      <c r="T15" s="107" t="str">
        <f t="shared" si="7"/>
        <v/>
      </c>
      <c r="U15" s="108" t="str">
        <f t="shared" si="8"/>
        <v/>
      </c>
      <c r="V15" s="107" t="str">
        <f t="shared" si="9"/>
        <v/>
      </c>
      <c r="W15" s="107" t="str">
        <f t="shared" si="10"/>
        <v/>
      </c>
      <c r="X15" s="108" t="str">
        <f t="shared" si="11"/>
        <v/>
      </c>
      <c r="Y15" s="108" t="str">
        <f t="shared" si="12"/>
        <v/>
      </c>
      <c r="Z15" s="108" t="str">
        <f t="shared" si="13"/>
        <v xml:space="preserve">Temps restant : </v>
      </c>
      <c r="AA15" s="355" t="str">
        <f t="shared" si="14"/>
        <v/>
      </c>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row>
    <row r="16" spans="1:87" ht="15.75" thickBot="1">
      <c r="A16" s="354" t="str">
        <f>IF(eligibilité!AG18="","",eligibilité!A18)</f>
        <v/>
      </c>
      <c r="B16" s="103" t="str">
        <f>IF(A16="","",IF(VLOOKUP(A16,eligibilité!$A$15:$J$515,2,TRUE)="","",VLOOKUP(A16,eligibilité!$A$15:$J$515,2,TRUE)))</f>
        <v/>
      </c>
      <c r="C16" s="103" t="str">
        <f>IF(A16="","",IF(VLOOKUP(A16,eligibilité!$A$15:$AG$515,3,TRUE)="","",VLOOKUP(A16,eligibilité!$A$15:$AG$515,3,TRUE)))</f>
        <v/>
      </c>
      <c r="D16" s="103" t="str">
        <f>IF(A16="","",IF(VLOOKUP(A16,eligibilité!$A$15:$AG$515,4,TRUE)="","",VLOOKUP(A16,eligibilité!$A$15:$AG$515,4,TRUE)))</f>
        <v/>
      </c>
      <c r="E16" s="103" t="str">
        <f>IF(A16="","",IF(VLOOKUP(A16,eligibilité!$A$15:$AG$515,5,TRUE)="","",VLOOKUP(A16,eligibilité!$A$15:$AG$515,5,TRUE)))</f>
        <v/>
      </c>
      <c r="F16" s="104" t="str">
        <f>IF(A16="","",IF(VLOOKUP(A16,eligibilité!$A$15:$AG$515,6,TRUE)="","",VLOOKUP(A16,eligibilité!$A$15:$AG$515,6,TRUE)))</f>
        <v/>
      </c>
      <c r="G16" s="104" t="str">
        <f>IF(A16="","",IF(VLOOKUP(A16,eligibilité!$A$15:$AG$515,7,TRUE)="","",VLOOKUP(A16,eligibilité!$A$15:$AG$515,7,TRUE)))</f>
        <v/>
      </c>
      <c r="H16" s="323" t="str">
        <f>IF(A16="","",IF(VLOOKUP(A16,eligibilité!$A$15:$AG$515,8,TRUE)="","",VLOOKUP(A16,eligibilité!$A$15:$AG$515,8,TRUE)))</f>
        <v/>
      </c>
      <c r="I16" s="103" t="str">
        <f>IF(A16="","",IF(VLOOKUP(A16,eligibilité!$A$15:$AG$515,9,TRUE)="","",VLOOKUP(A16,eligibilité!$A$15:$AG$515,9,TRUE)))</f>
        <v/>
      </c>
      <c r="J16" s="105" t="str">
        <f>IF(A16="","",IF(VLOOKUP(A16,eligibilité!$A$15:$AG$515,10,TRUE)="","",VLOOKUP(A16,eligibilité!$A$15:$AG$515,10,TRUE)))</f>
        <v/>
      </c>
      <c r="K16" s="106" t="str">
        <f>IF(A16="","",IF(VLOOKUP(A16,eligibilité!$A$15:$AG$515,30,FALSE)=0,"",VLOOKUP(A16,eligibilité!$A$15:$AG$515,30,FALSE)))</f>
        <v/>
      </c>
      <c r="L16" s="107" t="str">
        <f t="shared" si="0"/>
        <v/>
      </c>
      <c r="M16" s="108" t="str">
        <f t="shared" si="1"/>
        <v/>
      </c>
      <c r="N16" s="107" t="str">
        <f t="shared" si="2"/>
        <v/>
      </c>
      <c r="O16" s="109" t="str">
        <f t="shared" si="3"/>
        <v/>
      </c>
      <c r="P16" s="109" t="str">
        <f t="shared" si="4"/>
        <v/>
      </c>
      <c r="Q16" s="241" t="str">
        <f t="shared" si="5"/>
        <v/>
      </c>
      <c r="R16" s="110" t="str">
        <f t="shared" si="6"/>
        <v/>
      </c>
      <c r="S16" s="352">
        <f t="shared" ca="1" si="15"/>
        <v>1296</v>
      </c>
      <c r="T16" s="107" t="str">
        <f t="shared" si="7"/>
        <v/>
      </c>
      <c r="U16" s="108" t="str">
        <f t="shared" si="8"/>
        <v/>
      </c>
      <c r="V16" s="107" t="str">
        <f t="shared" si="9"/>
        <v/>
      </c>
      <c r="W16" s="107" t="str">
        <f t="shared" si="10"/>
        <v/>
      </c>
      <c r="X16" s="108" t="str">
        <f t="shared" si="11"/>
        <v/>
      </c>
      <c r="Y16" s="108" t="str">
        <f t="shared" si="12"/>
        <v/>
      </c>
      <c r="Z16" s="108" t="str">
        <f t="shared" si="13"/>
        <v xml:space="preserve">Temps restant : </v>
      </c>
      <c r="AA16" s="355" t="str">
        <f t="shared" si="14"/>
        <v/>
      </c>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row>
    <row r="17" spans="1:87" ht="15.75" thickBot="1">
      <c r="A17" s="354" t="str">
        <f>IF(eligibilité!AG19="","",eligibilité!A19)</f>
        <v/>
      </c>
      <c r="B17" s="103" t="str">
        <f>IF(A17="","",IF(VLOOKUP(A17,eligibilité!$A$15:$J$515,2,TRUE)="","",VLOOKUP(A17,eligibilité!$A$15:$J$515,2,TRUE)))</f>
        <v/>
      </c>
      <c r="C17" s="103" t="str">
        <f>IF(A17="","",IF(VLOOKUP(A17,eligibilité!$A$15:$AG$515,3,TRUE)="","",VLOOKUP(A17,eligibilité!$A$15:$AG$515,3,TRUE)))</f>
        <v/>
      </c>
      <c r="D17" s="103" t="str">
        <f>IF(A17="","",IF(VLOOKUP(A17,eligibilité!$A$15:$AG$515,4,TRUE)="","",VLOOKUP(A17,eligibilité!$A$15:$AG$515,4,TRUE)))</f>
        <v/>
      </c>
      <c r="E17" s="103" t="str">
        <f>IF(A17="","",IF(VLOOKUP(A17,eligibilité!$A$15:$AG$515,5,TRUE)="","",VLOOKUP(A17,eligibilité!$A$15:$AG$515,5,TRUE)))</f>
        <v/>
      </c>
      <c r="F17" s="104" t="str">
        <f>IF(A17="","",IF(VLOOKUP(A17,eligibilité!$A$15:$AG$515,6,TRUE)="","",VLOOKUP(A17,eligibilité!$A$15:$AG$515,6,TRUE)))</f>
        <v/>
      </c>
      <c r="G17" s="104" t="str">
        <f>IF(A17="","",IF(VLOOKUP(A17,eligibilité!$A$15:$AG$515,7,TRUE)="","",VLOOKUP(A17,eligibilité!$A$15:$AG$515,7,TRUE)))</f>
        <v/>
      </c>
      <c r="H17" s="323" t="str">
        <f>IF(A17="","",IF(VLOOKUP(A17,eligibilité!$A$15:$AG$515,8,TRUE)="","",VLOOKUP(A17,eligibilité!$A$15:$AG$515,8,TRUE)))</f>
        <v/>
      </c>
      <c r="I17" s="103" t="str">
        <f>IF(A17="","",IF(VLOOKUP(A17,eligibilité!$A$15:$AG$515,9,TRUE)="","",VLOOKUP(A17,eligibilité!$A$15:$AG$515,9,TRUE)))</f>
        <v/>
      </c>
      <c r="J17" s="105" t="str">
        <f>IF(A17="","",IF(VLOOKUP(A17,eligibilité!$A$15:$AG$515,10,TRUE)="","",VLOOKUP(A17,eligibilité!$A$15:$AG$515,10,TRUE)))</f>
        <v/>
      </c>
      <c r="K17" s="106" t="str">
        <f>IF(A17="","",IF(VLOOKUP(A17,eligibilité!$A$15:$AG$515,30,FALSE)=0,"",VLOOKUP(A17,eligibilité!$A$15:$AG$515,30,FALSE)))</f>
        <v/>
      </c>
      <c r="L17" s="107" t="str">
        <f t="shared" si="0"/>
        <v/>
      </c>
      <c r="M17" s="108" t="str">
        <f t="shared" si="1"/>
        <v/>
      </c>
      <c r="N17" s="107" t="str">
        <f t="shared" si="2"/>
        <v/>
      </c>
      <c r="O17" s="109" t="str">
        <f t="shared" si="3"/>
        <v/>
      </c>
      <c r="P17" s="109" t="str">
        <f t="shared" si="4"/>
        <v/>
      </c>
      <c r="Q17" s="241" t="str">
        <f t="shared" si="5"/>
        <v/>
      </c>
      <c r="R17" s="110" t="str">
        <f t="shared" si="6"/>
        <v/>
      </c>
      <c r="S17" s="352">
        <f t="shared" ca="1" si="15"/>
        <v>1296</v>
      </c>
      <c r="T17" s="107" t="str">
        <f t="shared" si="7"/>
        <v/>
      </c>
      <c r="U17" s="108" t="str">
        <f t="shared" si="8"/>
        <v/>
      </c>
      <c r="V17" s="107" t="str">
        <f t="shared" si="9"/>
        <v/>
      </c>
      <c r="W17" s="107" t="str">
        <f t="shared" si="10"/>
        <v/>
      </c>
      <c r="X17" s="108" t="str">
        <f t="shared" si="11"/>
        <v/>
      </c>
      <c r="Y17" s="108" t="str">
        <f t="shared" si="12"/>
        <v/>
      </c>
      <c r="Z17" s="108" t="str">
        <f t="shared" si="13"/>
        <v xml:space="preserve">Temps restant : </v>
      </c>
      <c r="AA17" s="355" t="str">
        <f t="shared" si="14"/>
        <v/>
      </c>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row>
    <row r="18" spans="1:87" ht="15.75" thickBot="1">
      <c r="A18" s="354" t="str">
        <f>IF(eligibilité!AG20="","",eligibilité!A20)</f>
        <v/>
      </c>
      <c r="B18" s="103" t="str">
        <f>IF(A18="","",IF(VLOOKUP(A18,eligibilité!$A$15:$J$515,2,TRUE)="","",VLOOKUP(A18,eligibilité!$A$15:$J$515,2,TRUE)))</f>
        <v/>
      </c>
      <c r="C18" s="103" t="str">
        <f>IF(A18="","",IF(VLOOKUP(A18,eligibilité!$A$15:$AG$515,3,TRUE)="","",VLOOKUP(A18,eligibilité!$A$15:$AG$515,3,TRUE)))</f>
        <v/>
      </c>
      <c r="D18" s="103" t="str">
        <f>IF(A18="","",IF(VLOOKUP(A18,eligibilité!$A$15:$AG$515,4,TRUE)="","",VLOOKUP(A18,eligibilité!$A$15:$AG$515,4,TRUE)))</f>
        <v/>
      </c>
      <c r="E18" s="103" t="str">
        <f>IF(A18="","",IF(VLOOKUP(A18,eligibilité!$A$15:$AG$515,5,TRUE)="","",VLOOKUP(A18,eligibilité!$A$15:$AG$515,5,TRUE)))</f>
        <v/>
      </c>
      <c r="F18" s="104" t="str">
        <f>IF(A18="","",IF(VLOOKUP(A18,eligibilité!$A$15:$AG$515,6,TRUE)="","",VLOOKUP(A18,eligibilité!$A$15:$AG$515,6,TRUE)))</f>
        <v/>
      </c>
      <c r="G18" s="104" t="str">
        <f>IF(A18="","",IF(VLOOKUP(A18,eligibilité!$A$15:$AG$515,7,TRUE)="","",VLOOKUP(A18,eligibilité!$A$15:$AG$515,7,TRUE)))</f>
        <v/>
      </c>
      <c r="H18" s="323" t="str">
        <f>IF(A18="","",IF(VLOOKUP(A18,eligibilité!$A$15:$AG$515,8,TRUE)="","",VLOOKUP(A18,eligibilité!$A$15:$AG$515,8,TRUE)))</f>
        <v/>
      </c>
      <c r="I18" s="103" t="str">
        <f>IF(A18="","",IF(VLOOKUP(A18,eligibilité!$A$15:$AG$515,9,TRUE)="","",VLOOKUP(A18,eligibilité!$A$15:$AG$515,9,TRUE)))</f>
        <v/>
      </c>
      <c r="J18" s="105" t="str">
        <f>IF(A18="","",IF(VLOOKUP(A18,eligibilité!$A$15:$AG$515,10,TRUE)="","",VLOOKUP(A18,eligibilité!$A$15:$AG$515,10,TRUE)))</f>
        <v/>
      </c>
      <c r="K18" s="106" t="str">
        <f>IF(A18="","",IF(VLOOKUP(A18,eligibilité!$A$15:$AG$515,30,FALSE)=0,"",VLOOKUP(A18,eligibilité!$A$15:$AG$515,30,FALSE)))</f>
        <v/>
      </c>
      <c r="L18" s="107" t="str">
        <f t="shared" si="0"/>
        <v/>
      </c>
      <c r="M18" s="108" t="str">
        <f t="shared" si="1"/>
        <v/>
      </c>
      <c r="N18" s="107" t="str">
        <f t="shared" si="2"/>
        <v/>
      </c>
      <c r="O18" s="109" t="str">
        <f t="shared" si="3"/>
        <v/>
      </c>
      <c r="P18" s="109" t="str">
        <f t="shared" si="4"/>
        <v/>
      </c>
      <c r="Q18" s="241" t="str">
        <f t="shared" si="5"/>
        <v/>
      </c>
      <c r="R18" s="110" t="str">
        <f t="shared" si="6"/>
        <v/>
      </c>
      <c r="S18" s="352">
        <f t="shared" ca="1" si="15"/>
        <v>1296</v>
      </c>
      <c r="T18" s="107" t="str">
        <f t="shared" si="7"/>
        <v/>
      </c>
      <c r="U18" s="108" t="str">
        <f t="shared" si="8"/>
        <v/>
      </c>
      <c r="V18" s="107" t="str">
        <f t="shared" si="9"/>
        <v/>
      </c>
      <c r="W18" s="107" t="str">
        <f t="shared" si="10"/>
        <v/>
      </c>
      <c r="X18" s="108" t="str">
        <f t="shared" si="11"/>
        <v/>
      </c>
      <c r="Y18" s="108" t="str">
        <f t="shared" si="12"/>
        <v/>
      </c>
      <c r="Z18" s="108" t="str">
        <f t="shared" si="13"/>
        <v xml:space="preserve">Temps restant : </v>
      </c>
      <c r="AA18" s="355" t="str">
        <f t="shared" si="14"/>
        <v/>
      </c>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row>
    <row r="19" spans="1:87" ht="15.75" thickBot="1">
      <c r="A19" s="354" t="str">
        <f>IF(eligibilité!AG21="","",eligibilité!A21)</f>
        <v/>
      </c>
      <c r="B19" s="103" t="str">
        <f>IF(A19="","",IF(VLOOKUP(A19,eligibilité!$A$15:$J$515,2,TRUE)="","",VLOOKUP(A19,eligibilité!$A$15:$J$515,2,TRUE)))</f>
        <v/>
      </c>
      <c r="C19" s="103" t="str">
        <f>IF(A19="","",IF(VLOOKUP(A19,eligibilité!$A$15:$AG$515,3,TRUE)="","",VLOOKUP(A19,eligibilité!$A$15:$AG$515,3,TRUE)))</f>
        <v/>
      </c>
      <c r="D19" s="103" t="str">
        <f>IF(A19="","",IF(VLOOKUP(A19,eligibilité!$A$15:$AG$515,4,TRUE)="","",VLOOKUP(A19,eligibilité!$A$15:$AG$515,4,TRUE)))</f>
        <v/>
      </c>
      <c r="E19" s="103" t="str">
        <f>IF(A19="","",IF(VLOOKUP(A19,eligibilité!$A$15:$AG$515,5,TRUE)="","",VLOOKUP(A19,eligibilité!$A$15:$AG$515,5,TRUE)))</f>
        <v/>
      </c>
      <c r="F19" s="104" t="str">
        <f>IF(A19="","",IF(VLOOKUP(A19,eligibilité!$A$15:$AG$515,6,TRUE)="","",VLOOKUP(A19,eligibilité!$A$15:$AG$515,6,TRUE)))</f>
        <v/>
      </c>
      <c r="G19" s="104" t="str">
        <f>IF(A19="","",IF(VLOOKUP(A19,eligibilité!$A$15:$AG$515,7,TRUE)="","",VLOOKUP(A19,eligibilité!$A$15:$AG$515,7,TRUE)))</f>
        <v/>
      </c>
      <c r="H19" s="323" t="str">
        <f>IF(A19="","",IF(VLOOKUP(A19,eligibilité!$A$15:$AG$515,8,TRUE)="","",VLOOKUP(A19,eligibilité!$A$15:$AG$515,8,TRUE)))</f>
        <v/>
      </c>
      <c r="I19" s="103" t="str">
        <f>IF(A19="","",IF(VLOOKUP(A19,eligibilité!$A$15:$AG$515,9,TRUE)="","",VLOOKUP(A19,eligibilité!$A$15:$AG$515,9,TRUE)))</f>
        <v/>
      </c>
      <c r="J19" s="105" t="str">
        <f>IF(A19="","",IF(VLOOKUP(A19,eligibilité!$A$15:$AG$515,10,TRUE)="","",VLOOKUP(A19,eligibilité!$A$15:$AG$515,10,TRUE)))</f>
        <v/>
      </c>
      <c r="K19" s="106" t="str">
        <f>IF(A19="","",IF(VLOOKUP(A19,eligibilité!$A$15:$AG$515,30,FALSE)=0,"",VLOOKUP(A19,eligibilité!$A$15:$AG$515,30,FALSE)))</f>
        <v/>
      </c>
      <c r="L19" s="107" t="str">
        <f t="shared" si="0"/>
        <v/>
      </c>
      <c r="M19" s="108" t="str">
        <f t="shared" si="1"/>
        <v/>
      </c>
      <c r="N19" s="107" t="str">
        <f t="shared" si="2"/>
        <v/>
      </c>
      <c r="O19" s="109" t="str">
        <f t="shared" si="3"/>
        <v/>
      </c>
      <c r="P19" s="109" t="str">
        <f t="shared" si="4"/>
        <v/>
      </c>
      <c r="Q19" s="241" t="str">
        <f t="shared" si="5"/>
        <v/>
      </c>
      <c r="R19" s="110" t="str">
        <f t="shared" si="6"/>
        <v/>
      </c>
      <c r="S19" s="352">
        <f t="shared" ca="1" si="15"/>
        <v>1296</v>
      </c>
      <c r="T19" s="107" t="str">
        <f t="shared" si="7"/>
        <v/>
      </c>
      <c r="U19" s="108" t="str">
        <f t="shared" si="8"/>
        <v/>
      </c>
      <c r="V19" s="107" t="str">
        <f t="shared" si="9"/>
        <v/>
      </c>
      <c r="W19" s="107" t="str">
        <f t="shared" si="10"/>
        <v/>
      </c>
      <c r="X19" s="108" t="str">
        <f t="shared" si="11"/>
        <v/>
      </c>
      <c r="Y19" s="108" t="str">
        <f t="shared" si="12"/>
        <v/>
      </c>
      <c r="Z19" s="108" t="str">
        <f t="shared" si="13"/>
        <v xml:space="preserve">Temps restant : </v>
      </c>
      <c r="AA19" s="355" t="str">
        <f t="shared" si="14"/>
        <v/>
      </c>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row>
    <row r="20" spans="1:87" ht="15.75" thickBot="1">
      <c r="A20" s="354" t="str">
        <f>IF(eligibilité!AG22="","",eligibilité!A22)</f>
        <v/>
      </c>
      <c r="B20" s="103" t="str">
        <f>IF(A20="","",IF(VLOOKUP(A20,eligibilité!$A$15:$J$515,2,TRUE)="","",VLOOKUP(A20,eligibilité!$A$15:$J$515,2,TRUE)))</f>
        <v/>
      </c>
      <c r="C20" s="103" t="str">
        <f>IF(A20="","",IF(VLOOKUP(A20,eligibilité!$A$15:$AG$515,3,TRUE)="","",VLOOKUP(A20,eligibilité!$A$15:$AG$515,3,TRUE)))</f>
        <v/>
      </c>
      <c r="D20" s="103" t="str">
        <f>IF(A20="","",IF(VLOOKUP(A20,eligibilité!$A$15:$AG$515,4,TRUE)="","",VLOOKUP(A20,eligibilité!$A$15:$AG$515,4,TRUE)))</f>
        <v/>
      </c>
      <c r="E20" s="103" t="str">
        <f>IF(A20="","",IF(VLOOKUP(A20,eligibilité!$A$15:$AG$515,5,TRUE)="","",VLOOKUP(A20,eligibilité!$A$15:$AG$515,5,TRUE)))</f>
        <v/>
      </c>
      <c r="F20" s="104" t="str">
        <f>IF(A20="","",IF(VLOOKUP(A20,eligibilité!$A$15:$AG$515,6,TRUE)="","",VLOOKUP(A20,eligibilité!$A$15:$AG$515,6,TRUE)))</f>
        <v/>
      </c>
      <c r="G20" s="104" t="str">
        <f>IF(A20="","",IF(VLOOKUP(A20,eligibilité!$A$15:$AG$515,7,TRUE)="","",VLOOKUP(A20,eligibilité!$A$15:$AG$515,7,TRUE)))</f>
        <v/>
      </c>
      <c r="H20" s="323" t="str">
        <f>IF(A20="","",IF(VLOOKUP(A20,eligibilité!$A$15:$AG$515,8,TRUE)="","",VLOOKUP(A20,eligibilité!$A$15:$AG$515,8,TRUE)))</f>
        <v/>
      </c>
      <c r="I20" s="103" t="str">
        <f>IF(A20="","",IF(VLOOKUP(A20,eligibilité!$A$15:$AG$515,9,TRUE)="","",VLOOKUP(A20,eligibilité!$A$15:$AG$515,9,TRUE)))</f>
        <v/>
      </c>
      <c r="J20" s="105" t="str">
        <f>IF(A20="","",IF(VLOOKUP(A20,eligibilité!$A$15:$AG$515,10,TRUE)="","",VLOOKUP(A20,eligibilité!$A$15:$AG$515,10,TRUE)))</f>
        <v/>
      </c>
      <c r="K20" s="106" t="str">
        <f>IF(A20="","",IF(VLOOKUP(A20,eligibilité!$A$15:$AG$515,30,FALSE)=0,"",VLOOKUP(A20,eligibilité!$A$15:$AG$515,30,FALSE)))</f>
        <v/>
      </c>
      <c r="L20" s="107" t="str">
        <f t="shared" si="0"/>
        <v/>
      </c>
      <c r="M20" s="108" t="str">
        <f t="shared" si="1"/>
        <v/>
      </c>
      <c r="N20" s="107" t="str">
        <f t="shared" si="2"/>
        <v/>
      </c>
      <c r="O20" s="109" t="str">
        <f t="shared" si="3"/>
        <v/>
      </c>
      <c r="P20" s="109" t="str">
        <f t="shared" si="4"/>
        <v/>
      </c>
      <c r="Q20" s="241" t="str">
        <f t="shared" si="5"/>
        <v/>
      </c>
      <c r="R20" s="110" t="str">
        <f t="shared" si="6"/>
        <v/>
      </c>
      <c r="S20" s="352">
        <f t="shared" ca="1" si="15"/>
        <v>1296</v>
      </c>
      <c r="T20" s="107" t="str">
        <f t="shared" si="7"/>
        <v/>
      </c>
      <c r="U20" s="108" t="str">
        <f t="shared" si="8"/>
        <v/>
      </c>
      <c r="V20" s="107" t="str">
        <f t="shared" si="9"/>
        <v/>
      </c>
      <c r="W20" s="107" t="str">
        <f t="shared" si="10"/>
        <v/>
      </c>
      <c r="X20" s="108" t="str">
        <f t="shared" si="11"/>
        <v/>
      </c>
      <c r="Y20" s="108" t="str">
        <f t="shared" si="12"/>
        <v/>
      </c>
      <c r="Z20" s="108" t="str">
        <f t="shared" si="13"/>
        <v xml:space="preserve">Temps restant : </v>
      </c>
      <c r="AA20" s="355" t="str">
        <f t="shared" si="14"/>
        <v/>
      </c>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row>
    <row r="21" spans="1:87" ht="15.75" thickBot="1">
      <c r="A21" s="354" t="str">
        <f>IF(eligibilité!AG23="","",eligibilité!A23)</f>
        <v/>
      </c>
      <c r="B21" s="103" t="str">
        <f>IF(A21="","",IF(VLOOKUP(A21,eligibilité!$A$15:$J$515,2,TRUE)="","",VLOOKUP(A21,eligibilité!$A$15:$J$515,2,TRUE)))</f>
        <v/>
      </c>
      <c r="C21" s="103" t="str">
        <f>IF(A21="","",IF(VLOOKUP(A21,eligibilité!$A$15:$AG$515,3,TRUE)="","",VLOOKUP(A21,eligibilité!$A$15:$AG$515,3,TRUE)))</f>
        <v/>
      </c>
      <c r="D21" s="103" t="str">
        <f>IF(A21="","",IF(VLOOKUP(A21,eligibilité!$A$15:$AG$515,4,TRUE)="","",VLOOKUP(A21,eligibilité!$A$15:$AG$515,4,TRUE)))</f>
        <v/>
      </c>
      <c r="E21" s="103" t="str">
        <f>IF(A21="","",IF(VLOOKUP(A21,eligibilité!$A$15:$AG$515,5,TRUE)="","",VLOOKUP(A21,eligibilité!$A$15:$AG$515,5,TRUE)))</f>
        <v/>
      </c>
      <c r="F21" s="104" t="str">
        <f>IF(A21="","",IF(VLOOKUP(A21,eligibilité!$A$15:$AG$515,6,TRUE)="","",VLOOKUP(A21,eligibilité!$A$15:$AG$515,6,TRUE)))</f>
        <v/>
      </c>
      <c r="G21" s="104" t="str">
        <f>IF(A21="","",IF(VLOOKUP(A21,eligibilité!$A$15:$AG$515,7,TRUE)="","",VLOOKUP(A21,eligibilité!$A$15:$AG$515,7,TRUE)))</f>
        <v/>
      </c>
      <c r="H21" s="323" t="str">
        <f>IF(A21="","",IF(VLOOKUP(A21,eligibilité!$A$15:$AG$515,8,TRUE)="","",VLOOKUP(A21,eligibilité!$A$15:$AG$515,8,TRUE)))</f>
        <v/>
      </c>
      <c r="I21" s="103" t="str">
        <f>IF(A21="","",IF(VLOOKUP(A21,eligibilité!$A$15:$AG$515,9,TRUE)="","",VLOOKUP(A21,eligibilité!$A$15:$AG$515,9,TRUE)))</f>
        <v/>
      </c>
      <c r="J21" s="105" t="str">
        <f>IF(A21="","",IF(VLOOKUP(A21,eligibilité!$A$15:$AG$515,10,TRUE)="","",VLOOKUP(A21,eligibilité!$A$15:$AG$515,10,TRUE)))</f>
        <v/>
      </c>
      <c r="K21" s="106" t="str">
        <f>IF(A21="","",IF(VLOOKUP(A21,eligibilité!$A$15:$AG$515,30,FALSE)=0,"",VLOOKUP(A21,eligibilité!$A$15:$AG$515,30,FALSE)))</f>
        <v/>
      </c>
      <c r="L21" s="107" t="str">
        <f t="shared" si="0"/>
        <v/>
      </c>
      <c r="M21" s="108" t="str">
        <f t="shared" si="1"/>
        <v/>
      </c>
      <c r="N21" s="107" t="str">
        <f t="shared" si="2"/>
        <v/>
      </c>
      <c r="O21" s="109" t="str">
        <f t="shared" si="3"/>
        <v/>
      </c>
      <c r="P21" s="109" t="str">
        <f t="shared" si="4"/>
        <v/>
      </c>
      <c r="Q21" s="241" t="str">
        <f t="shared" si="5"/>
        <v/>
      </c>
      <c r="R21" s="110" t="str">
        <f t="shared" si="6"/>
        <v/>
      </c>
      <c r="S21" s="352">
        <f t="shared" ca="1" si="15"/>
        <v>1296</v>
      </c>
      <c r="T21" s="107" t="str">
        <f t="shared" si="7"/>
        <v/>
      </c>
      <c r="U21" s="108" t="str">
        <f t="shared" si="8"/>
        <v/>
      </c>
      <c r="V21" s="107" t="str">
        <f t="shared" si="9"/>
        <v/>
      </c>
      <c r="W21" s="107" t="str">
        <f t="shared" si="10"/>
        <v/>
      </c>
      <c r="X21" s="108" t="str">
        <f t="shared" si="11"/>
        <v/>
      </c>
      <c r="Y21" s="108" t="str">
        <f t="shared" si="12"/>
        <v/>
      </c>
      <c r="Z21" s="108" t="str">
        <f t="shared" si="13"/>
        <v xml:space="preserve">Temps restant : </v>
      </c>
      <c r="AA21" s="355" t="str">
        <f t="shared" si="14"/>
        <v/>
      </c>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row>
    <row r="22" spans="1:87" ht="15.75" thickBot="1">
      <c r="A22" s="354" t="str">
        <f>IF(eligibilité!AG24="","",eligibilité!A24)</f>
        <v/>
      </c>
      <c r="B22" s="103" t="str">
        <f>IF(A22="","",IF(VLOOKUP(A22,eligibilité!$A$15:$J$515,2,TRUE)="","",VLOOKUP(A22,eligibilité!$A$15:$J$515,2,TRUE)))</f>
        <v/>
      </c>
      <c r="C22" s="103" t="str">
        <f>IF(A22="","",IF(VLOOKUP(A22,eligibilité!$A$15:$AG$515,3,TRUE)="","",VLOOKUP(A22,eligibilité!$A$15:$AG$515,3,TRUE)))</f>
        <v/>
      </c>
      <c r="D22" s="103" t="str">
        <f>IF(A22="","",IF(VLOOKUP(A22,eligibilité!$A$15:$AG$515,4,TRUE)="","",VLOOKUP(A22,eligibilité!$A$15:$AG$515,4,TRUE)))</f>
        <v/>
      </c>
      <c r="E22" s="103" t="str">
        <f>IF(A22="","",IF(VLOOKUP(A22,eligibilité!$A$15:$AG$515,5,TRUE)="","",VLOOKUP(A22,eligibilité!$A$15:$AG$515,5,TRUE)))</f>
        <v/>
      </c>
      <c r="F22" s="104" t="str">
        <f>IF(A22="","",IF(VLOOKUP(A22,eligibilité!$A$15:$AG$515,6,TRUE)="","",VLOOKUP(A22,eligibilité!$A$15:$AG$515,6,TRUE)))</f>
        <v/>
      </c>
      <c r="G22" s="104" t="str">
        <f>IF(A22="","",IF(VLOOKUP(A22,eligibilité!$A$15:$AG$515,7,TRUE)="","",VLOOKUP(A22,eligibilité!$A$15:$AG$515,7,TRUE)))</f>
        <v/>
      </c>
      <c r="H22" s="323" t="str">
        <f>IF(A22="","",IF(VLOOKUP(A22,eligibilité!$A$15:$AG$515,8,TRUE)="","",VLOOKUP(A22,eligibilité!$A$15:$AG$515,8,TRUE)))</f>
        <v/>
      </c>
      <c r="I22" s="103" t="str">
        <f>IF(A22="","",IF(VLOOKUP(A22,eligibilité!$A$15:$AG$515,9,TRUE)="","",VLOOKUP(A22,eligibilité!$A$15:$AG$515,9,TRUE)))</f>
        <v/>
      </c>
      <c r="J22" s="105" t="str">
        <f>IF(A22="","",IF(VLOOKUP(A22,eligibilité!$A$15:$AG$515,10,TRUE)="","",VLOOKUP(A22,eligibilité!$A$15:$AG$515,10,TRUE)))</f>
        <v/>
      </c>
      <c r="K22" s="106" t="str">
        <f>IF(A22="","",IF(VLOOKUP(A22,eligibilité!$A$15:$AG$515,30,FALSE)=0,"",VLOOKUP(A22,eligibilité!$A$15:$AG$515,30,FALSE)))</f>
        <v/>
      </c>
      <c r="L22" s="107" t="str">
        <f t="shared" si="0"/>
        <v/>
      </c>
      <c r="M22" s="108" t="str">
        <f t="shared" si="1"/>
        <v/>
      </c>
      <c r="N22" s="107" t="str">
        <f t="shared" si="2"/>
        <v/>
      </c>
      <c r="O22" s="109" t="str">
        <f t="shared" si="3"/>
        <v/>
      </c>
      <c r="P22" s="109" t="str">
        <f t="shared" si="4"/>
        <v/>
      </c>
      <c r="Q22" s="241" t="str">
        <f t="shared" si="5"/>
        <v/>
      </c>
      <c r="R22" s="110" t="str">
        <f t="shared" si="6"/>
        <v/>
      </c>
      <c r="S22" s="352">
        <f t="shared" ca="1" si="15"/>
        <v>1296</v>
      </c>
      <c r="T22" s="107" t="str">
        <f t="shared" si="7"/>
        <v/>
      </c>
      <c r="U22" s="108" t="str">
        <f t="shared" si="8"/>
        <v/>
      </c>
      <c r="V22" s="107" t="str">
        <f t="shared" si="9"/>
        <v/>
      </c>
      <c r="W22" s="107" t="str">
        <f t="shared" si="10"/>
        <v/>
      </c>
      <c r="X22" s="108" t="str">
        <f t="shared" si="11"/>
        <v/>
      </c>
      <c r="Y22" s="108" t="str">
        <f t="shared" si="12"/>
        <v/>
      </c>
      <c r="Z22" s="108" t="str">
        <f t="shared" si="13"/>
        <v xml:space="preserve">Temps restant : </v>
      </c>
      <c r="AA22" s="355" t="str">
        <f t="shared" si="14"/>
        <v/>
      </c>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row>
    <row r="23" spans="1:87" ht="15.75" thickBot="1">
      <c r="A23" s="354" t="str">
        <f>IF(eligibilité!AG25="","",eligibilité!A25)</f>
        <v/>
      </c>
      <c r="B23" s="103" t="str">
        <f>IF(A23="","",IF(VLOOKUP(A23,eligibilité!$A$15:$J$515,2,TRUE)="","",VLOOKUP(A23,eligibilité!$A$15:$J$515,2,TRUE)))</f>
        <v/>
      </c>
      <c r="C23" s="103" t="str">
        <f>IF(A23="","",IF(VLOOKUP(A23,eligibilité!$A$15:$AG$515,3,TRUE)="","",VLOOKUP(A23,eligibilité!$A$15:$AG$515,3,TRUE)))</f>
        <v/>
      </c>
      <c r="D23" s="103" t="str">
        <f>IF(A23="","",IF(VLOOKUP(A23,eligibilité!$A$15:$AG$515,4,TRUE)="","",VLOOKUP(A23,eligibilité!$A$15:$AG$515,4,TRUE)))</f>
        <v/>
      </c>
      <c r="E23" s="103" t="str">
        <f>IF(A23="","",IF(VLOOKUP(A23,eligibilité!$A$15:$AG$515,5,TRUE)="","",VLOOKUP(A23,eligibilité!$A$15:$AG$515,5,TRUE)))</f>
        <v/>
      </c>
      <c r="F23" s="104" t="str">
        <f>IF(A23="","",IF(VLOOKUP(A23,eligibilité!$A$15:$AG$515,6,TRUE)="","",VLOOKUP(A23,eligibilité!$A$15:$AG$515,6,TRUE)))</f>
        <v/>
      </c>
      <c r="G23" s="104" t="str">
        <f>IF(A23="","",IF(VLOOKUP(A23,eligibilité!$A$15:$AG$515,7,TRUE)="","",VLOOKUP(A23,eligibilité!$A$15:$AG$515,7,TRUE)))</f>
        <v/>
      </c>
      <c r="H23" s="323" t="str">
        <f>IF(A23="","",IF(VLOOKUP(A23,eligibilité!$A$15:$AG$515,8,TRUE)="","",VLOOKUP(A23,eligibilité!$A$15:$AG$515,8,TRUE)))</f>
        <v/>
      </c>
      <c r="I23" s="103" t="str">
        <f>IF(A23="","",IF(VLOOKUP(A23,eligibilité!$A$15:$AG$515,9,TRUE)="","",VLOOKUP(A23,eligibilité!$A$15:$AG$515,9,TRUE)))</f>
        <v/>
      </c>
      <c r="J23" s="105" t="str">
        <f>IF(A23="","",IF(VLOOKUP(A23,eligibilité!$A$15:$AG$515,10,TRUE)="","",VLOOKUP(A23,eligibilité!$A$15:$AG$515,10,TRUE)))</f>
        <v/>
      </c>
      <c r="K23" s="106" t="str">
        <f>IF(A23="","",IF(VLOOKUP(A23,eligibilité!$A$15:$AG$515,30,FALSE)=0,"",VLOOKUP(A23,eligibilité!$A$15:$AG$515,30,FALSE)))</f>
        <v/>
      </c>
      <c r="L23" s="107" t="str">
        <f t="shared" si="0"/>
        <v/>
      </c>
      <c r="M23" s="108" t="str">
        <f t="shared" si="1"/>
        <v/>
      </c>
      <c r="N23" s="107" t="str">
        <f t="shared" si="2"/>
        <v/>
      </c>
      <c r="O23" s="109" t="str">
        <f t="shared" si="3"/>
        <v/>
      </c>
      <c r="P23" s="109" t="str">
        <f t="shared" si="4"/>
        <v/>
      </c>
      <c r="Q23" s="241" t="str">
        <f t="shared" si="5"/>
        <v/>
      </c>
      <c r="R23" s="110" t="str">
        <f t="shared" si="6"/>
        <v/>
      </c>
      <c r="S23" s="352">
        <f t="shared" ca="1" si="15"/>
        <v>1296</v>
      </c>
      <c r="T23" s="107" t="str">
        <f t="shared" si="7"/>
        <v/>
      </c>
      <c r="U23" s="108" t="str">
        <f t="shared" si="8"/>
        <v/>
      </c>
      <c r="V23" s="107" t="str">
        <f t="shared" si="9"/>
        <v/>
      </c>
      <c r="W23" s="107" t="str">
        <f t="shared" si="10"/>
        <v/>
      </c>
      <c r="X23" s="108" t="str">
        <f t="shared" si="11"/>
        <v/>
      </c>
      <c r="Y23" s="108" t="str">
        <f t="shared" si="12"/>
        <v/>
      </c>
      <c r="Z23" s="108" t="str">
        <f t="shared" si="13"/>
        <v xml:space="preserve">Temps restant : </v>
      </c>
      <c r="AA23" s="355" t="str">
        <f t="shared" si="14"/>
        <v/>
      </c>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row>
    <row r="24" spans="1:87" ht="15.75" thickBot="1">
      <c r="A24" s="354" t="str">
        <f>IF(eligibilité!AG26="","",eligibilité!A26)</f>
        <v/>
      </c>
      <c r="B24" s="103" t="str">
        <f>IF(A24="","",IF(VLOOKUP(A24,eligibilité!$A$15:$J$515,2,TRUE)="","",VLOOKUP(A24,eligibilité!$A$15:$J$515,2,TRUE)))</f>
        <v/>
      </c>
      <c r="C24" s="103" t="str">
        <f>IF(A24="","",IF(VLOOKUP(A24,eligibilité!$A$15:$AG$515,3,TRUE)="","",VLOOKUP(A24,eligibilité!$A$15:$AG$515,3,TRUE)))</f>
        <v/>
      </c>
      <c r="D24" s="103" t="str">
        <f>IF(A24="","",IF(VLOOKUP(A24,eligibilité!$A$15:$AG$515,4,TRUE)="","",VLOOKUP(A24,eligibilité!$A$15:$AG$515,4,TRUE)))</f>
        <v/>
      </c>
      <c r="E24" s="103" t="str">
        <f>IF(A24="","",IF(VLOOKUP(A24,eligibilité!$A$15:$AG$515,5,TRUE)="","",VLOOKUP(A24,eligibilité!$A$15:$AG$515,5,TRUE)))</f>
        <v/>
      </c>
      <c r="F24" s="104" t="str">
        <f>IF(A24="","",IF(VLOOKUP(A24,eligibilité!$A$15:$AG$515,6,TRUE)="","",VLOOKUP(A24,eligibilité!$A$15:$AG$515,6,TRUE)))</f>
        <v/>
      </c>
      <c r="G24" s="104" t="str">
        <f>IF(A24="","",IF(VLOOKUP(A24,eligibilité!$A$15:$AG$515,7,TRUE)="","",VLOOKUP(A24,eligibilité!$A$15:$AG$515,7,TRUE)))</f>
        <v/>
      </c>
      <c r="H24" s="323" t="str">
        <f>IF(A24="","",IF(VLOOKUP(A24,eligibilité!$A$15:$AG$515,8,TRUE)="","",VLOOKUP(A24,eligibilité!$A$15:$AG$515,8,TRUE)))</f>
        <v/>
      </c>
      <c r="I24" s="103" t="str">
        <f>IF(A24="","",IF(VLOOKUP(A24,eligibilité!$A$15:$AG$515,9,TRUE)="","",VLOOKUP(A24,eligibilité!$A$15:$AG$515,9,TRUE)))</f>
        <v/>
      </c>
      <c r="J24" s="105" t="str">
        <f>IF(A24="","",IF(VLOOKUP(A24,eligibilité!$A$15:$AG$515,10,TRUE)="","",VLOOKUP(A24,eligibilité!$A$15:$AG$515,10,TRUE)))</f>
        <v/>
      </c>
      <c r="K24" s="106" t="str">
        <f>IF(A24="","",IF(VLOOKUP(A24,eligibilité!$A$15:$AG$515,30,FALSE)=0,"",VLOOKUP(A24,eligibilité!$A$15:$AG$515,30,FALSE)))</f>
        <v/>
      </c>
      <c r="L24" s="107" t="str">
        <f t="shared" si="0"/>
        <v/>
      </c>
      <c r="M24" s="108" t="str">
        <f t="shared" si="1"/>
        <v/>
      </c>
      <c r="N24" s="107" t="str">
        <f t="shared" si="2"/>
        <v/>
      </c>
      <c r="O24" s="109" t="str">
        <f t="shared" si="3"/>
        <v/>
      </c>
      <c r="P24" s="109" t="str">
        <f t="shared" si="4"/>
        <v/>
      </c>
      <c r="Q24" s="241" t="str">
        <f t="shared" si="5"/>
        <v/>
      </c>
      <c r="R24" s="110" t="str">
        <f t="shared" si="6"/>
        <v/>
      </c>
      <c r="S24" s="352">
        <f t="shared" ca="1" si="15"/>
        <v>1296</v>
      </c>
      <c r="T24" s="107" t="str">
        <f t="shared" si="7"/>
        <v/>
      </c>
      <c r="U24" s="108" t="str">
        <f t="shared" si="8"/>
        <v/>
      </c>
      <c r="V24" s="107" t="str">
        <f t="shared" si="9"/>
        <v/>
      </c>
      <c r="W24" s="107" t="str">
        <f t="shared" si="10"/>
        <v/>
      </c>
      <c r="X24" s="108" t="str">
        <f t="shared" si="11"/>
        <v/>
      </c>
      <c r="Y24" s="108" t="str">
        <f t="shared" si="12"/>
        <v/>
      </c>
      <c r="Z24" s="108" t="str">
        <f t="shared" si="13"/>
        <v xml:space="preserve">Temps restant : </v>
      </c>
      <c r="AA24" s="355" t="str">
        <f t="shared" si="14"/>
        <v/>
      </c>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row>
    <row r="25" spans="1:87" ht="15.75" thickBot="1">
      <c r="A25" s="354" t="str">
        <f>IF(eligibilité!AG27="","",eligibilité!A27)</f>
        <v/>
      </c>
      <c r="B25" s="103" t="str">
        <f>IF(A25="","",IF(VLOOKUP(A25,eligibilité!$A$15:$J$515,2,TRUE)="","",VLOOKUP(A25,eligibilité!$A$15:$J$515,2,TRUE)))</f>
        <v/>
      </c>
      <c r="C25" s="103" t="str">
        <f>IF(A25="","",IF(VLOOKUP(A25,eligibilité!$A$15:$AG$515,3,TRUE)="","",VLOOKUP(A25,eligibilité!$A$15:$AG$515,3,TRUE)))</f>
        <v/>
      </c>
      <c r="D25" s="103" t="str">
        <f>IF(A25="","",IF(VLOOKUP(A25,eligibilité!$A$15:$AG$515,4,TRUE)="","",VLOOKUP(A25,eligibilité!$A$15:$AG$515,4,TRUE)))</f>
        <v/>
      </c>
      <c r="E25" s="103" t="str">
        <f>IF(A25="","",IF(VLOOKUP(A25,eligibilité!$A$15:$AG$515,5,TRUE)="","",VLOOKUP(A25,eligibilité!$A$15:$AG$515,5,TRUE)))</f>
        <v/>
      </c>
      <c r="F25" s="104" t="str">
        <f>IF(A25="","",IF(VLOOKUP(A25,eligibilité!$A$15:$AG$515,6,TRUE)="","",VLOOKUP(A25,eligibilité!$A$15:$AG$515,6,TRUE)))</f>
        <v/>
      </c>
      <c r="G25" s="104" t="str">
        <f>IF(A25="","",IF(VLOOKUP(A25,eligibilité!$A$15:$AG$515,7,TRUE)="","",VLOOKUP(A25,eligibilité!$A$15:$AG$515,7,TRUE)))</f>
        <v/>
      </c>
      <c r="H25" s="323" t="str">
        <f>IF(A25="","",IF(VLOOKUP(A25,eligibilité!$A$15:$AG$515,8,TRUE)="","",VLOOKUP(A25,eligibilité!$A$15:$AG$515,8,TRUE)))</f>
        <v/>
      </c>
      <c r="I25" s="103" t="str">
        <f>IF(A25="","",IF(VLOOKUP(A25,eligibilité!$A$15:$AG$515,9,TRUE)="","",VLOOKUP(A25,eligibilité!$A$15:$AG$515,9,TRUE)))</f>
        <v/>
      </c>
      <c r="J25" s="105" t="str">
        <f>IF(A25="","",IF(VLOOKUP(A25,eligibilité!$A$15:$AG$515,10,TRUE)="","",VLOOKUP(A25,eligibilité!$A$15:$AG$515,10,TRUE)))</f>
        <v/>
      </c>
      <c r="K25" s="106" t="str">
        <f>IF(A25="","",IF(VLOOKUP(A25,eligibilité!$A$15:$AG$515,30,FALSE)=0,"",VLOOKUP(A25,eligibilité!$A$15:$AG$515,30,FALSE)))</f>
        <v/>
      </c>
      <c r="L25" s="107" t="str">
        <f t="shared" si="0"/>
        <v/>
      </c>
      <c r="M25" s="108" t="str">
        <f t="shared" si="1"/>
        <v/>
      </c>
      <c r="N25" s="107" t="str">
        <f t="shared" si="2"/>
        <v/>
      </c>
      <c r="O25" s="109" t="str">
        <f t="shared" si="3"/>
        <v/>
      </c>
      <c r="P25" s="109" t="str">
        <f t="shared" si="4"/>
        <v/>
      </c>
      <c r="Q25" s="241" t="str">
        <f t="shared" si="5"/>
        <v/>
      </c>
      <c r="R25" s="110" t="str">
        <f t="shared" si="6"/>
        <v/>
      </c>
      <c r="S25" s="352">
        <f t="shared" ca="1" si="15"/>
        <v>1296</v>
      </c>
      <c r="T25" s="107" t="str">
        <f t="shared" si="7"/>
        <v/>
      </c>
      <c r="U25" s="108" t="str">
        <f t="shared" si="8"/>
        <v/>
      </c>
      <c r="V25" s="107" t="str">
        <f t="shared" si="9"/>
        <v/>
      </c>
      <c r="W25" s="107" t="str">
        <f t="shared" si="10"/>
        <v/>
      </c>
      <c r="X25" s="108" t="str">
        <f t="shared" si="11"/>
        <v/>
      </c>
      <c r="Y25" s="108" t="str">
        <f t="shared" si="12"/>
        <v/>
      </c>
      <c r="Z25" s="108" t="str">
        <f t="shared" si="13"/>
        <v xml:space="preserve">Temps restant : </v>
      </c>
      <c r="AA25" s="355" t="str">
        <f t="shared" si="14"/>
        <v/>
      </c>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row>
    <row r="26" spans="1:87" ht="15.75" thickBot="1">
      <c r="A26" s="354" t="str">
        <f>IF(eligibilité!AG28="","",eligibilité!A28)</f>
        <v/>
      </c>
      <c r="B26" s="103" t="str">
        <f>IF(A26="","",IF(VLOOKUP(A26,eligibilité!$A$15:$J$515,2,TRUE)="","",VLOOKUP(A26,eligibilité!$A$15:$J$515,2,TRUE)))</f>
        <v/>
      </c>
      <c r="C26" s="103" t="str">
        <f>IF(A26="","",IF(VLOOKUP(A26,eligibilité!$A$15:$AG$515,3,TRUE)="","",VLOOKUP(A26,eligibilité!$A$15:$AG$515,3,TRUE)))</f>
        <v/>
      </c>
      <c r="D26" s="103" t="str">
        <f>IF(A26="","",IF(VLOOKUP(A26,eligibilité!$A$15:$AG$515,4,TRUE)="","",VLOOKUP(A26,eligibilité!$A$15:$AG$515,4,TRUE)))</f>
        <v/>
      </c>
      <c r="E26" s="103" t="str">
        <f>IF(A26="","",IF(VLOOKUP(A26,eligibilité!$A$15:$AG$515,5,TRUE)="","",VLOOKUP(A26,eligibilité!$A$15:$AG$515,5,TRUE)))</f>
        <v/>
      </c>
      <c r="F26" s="104" t="str">
        <f>IF(A26="","",IF(VLOOKUP(A26,eligibilité!$A$15:$AG$515,6,TRUE)="","",VLOOKUP(A26,eligibilité!$A$15:$AG$515,6,TRUE)))</f>
        <v/>
      </c>
      <c r="G26" s="104" t="str">
        <f>IF(A26="","",IF(VLOOKUP(A26,eligibilité!$A$15:$AG$515,7,TRUE)="","",VLOOKUP(A26,eligibilité!$A$15:$AG$515,7,TRUE)))</f>
        <v/>
      </c>
      <c r="H26" s="323" t="str">
        <f>IF(A26="","",IF(VLOOKUP(A26,eligibilité!$A$15:$AG$515,8,TRUE)="","",VLOOKUP(A26,eligibilité!$A$15:$AG$515,8,TRUE)))</f>
        <v/>
      </c>
      <c r="I26" s="103" t="str">
        <f>IF(A26="","",IF(VLOOKUP(A26,eligibilité!$A$15:$AG$515,9,TRUE)="","",VLOOKUP(A26,eligibilité!$A$15:$AG$515,9,TRUE)))</f>
        <v/>
      </c>
      <c r="J26" s="105" t="str">
        <f>IF(A26="","",IF(VLOOKUP(A26,eligibilité!$A$15:$AG$515,10,TRUE)="","",VLOOKUP(A26,eligibilité!$A$15:$AG$515,10,TRUE)))</f>
        <v/>
      </c>
      <c r="K26" s="106" t="str">
        <f>IF(A26="","",IF(VLOOKUP(A26,eligibilité!$A$15:$AG$515,30,FALSE)=0,"",VLOOKUP(A26,eligibilité!$A$15:$AG$515,30,FALSE)))</f>
        <v/>
      </c>
      <c r="L26" s="107" t="str">
        <f t="shared" si="0"/>
        <v/>
      </c>
      <c r="M26" s="108" t="str">
        <f t="shared" si="1"/>
        <v/>
      </c>
      <c r="N26" s="107" t="str">
        <f t="shared" si="2"/>
        <v/>
      </c>
      <c r="O26" s="109" t="str">
        <f t="shared" si="3"/>
        <v/>
      </c>
      <c r="P26" s="109" t="str">
        <f t="shared" si="4"/>
        <v/>
      </c>
      <c r="Q26" s="241" t="str">
        <f t="shared" si="5"/>
        <v/>
      </c>
      <c r="R26" s="110" t="str">
        <f t="shared" si="6"/>
        <v/>
      </c>
      <c r="S26" s="352">
        <f t="shared" ca="1" si="15"/>
        <v>1296</v>
      </c>
      <c r="T26" s="107" t="str">
        <f t="shared" si="7"/>
        <v/>
      </c>
      <c r="U26" s="108" t="str">
        <f t="shared" si="8"/>
        <v/>
      </c>
      <c r="V26" s="107" t="str">
        <f t="shared" si="9"/>
        <v/>
      </c>
      <c r="W26" s="107" t="str">
        <f t="shared" si="10"/>
        <v/>
      </c>
      <c r="X26" s="108" t="str">
        <f t="shared" si="11"/>
        <v/>
      </c>
      <c r="Y26" s="108" t="str">
        <f t="shared" si="12"/>
        <v/>
      </c>
      <c r="Z26" s="108" t="str">
        <f t="shared" si="13"/>
        <v xml:space="preserve">Temps restant : </v>
      </c>
      <c r="AA26" s="355" t="str">
        <f t="shared" si="14"/>
        <v/>
      </c>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row>
    <row r="27" spans="1:87" ht="15.75" thickBot="1">
      <c r="A27" s="354" t="str">
        <f>IF(eligibilité!AG29="","",eligibilité!A29)</f>
        <v/>
      </c>
      <c r="B27" s="103" t="str">
        <f>IF(A27="","",IF(VLOOKUP(A27,eligibilité!$A$15:$J$515,2,TRUE)="","",VLOOKUP(A27,eligibilité!$A$15:$J$515,2,TRUE)))</f>
        <v/>
      </c>
      <c r="C27" s="103" t="str">
        <f>IF(A27="","",IF(VLOOKUP(A27,eligibilité!$A$15:$AG$515,3,TRUE)="","",VLOOKUP(A27,eligibilité!$A$15:$AG$515,3,TRUE)))</f>
        <v/>
      </c>
      <c r="D27" s="103" t="str">
        <f>IF(A27="","",IF(VLOOKUP(A27,eligibilité!$A$15:$AG$515,4,TRUE)="","",VLOOKUP(A27,eligibilité!$A$15:$AG$515,4,TRUE)))</f>
        <v/>
      </c>
      <c r="E27" s="103" t="str">
        <f>IF(A27="","",IF(VLOOKUP(A27,eligibilité!$A$15:$AG$515,5,TRUE)="","",VLOOKUP(A27,eligibilité!$A$15:$AG$515,5,TRUE)))</f>
        <v/>
      </c>
      <c r="F27" s="104" t="str">
        <f>IF(A27="","",IF(VLOOKUP(A27,eligibilité!$A$15:$AG$515,6,TRUE)="","",VLOOKUP(A27,eligibilité!$A$15:$AG$515,6,TRUE)))</f>
        <v/>
      </c>
      <c r="G27" s="104" t="str">
        <f>IF(A27="","",IF(VLOOKUP(A27,eligibilité!$A$15:$AG$515,7,TRUE)="","",VLOOKUP(A27,eligibilité!$A$15:$AG$515,7,TRUE)))</f>
        <v/>
      </c>
      <c r="H27" s="323" t="str">
        <f>IF(A27="","",IF(VLOOKUP(A27,eligibilité!$A$15:$AG$515,8,TRUE)="","",VLOOKUP(A27,eligibilité!$A$15:$AG$515,8,TRUE)))</f>
        <v/>
      </c>
      <c r="I27" s="103" t="str">
        <f>IF(A27="","",IF(VLOOKUP(A27,eligibilité!$A$15:$AG$515,9,TRUE)="","",VLOOKUP(A27,eligibilité!$A$15:$AG$515,9,TRUE)))</f>
        <v/>
      </c>
      <c r="J27" s="105" t="str">
        <f>IF(A27="","",IF(VLOOKUP(A27,eligibilité!$A$15:$AG$515,10,TRUE)="","",VLOOKUP(A27,eligibilité!$A$15:$AG$515,10,TRUE)))</f>
        <v/>
      </c>
      <c r="K27" s="106" t="str">
        <f>IF(A27="","",IF(VLOOKUP(A27,eligibilité!$A$15:$AG$515,30,FALSE)=0,"",VLOOKUP(A27,eligibilité!$A$15:$AG$515,30,FALSE)))</f>
        <v/>
      </c>
      <c r="L27" s="107" t="str">
        <f t="shared" si="0"/>
        <v/>
      </c>
      <c r="M27" s="108" t="str">
        <f t="shared" si="1"/>
        <v/>
      </c>
      <c r="N27" s="107" t="str">
        <f t="shared" si="2"/>
        <v/>
      </c>
      <c r="O27" s="109" t="str">
        <f t="shared" si="3"/>
        <v/>
      </c>
      <c r="P27" s="109" t="str">
        <f t="shared" si="4"/>
        <v/>
      </c>
      <c r="Q27" s="241" t="str">
        <f t="shared" si="5"/>
        <v/>
      </c>
      <c r="R27" s="110" t="str">
        <f t="shared" si="6"/>
        <v/>
      </c>
      <c r="S27" s="352">
        <f t="shared" ca="1" si="15"/>
        <v>1296</v>
      </c>
      <c r="T27" s="107" t="str">
        <f t="shared" si="7"/>
        <v/>
      </c>
      <c r="U27" s="108" t="str">
        <f t="shared" si="8"/>
        <v/>
      </c>
      <c r="V27" s="107" t="str">
        <f t="shared" si="9"/>
        <v/>
      </c>
      <c r="W27" s="107" t="str">
        <f t="shared" si="10"/>
        <v/>
      </c>
      <c r="X27" s="108" t="str">
        <f t="shared" si="11"/>
        <v/>
      </c>
      <c r="Y27" s="108" t="str">
        <f t="shared" si="12"/>
        <v/>
      </c>
      <c r="Z27" s="108" t="str">
        <f t="shared" si="13"/>
        <v xml:space="preserve">Temps restant : </v>
      </c>
      <c r="AA27" s="355" t="str">
        <f t="shared" si="14"/>
        <v/>
      </c>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row>
    <row r="28" spans="1:87" ht="15.75" thickBot="1">
      <c r="A28" s="354" t="str">
        <f>IF(eligibilité!AG30="","",eligibilité!A30)</f>
        <v/>
      </c>
      <c r="B28" s="103" t="str">
        <f>IF(A28="","",IF(VLOOKUP(A28,eligibilité!$A$15:$J$515,2,TRUE)="","",VLOOKUP(A28,eligibilité!$A$15:$J$515,2,TRUE)))</f>
        <v/>
      </c>
      <c r="C28" s="103" t="str">
        <f>IF(A28="","",IF(VLOOKUP(A28,eligibilité!$A$15:$AG$515,3,TRUE)="","",VLOOKUP(A28,eligibilité!$A$15:$AG$515,3,TRUE)))</f>
        <v/>
      </c>
      <c r="D28" s="103" t="str">
        <f>IF(A28="","",IF(VLOOKUP(A28,eligibilité!$A$15:$AG$515,4,TRUE)="","",VLOOKUP(A28,eligibilité!$A$15:$AG$515,4,TRUE)))</f>
        <v/>
      </c>
      <c r="E28" s="103" t="str">
        <f>IF(A28="","",IF(VLOOKUP(A28,eligibilité!$A$15:$AG$515,5,TRUE)="","",VLOOKUP(A28,eligibilité!$A$15:$AG$515,5,TRUE)))</f>
        <v/>
      </c>
      <c r="F28" s="104" t="str">
        <f>IF(A28="","",IF(VLOOKUP(A28,eligibilité!$A$15:$AG$515,6,TRUE)="","",VLOOKUP(A28,eligibilité!$A$15:$AG$515,6,TRUE)))</f>
        <v/>
      </c>
      <c r="G28" s="104" t="str">
        <f>IF(A28="","",IF(VLOOKUP(A28,eligibilité!$A$15:$AG$515,7,TRUE)="","",VLOOKUP(A28,eligibilité!$A$15:$AG$515,7,TRUE)))</f>
        <v/>
      </c>
      <c r="H28" s="323" t="str">
        <f>IF(A28="","",IF(VLOOKUP(A28,eligibilité!$A$15:$AG$515,8,TRUE)="","",VLOOKUP(A28,eligibilité!$A$15:$AG$515,8,TRUE)))</f>
        <v/>
      </c>
      <c r="I28" s="103" t="str">
        <f>IF(A28="","",IF(VLOOKUP(A28,eligibilité!$A$15:$AG$515,9,TRUE)="","",VLOOKUP(A28,eligibilité!$A$15:$AG$515,9,TRUE)))</f>
        <v/>
      </c>
      <c r="J28" s="105" t="str">
        <f>IF(A28="","",IF(VLOOKUP(A28,eligibilité!$A$15:$AG$515,10,TRUE)="","",VLOOKUP(A28,eligibilité!$A$15:$AG$515,10,TRUE)))</f>
        <v/>
      </c>
      <c r="K28" s="106" t="str">
        <f>IF(A28="","",IF(VLOOKUP(A28,eligibilité!$A$15:$AG$515,30,FALSE)=0,"",VLOOKUP(A28,eligibilité!$A$15:$AG$515,30,FALSE)))</f>
        <v/>
      </c>
      <c r="L28" s="107" t="str">
        <f t="shared" si="0"/>
        <v/>
      </c>
      <c r="M28" s="108" t="str">
        <f t="shared" si="1"/>
        <v/>
      </c>
      <c r="N28" s="107" t="str">
        <f t="shared" si="2"/>
        <v/>
      </c>
      <c r="O28" s="109" t="str">
        <f t="shared" si="3"/>
        <v/>
      </c>
      <c r="P28" s="109" t="str">
        <f t="shared" si="4"/>
        <v/>
      </c>
      <c r="Q28" s="241" t="str">
        <f t="shared" si="5"/>
        <v/>
      </c>
      <c r="R28" s="110" t="str">
        <f t="shared" si="6"/>
        <v/>
      </c>
      <c r="S28" s="352">
        <f t="shared" ca="1" si="15"/>
        <v>1296</v>
      </c>
      <c r="T28" s="107" t="str">
        <f t="shared" si="7"/>
        <v/>
      </c>
      <c r="U28" s="108" t="str">
        <f t="shared" si="8"/>
        <v/>
      </c>
      <c r="V28" s="107" t="str">
        <f t="shared" si="9"/>
        <v/>
      </c>
      <c r="W28" s="107" t="str">
        <f t="shared" si="10"/>
        <v/>
      </c>
      <c r="X28" s="108" t="str">
        <f t="shared" si="11"/>
        <v/>
      </c>
      <c r="Y28" s="108" t="str">
        <f t="shared" si="12"/>
        <v/>
      </c>
      <c r="Z28" s="108" t="str">
        <f t="shared" si="13"/>
        <v xml:space="preserve">Temps restant : </v>
      </c>
      <c r="AA28" s="355" t="str">
        <f t="shared" si="14"/>
        <v/>
      </c>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row>
    <row r="29" spans="1:87" ht="15.75" thickBot="1">
      <c r="A29" s="354" t="str">
        <f>IF(eligibilité!AG31="","",eligibilité!A31)</f>
        <v/>
      </c>
      <c r="B29" s="103" t="str">
        <f>IF(A29="","",IF(VLOOKUP(A29,eligibilité!$A$15:$J$515,2,TRUE)="","",VLOOKUP(A29,eligibilité!$A$15:$J$515,2,TRUE)))</f>
        <v/>
      </c>
      <c r="C29" s="103" t="str">
        <f>IF(A29="","",IF(VLOOKUP(A29,eligibilité!$A$15:$AG$515,3,TRUE)="","",VLOOKUP(A29,eligibilité!$A$15:$AG$515,3,TRUE)))</f>
        <v/>
      </c>
      <c r="D29" s="103" t="str">
        <f>IF(A29="","",IF(VLOOKUP(A29,eligibilité!$A$15:$AG$515,4,TRUE)="","",VLOOKUP(A29,eligibilité!$A$15:$AG$515,4,TRUE)))</f>
        <v/>
      </c>
      <c r="E29" s="103" t="str">
        <f>IF(A29="","",IF(VLOOKUP(A29,eligibilité!$A$15:$AG$515,5,TRUE)="","",VLOOKUP(A29,eligibilité!$A$15:$AG$515,5,TRUE)))</f>
        <v/>
      </c>
      <c r="F29" s="104" t="str">
        <f>IF(A29="","",IF(VLOOKUP(A29,eligibilité!$A$15:$AG$515,6,TRUE)="","",VLOOKUP(A29,eligibilité!$A$15:$AG$515,6,TRUE)))</f>
        <v/>
      </c>
      <c r="G29" s="104" t="str">
        <f>IF(A29="","",IF(VLOOKUP(A29,eligibilité!$A$15:$AG$515,7,TRUE)="","",VLOOKUP(A29,eligibilité!$A$15:$AG$515,7,TRUE)))</f>
        <v/>
      </c>
      <c r="H29" s="323" t="str">
        <f>IF(A29="","",IF(VLOOKUP(A29,eligibilité!$A$15:$AG$515,8,TRUE)="","",VLOOKUP(A29,eligibilité!$A$15:$AG$515,8,TRUE)))</f>
        <v/>
      </c>
      <c r="I29" s="103" t="str">
        <f>IF(A29="","",IF(VLOOKUP(A29,eligibilité!$A$15:$AG$515,9,TRUE)="","",VLOOKUP(A29,eligibilité!$A$15:$AG$515,9,TRUE)))</f>
        <v/>
      </c>
      <c r="J29" s="105" t="str">
        <f>IF(A29="","",IF(VLOOKUP(A29,eligibilité!$A$15:$AG$515,10,TRUE)="","",VLOOKUP(A29,eligibilité!$A$15:$AG$515,10,TRUE)))</f>
        <v/>
      </c>
      <c r="K29" s="106" t="str">
        <f>IF(A29="","",IF(VLOOKUP(A29,eligibilité!$A$15:$AG$515,30,FALSE)=0,"",VLOOKUP(A29,eligibilité!$A$15:$AG$515,30,FALSE)))</f>
        <v/>
      </c>
      <c r="L29" s="107" t="str">
        <f t="shared" si="0"/>
        <v/>
      </c>
      <c r="M29" s="108" t="str">
        <f t="shared" si="1"/>
        <v/>
      </c>
      <c r="N29" s="107" t="str">
        <f t="shared" si="2"/>
        <v/>
      </c>
      <c r="O29" s="109" t="str">
        <f t="shared" si="3"/>
        <v/>
      </c>
      <c r="P29" s="109" t="str">
        <f t="shared" si="4"/>
        <v/>
      </c>
      <c r="Q29" s="241" t="str">
        <f t="shared" si="5"/>
        <v/>
      </c>
      <c r="R29" s="110" t="str">
        <f t="shared" si="6"/>
        <v/>
      </c>
      <c r="S29" s="352">
        <f t="shared" ca="1" si="15"/>
        <v>1296</v>
      </c>
      <c r="T29" s="107" t="str">
        <f t="shared" si="7"/>
        <v/>
      </c>
      <c r="U29" s="108" t="str">
        <f t="shared" si="8"/>
        <v/>
      </c>
      <c r="V29" s="107" t="str">
        <f t="shared" si="9"/>
        <v/>
      </c>
      <c r="W29" s="107" t="str">
        <f t="shared" si="10"/>
        <v/>
      </c>
      <c r="X29" s="108" t="str">
        <f t="shared" si="11"/>
        <v/>
      </c>
      <c r="Y29" s="108" t="str">
        <f t="shared" si="12"/>
        <v/>
      </c>
      <c r="Z29" s="108" t="str">
        <f t="shared" si="13"/>
        <v xml:space="preserve">Temps restant : </v>
      </c>
      <c r="AA29" s="355" t="str">
        <f t="shared" si="14"/>
        <v/>
      </c>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row>
    <row r="30" spans="1:87" ht="15.75" thickBot="1">
      <c r="A30" s="354" t="str">
        <f>IF(eligibilité!AG32="","",eligibilité!A32)</f>
        <v/>
      </c>
      <c r="B30" s="103" t="str">
        <f>IF(A30="","",IF(VLOOKUP(A30,eligibilité!$A$15:$J$515,2,TRUE)="","",VLOOKUP(A30,eligibilité!$A$15:$J$515,2,TRUE)))</f>
        <v/>
      </c>
      <c r="C30" s="103" t="str">
        <f>IF(A30="","",IF(VLOOKUP(A30,eligibilité!$A$15:$AG$515,3,TRUE)="","",VLOOKUP(A30,eligibilité!$A$15:$AG$515,3,TRUE)))</f>
        <v/>
      </c>
      <c r="D30" s="103" t="str">
        <f>IF(A30="","",IF(VLOOKUP(A30,eligibilité!$A$15:$AG$515,4,TRUE)="","",VLOOKUP(A30,eligibilité!$A$15:$AG$515,4,TRUE)))</f>
        <v/>
      </c>
      <c r="E30" s="103" t="str">
        <f>IF(A30="","",IF(VLOOKUP(A30,eligibilité!$A$15:$AG$515,5,TRUE)="","",VLOOKUP(A30,eligibilité!$A$15:$AG$515,5,TRUE)))</f>
        <v/>
      </c>
      <c r="F30" s="104" t="str">
        <f>IF(A30="","",IF(VLOOKUP(A30,eligibilité!$A$15:$AG$515,6,TRUE)="","",VLOOKUP(A30,eligibilité!$A$15:$AG$515,6,TRUE)))</f>
        <v/>
      </c>
      <c r="G30" s="104" t="str">
        <f>IF(A30="","",IF(VLOOKUP(A30,eligibilité!$A$15:$AG$515,7,TRUE)="","",VLOOKUP(A30,eligibilité!$A$15:$AG$515,7,TRUE)))</f>
        <v/>
      </c>
      <c r="H30" s="323" t="str">
        <f>IF(A30="","",IF(VLOOKUP(A30,eligibilité!$A$15:$AG$515,8,TRUE)="","",VLOOKUP(A30,eligibilité!$A$15:$AG$515,8,TRUE)))</f>
        <v/>
      </c>
      <c r="I30" s="103" t="str">
        <f>IF(A30="","",IF(VLOOKUP(A30,eligibilité!$A$15:$AG$515,9,TRUE)="","",VLOOKUP(A30,eligibilité!$A$15:$AG$515,9,TRUE)))</f>
        <v/>
      </c>
      <c r="J30" s="105" t="str">
        <f>IF(A30="","",IF(VLOOKUP(A30,eligibilité!$A$15:$AG$515,10,TRUE)="","",VLOOKUP(A30,eligibilité!$A$15:$AG$515,10,TRUE)))</f>
        <v/>
      </c>
      <c r="K30" s="106" t="str">
        <f>IF(A30="","",IF(VLOOKUP(A30,eligibilité!$A$15:$AG$515,30,FALSE)=0,"",VLOOKUP(A30,eligibilité!$A$15:$AG$515,30,FALSE)))</f>
        <v/>
      </c>
      <c r="L30" s="107" t="str">
        <f t="shared" si="0"/>
        <v/>
      </c>
      <c r="M30" s="108" t="str">
        <f t="shared" si="1"/>
        <v/>
      </c>
      <c r="N30" s="107" t="str">
        <f t="shared" si="2"/>
        <v/>
      </c>
      <c r="O30" s="109" t="str">
        <f t="shared" si="3"/>
        <v/>
      </c>
      <c r="P30" s="109" t="str">
        <f t="shared" si="4"/>
        <v/>
      </c>
      <c r="Q30" s="241" t="str">
        <f t="shared" si="5"/>
        <v/>
      </c>
      <c r="R30" s="110" t="str">
        <f t="shared" si="6"/>
        <v/>
      </c>
      <c r="S30" s="352">
        <f t="shared" ca="1" si="15"/>
        <v>1296</v>
      </c>
      <c r="T30" s="107" t="str">
        <f t="shared" si="7"/>
        <v/>
      </c>
      <c r="U30" s="108" t="str">
        <f t="shared" si="8"/>
        <v/>
      </c>
      <c r="V30" s="107" t="str">
        <f t="shared" si="9"/>
        <v/>
      </c>
      <c r="W30" s="107" t="str">
        <f t="shared" si="10"/>
        <v/>
      </c>
      <c r="X30" s="108" t="str">
        <f t="shared" si="11"/>
        <v/>
      </c>
      <c r="Y30" s="108" t="str">
        <f t="shared" si="12"/>
        <v/>
      </c>
      <c r="Z30" s="108" t="str">
        <f t="shared" si="13"/>
        <v xml:space="preserve">Temps restant : </v>
      </c>
      <c r="AA30" s="355" t="str">
        <f t="shared" si="14"/>
        <v/>
      </c>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row>
    <row r="31" spans="1:87" ht="15.75" thickBot="1">
      <c r="A31" s="354" t="str">
        <f>IF(eligibilité!AG33="","",eligibilité!A33)</f>
        <v/>
      </c>
      <c r="B31" s="103" t="str">
        <f>IF(A31="","",IF(VLOOKUP(A31,eligibilité!$A$15:$J$515,2,TRUE)="","",VLOOKUP(A31,eligibilité!$A$15:$J$515,2,TRUE)))</f>
        <v/>
      </c>
      <c r="C31" s="103" t="str">
        <f>IF(A31="","",IF(VLOOKUP(A31,eligibilité!$A$15:$AG$515,3,TRUE)="","",VLOOKUP(A31,eligibilité!$A$15:$AG$515,3,TRUE)))</f>
        <v/>
      </c>
      <c r="D31" s="103" t="str">
        <f>IF(A31="","",IF(VLOOKUP(A31,eligibilité!$A$15:$AG$515,4,TRUE)="","",VLOOKUP(A31,eligibilité!$A$15:$AG$515,4,TRUE)))</f>
        <v/>
      </c>
      <c r="E31" s="103" t="str">
        <f>IF(A31="","",IF(VLOOKUP(A31,eligibilité!$A$15:$AG$515,5,TRUE)="","",VLOOKUP(A31,eligibilité!$A$15:$AG$515,5,TRUE)))</f>
        <v/>
      </c>
      <c r="F31" s="104" t="str">
        <f>IF(A31="","",IF(VLOOKUP(A31,eligibilité!$A$15:$AG$515,6,TRUE)="","",VLOOKUP(A31,eligibilité!$A$15:$AG$515,6,TRUE)))</f>
        <v/>
      </c>
      <c r="G31" s="104" t="str">
        <f>IF(A31="","",IF(VLOOKUP(A31,eligibilité!$A$15:$AG$515,7,TRUE)="","",VLOOKUP(A31,eligibilité!$A$15:$AG$515,7,TRUE)))</f>
        <v/>
      </c>
      <c r="H31" s="323" t="str">
        <f>IF(A31="","",IF(VLOOKUP(A31,eligibilité!$A$15:$AG$515,8,TRUE)="","",VLOOKUP(A31,eligibilité!$A$15:$AG$515,8,TRUE)))</f>
        <v/>
      </c>
      <c r="I31" s="103" t="str">
        <f>IF(A31="","",IF(VLOOKUP(A31,eligibilité!$A$15:$AG$515,9,TRUE)="","",VLOOKUP(A31,eligibilité!$A$15:$AG$515,9,TRUE)))</f>
        <v/>
      </c>
      <c r="J31" s="105" t="str">
        <f>IF(A31="","",IF(VLOOKUP(A31,eligibilité!$A$15:$AG$515,10,TRUE)="","",VLOOKUP(A31,eligibilité!$A$15:$AG$515,10,TRUE)))</f>
        <v/>
      </c>
      <c r="K31" s="106" t="str">
        <f>IF(A31="","",IF(VLOOKUP(A31,eligibilité!$A$15:$AG$515,30,FALSE)=0,"",VLOOKUP(A31,eligibilité!$A$15:$AG$515,30,FALSE)))</f>
        <v/>
      </c>
      <c r="L31" s="107" t="str">
        <f t="shared" si="0"/>
        <v/>
      </c>
      <c r="M31" s="108" t="str">
        <f t="shared" si="1"/>
        <v/>
      </c>
      <c r="N31" s="107" t="str">
        <f t="shared" si="2"/>
        <v/>
      </c>
      <c r="O31" s="109" t="str">
        <f t="shared" si="3"/>
        <v/>
      </c>
      <c r="P31" s="109" t="str">
        <f t="shared" si="4"/>
        <v/>
      </c>
      <c r="Q31" s="241" t="str">
        <f t="shared" si="5"/>
        <v/>
      </c>
      <c r="R31" s="110" t="str">
        <f t="shared" si="6"/>
        <v/>
      </c>
      <c r="S31" s="352">
        <f t="shared" ca="1" si="15"/>
        <v>1296</v>
      </c>
      <c r="T31" s="107" t="str">
        <f t="shared" si="7"/>
        <v/>
      </c>
      <c r="U31" s="108" t="str">
        <f t="shared" si="8"/>
        <v/>
      </c>
      <c r="V31" s="107" t="str">
        <f t="shared" si="9"/>
        <v/>
      </c>
      <c r="W31" s="107" t="str">
        <f t="shared" si="10"/>
        <v/>
      </c>
      <c r="X31" s="108" t="str">
        <f t="shared" si="11"/>
        <v/>
      </c>
      <c r="Y31" s="108" t="str">
        <f t="shared" si="12"/>
        <v/>
      </c>
      <c r="Z31" s="108" t="str">
        <f t="shared" si="13"/>
        <v xml:space="preserve">Temps restant : </v>
      </c>
      <c r="AA31" s="355" t="str">
        <f t="shared" si="14"/>
        <v/>
      </c>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row>
    <row r="32" spans="1:87" ht="15.75" thickBot="1">
      <c r="A32" s="354" t="str">
        <f>IF(eligibilité!AG34="","",eligibilité!A34)</f>
        <v/>
      </c>
      <c r="B32" s="103" t="str">
        <f>IF(A32="","",IF(VLOOKUP(A32,eligibilité!$A$15:$J$515,2,TRUE)="","",VLOOKUP(A32,eligibilité!$A$15:$J$515,2,TRUE)))</f>
        <v/>
      </c>
      <c r="C32" s="103" t="str">
        <f>IF(A32="","",IF(VLOOKUP(A32,eligibilité!$A$15:$AG$515,3,TRUE)="","",VLOOKUP(A32,eligibilité!$A$15:$AG$515,3,TRUE)))</f>
        <v/>
      </c>
      <c r="D32" s="103" t="str">
        <f>IF(A32="","",IF(VLOOKUP(A32,eligibilité!$A$15:$AG$515,4,TRUE)="","",VLOOKUP(A32,eligibilité!$A$15:$AG$515,4,TRUE)))</f>
        <v/>
      </c>
      <c r="E32" s="103" t="str">
        <f>IF(A32="","",IF(VLOOKUP(A32,eligibilité!$A$15:$AG$515,5,TRUE)="","",VLOOKUP(A32,eligibilité!$A$15:$AG$515,5,TRUE)))</f>
        <v/>
      </c>
      <c r="F32" s="104" t="str">
        <f>IF(A32="","",IF(VLOOKUP(A32,eligibilité!$A$15:$AG$515,6,TRUE)="","",VLOOKUP(A32,eligibilité!$A$15:$AG$515,6,TRUE)))</f>
        <v/>
      </c>
      <c r="G32" s="104" t="str">
        <f>IF(A32="","",IF(VLOOKUP(A32,eligibilité!$A$15:$AG$515,7,TRUE)="","",VLOOKUP(A32,eligibilité!$A$15:$AG$515,7,TRUE)))</f>
        <v/>
      </c>
      <c r="H32" s="323" t="str">
        <f>IF(A32="","",IF(VLOOKUP(A32,eligibilité!$A$15:$AG$515,8,TRUE)="","",VLOOKUP(A32,eligibilité!$A$15:$AG$515,8,TRUE)))</f>
        <v/>
      </c>
      <c r="I32" s="103" t="str">
        <f>IF(A32="","",IF(VLOOKUP(A32,eligibilité!$A$15:$AG$515,9,TRUE)="","",VLOOKUP(A32,eligibilité!$A$15:$AG$515,9,TRUE)))</f>
        <v/>
      </c>
      <c r="J32" s="105" t="str">
        <f>IF(A32="","",IF(VLOOKUP(A32,eligibilité!$A$15:$AG$515,10,TRUE)="","",VLOOKUP(A32,eligibilité!$A$15:$AG$515,10,TRUE)))</f>
        <v/>
      </c>
      <c r="K32" s="106" t="str">
        <f>IF(A32="","",IF(VLOOKUP(A32,eligibilité!$A$15:$AG$515,30,FALSE)=0,"",VLOOKUP(A32,eligibilité!$A$15:$AG$515,30,FALSE)))</f>
        <v/>
      </c>
      <c r="L32" s="107" t="str">
        <f t="shared" si="0"/>
        <v/>
      </c>
      <c r="M32" s="108" t="str">
        <f t="shared" si="1"/>
        <v/>
      </c>
      <c r="N32" s="107" t="str">
        <f t="shared" si="2"/>
        <v/>
      </c>
      <c r="O32" s="109" t="str">
        <f t="shared" si="3"/>
        <v/>
      </c>
      <c r="P32" s="109" t="str">
        <f t="shared" si="4"/>
        <v/>
      </c>
      <c r="Q32" s="241" t="str">
        <f t="shared" si="5"/>
        <v/>
      </c>
      <c r="R32" s="110" t="str">
        <f t="shared" si="6"/>
        <v/>
      </c>
      <c r="S32" s="352">
        <f t="shared" ca="1" si="15"/>
        <v>1296</v>
      </c>
      <c r="T32" s="107" t="str">
        <f t="shared" si="7"/>
        <v/>
      </c>
      <c r="U32" s="108" t="str">
        <f t="shared" si="8"/>
        <v/>
      </c>
      <c r="V32" s="107" t="str">
        <f t="shared" si="9"/>
        <v/>
      </c>
      <c r="W32" s="107" t="str">
        <f t="shared" si="10"/>
        <v/>
      </c>
      <c r="X32" s="108" t="str">
        <f t="shared" si="11"/>
        <v/>
      </c>
      <c r="Y32" s="108" t="str">
        <f t="shared" si="12"/>
        <v/>
      </c>
      <c r="Z32" s="108" t="str">
        <f t="shared" si="13"/>
        <v xml:space="preserve">Temps restant : </v>
      </c>
      <c r="AA32" s="355" t="str">
        <f t="shared" si="14"/>
        <v/>
      </c>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row>
    <row r="33" spans="1:87" ht="15.75" thickBot="1">
      <c r="A33" s="354" t="str">
        <f>IF(eligibilité!AG35="","",eligibilité!A35)</f>
        <v/>
      </c>
      <c r="B33" s="103" t="str">
        <f>IF(A33="","",IF(VLOOKUP(A33,eligibilité!$A$15:$J$515,2,TRUE)="","",VLOOKUP(A33,eligibilité!$A$15:$J$515,2,TRUE)))</f>
        <v/>
      </c>
      <c r="C33" s="103" t="str">
        <f>IF(A33="","",IF(VLOOKUP(A33,eligibilité!$A$15:$AG$515,3,TRUE)="","",VLOOKUP(A33,eligibilité!$A$15:$AG$515,3,TRUE)))</f>
        <v/>
      </c>
      <c r="D33" s="103" t="str">
        <f>IF(A33="","",IF(VLOOKUP(A33,eligibilité!$A$15:$AG$515,4,TRUE)="","",VLOOKUP(A33,eligibilité!$A$15:$AG$515,4,TRUE)))</f>
        <v/>
      </c>
      <c r="E33" s="103" t="str">
        <f>IF(A33="","",IF(VLOOKUP(A33,eligibilité!$A$15:$AG$515,5,TRUE)="","",VLOOKUP(A33,eligibilité!$A$15:$AG$515,5,TRUE)))</f>
        <v/>
      </c>
      <c r="F33" s="104" t="str">
        <f>IF(A33="","",IF(VLOOKUP(A33,eligibilité!$A$15:$AG$515,6,TRUE)="","",VLOOKUP(A33,eligibilité!$A$15:$AG$515,6,TRUE)))</f>
        <v/>
      </c>
      <c r="G33" s="104" t="str">
        <f>IF(A33="","",IF(VLOOKUP(A33,eligibilité!$A$15:$AG$515,7,TRUE)="","",VLOOKUP(A33,eligibilité!$A$15:$AG$515,7,TRUE)))</f>
        <v/>
      </c>
      <c r="H33" s="323" t="str">
        <f>IF(A33="","",IF(VLOOKUP(A33,eligibilité!$A$15:$AG$515,8,TRUE)="","",VLOOKUP(A33,eligibilité!$A$15:$AG$515,8,TRUE)))</f>
        <v/>
      </c>
      <c r="I33" s="103" t="str">
        <f>IF(A33="","",IF(VLOOKUP(A33,eligibilité!$A$15:$AG$515,9,TRUE)="","",VLOOKUP(A33,eligibilité!$A$15:$AG$515,9,TRUE)))</f>
        <v/>
      </c>
      <c r="J33" s="105" t="str">
        <f>IF(A33="","",IF(VLOOKUP(A33,eligibilité!$A$15:$AG$515,10,TRUE)="","",VLOOKUP(A33,eligibilité!$A$15:$AG$515,10,TRUE)))</f>
        <v/>
      </c>
      <c r="K33" s="106" t="str">
        <f>IF(A33="","",IF(VLOOKUP(A33,eligibilité!$A$15:$AG$515,30,FALSE)=0,"",VLOOKUP(A33,eligibilité!$A$15:$AG$515,30,FALSE)))</f>
        <v/>
      </c>
      <c r="L33" s="107" t="str">
        <f t="shared" si="0"/>
        <v/>
      </c>
      <c r="M33" s="108" t="str">
        <f t="shared" si="1"/>
        <v/>
      </c>
      <c r="N33" s="107" t="str">
        <f t="shared" si="2"/>
        <v/>
      </c>
      <c r="O33" s="109" t="str">
        <f t="shared" si="3"/>
        <v/>
      </c>
      <c r="P33" s="109" t="str">
        <f t="shared" si="4"/>
        <v/>
      </c>
      <c r="Q33" s="241" t="str">
        <f t="shared" si="5"/>
        <v/>
      </c>
      <c r="R33" s="110" t="str">
        <f t="shared" si="6"/>
        <v/>
      </c>
      <c r="S33" s="352">
        <f t="shared" ca="1" si="15"/>
        <v>1296</v>
      </c>
      <c r="T33" s="107" t="str">
        <f t="shared" si="7"/>
        <v/>
      </c>
      <c r="U33" s="108" t="str">
        <f t="shared" si="8"/>
        <v/>
      </c>
      <c r="V33" s="107" t="str">
        <f t="shared" si="9"/>
        <v/>
      </c>
      <c r="W33" s="107" t="str">
        <f t="shared" si="10"/>
        <v/>
      </c>
      <c r="X33" s="108" t="str">
        <f t="shared" si="11"/>
        <v/>
      </c>
      <c r="Y33" s="108" t="str">
        <f t="shared" si="12"/>
        <v/>
      </c>
      <c r="Z33" s="108" t="str">
        <f t="shared" si="13"/>
        <v xml:space="preserve">Temps restant : </v>
      </c>
      <c r="AA33" s="355" t="str">
        <f t="shared" si="14"/>
        <v/>
      </c>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row>
    <row r="34" spans="1:87" ht="15.75" thickBot="1">
      <c r="A34" s="354" t="str">
        <f>IF(eligibilité!AG36="","",eligibilité!A36)</f>
        <v/>
      </c>
      <c r="B34" s="103" t="str">
        <f>IF(A34="","",IF(VLOOKUP(A34,eligibilité!$A$15:$J$515,2,TRUE)="","",VLOOKUP(A34,eligibilité!$A$15:$J$515,2,TRUE)))</f>
        <v/>
      </c>
      <c r="C34" s="103" t="str">
        <f>IF(A34="","",IF(VLOOKUP(A34,eligibilité!$A$15:$AG$515,3,TRUE)="","",VLOOKUP(A34,eligibilité!$A$15:$AG$515,3,TRUE)))</f>
        <v/>
      </c>
      <c r="D34" s="103" t="str">
        <f>IF(A34="","",IF(VLOOKUP(A34,eligibilité!$A$15:$AG$515,4,TRUE)="","",VLOOKUP(A34,eligibilité!$A$15:$AG$515,4,TRUE)))</f>
        <v/>
      </c>
      <c r="E34" s="103" t="str">
        <f>IF(A34="","",IF(VLOOKUP(A34,eligibilité!$A$15:$AG$515,5,TRUE)="","",VLOOKUP(A34,eligibilité!$A$15:$AG$515,5,TRUE)))</f>
        <v/>
      </c>
      <c r="F34" s="104" t="str">
        <f>IF(A34="","",IF(VLOOKUP(A34,eligibilité!$A$15:$AG$515,6,TRUE)="","",VLOOKUP(A34,eligibilité!$A$15:$AG$515,6,TRUE)))</f>
        <v/>
      </c>
      <c r="G34" s="104" t="str">
        <f>IF(A34="","",IF(VLOOKUP(A34,eligibilité!$A$15:$AG$515,7,TRUE)="","",VLOOKUP(A34,eligibilité!$A$15:$AG$515,7,TRUE)))</f>
        <v/>
      </c>
      <c r="H34" s="323" t="str">
        <f>IF(A34="","",IF(VLOOKUP(A34,eligibilité!$A$15:$AG$515,8,TRUE)="","",VLOOKUP(A34,eligibilité!$A$15:$AG$515,8,TRUE)))</f>
        <v/>
      </c>
      <c r="I34" s="103" t="str">
        <f>IF(A34="","",IF(VLOOKUP(A34,eligibilité!$A$15:$AG$515,9,TRUE)="","",VLOOKUP(A34,eligibilité!$A$15:$AG$515,9,TRUE)))</f>
        <v/>
      </c>
      <c r="J34" s="105" t="str">
        <f>IF(A34="","",IF(VLOOKUP(A34,eligibilité!$A$15:$AG$515,10,TRUE)="","",VLOOKUP(A34,eligibilité!$A$15:$AG$515,10,TRUE)))</f>
        <v/>
      </c>
      <c r="K34" s="106" t="str">
        <f>IF(A34="","",IF(VLOOKUP(A34,eligibilité!$A$15:$AG$515,30,FALSE)=0,"",VLOOKUP(A34,eligibilité!$A$15:$AG$515,30,FALSE)))</f>
        <v/>
      </c>
      <c r="L34" s="107" t="str">
        <f t="shared" si="0"/>
        <v/>
      </c>
      <c r="M34" s="108" t="str">
        <f t="shared" si="1"/>
        <v/>
      </c>
      <c r="N34" s="107" t="str">
        <f t="shared" si="2"/>
        <v/>
      </c>
      <c r="O34" s="109" t="str">
        <f t="shared" si="3"/>
        <v/>
      </c>
      <c r="P34" s="109" t="str">
        <f t="shared" si="4"/>
        <v/>
      </c>
      <c r="Q34" s="241" t="str">
        <f t="shared" si="5"/>
        <v/>
      </c>
      <c r="R34" s="110" t="str">
        <f t="shared" si="6"/>
        <v/>
      </c>
      <c r="S34" s="352">
        <f t="shared" ca="1" si="15"/>
        <v>1296</v>
      </c>
      <c r="T34" s="107" t="str">
        <f t="shared" si="7"/>
        <v/>
      </c>
      <c r="U34" s="108" t="str">
        <f t="shared" si="8"/>
        <v/>
      </c>
      <c r="V34" s="107" t="str">
        <f t="shared" si="9"/>
        <v/>
      </c>
      <c r="W34" s="107" t="str">
        <f t="shared" si="10"/>
        <v/>
      </c>
      <c r="X34" s="108" t="str">
        <f t="shared" si="11"/>
        <v/>
      </c>
      <c r="Y34" s="108" t="str">
        <f t="shared" si="12"/>
        <v/>
      </c>
      <c r="Z34" s="108" t="str">
        <f t="shared" si="13"/>
        <v xml:space="preserve">Temps restant : </v>
      </c>
      <c r="AA34" s="355" t="str">
        <f t="shared" si="14"/>
        <v/>
      </c>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row>
    <row r="35" spans="1:87" ht="15.75" thickBot="1">
      <c r="A35" s="354" t="str">
        <f>IF(eligibilité!AG37="","",eligibilité!A37)</f>
        <v/>
      </c>
      <c r="B35" s="103" t="str">
        <f>IF(A35="","",IF(VLOOKUP(A35,eligibilité!$A$15:$J$515,2,TRUE)="","",VLOOKUP(A35,eligibilité!$A$15:$J$515,2,TRUE)))</f>
        <v/>
      </c>
      <c r="C35" s="103" t="str">
        <f>IF(A35="","",IF(VLOOKUP(A35,eligibilité!$A$15:$AG$515,3,TRUE)="","",VLOOKUP(A35,eligibilité!$A$15:$AG$515,3,TRUE)))</f>
        <v/>
      </c>
      <c r="D35" s="103" t="str">
        <f>IF(A35="","",IF(VLOOKUP(A35,eligibilité!$A$15:$AG$515,4,TRUE)="","",VLOOKUP(A35,eligibilité!$A$15:$AG$515,4,TRUE)))</f>
        <v/>
      </c>
      <c r="E35" s="103" t="str">
        <f>IF(A35="","",IF(VLOOKUP(A35,eligibilité!$A$15:$AG$515,5,TRUE)="","",VLOOKUP(A35,eligibilité!$A$15:$AG$515,5,TRUE)))</f>
        <v/>
      </c>
      <c r="F35" s="104" t="str">
        <f>IF(A35="","",IF(VLOOKUP(A35,eligibilité!$A$15:$AG$515,6,TRUE)="","",VLOOKUP(A35,eligibilité!$A$15:$AG$515,6,TRUE)))</f>
        <v/>
      </c>
      <c r="G35" s="104" t="str">
        <f>IF(A35="","",IF(VLOOKUP(A35,eligibilité!$A$15:$AG$515,7,TRUE)="","",VLOOKUP(A35,eligibilité!$A$15:$AG$515,7,TRUE)))</f>
        <v/>
      </c>
      <c r="H35" s="323" t="str">
        <f>IF(A35="","",IF(VLOOKUP(A35,eligibilité!$A$15:$AG$515,8,TRUE)="","",VLOOKUP(A35,eligibilité!$A$15:$AG$515,8,TRUE)))</f>
        <v/>
      </c>
      <c r="I35" s="103" t="str">
        <f>IF(A35="","",IF(VLOOKUP(A35,eligibilité!$A$15:$AG$515,9,TRUE)="","",VLOOKUP(A35,eligibilité!$A$15:$AG$515,9,TRUE)))</f>
        <v/>
      </c>
      <c r="J35" s="105" t="str">
        <f>IF(A35="","",IF(VLOOKUP(A35,eligibilité!$A$15:$AG$515,10,TRUE)="","",VLOOKUP(A35,eligibilité!$A$15:$AG$515,10,TRUE)))</f>
        <v/>
      </c>
      <c r="K35" s="106" t="str">
        <f>IF(A35="","",IF(VLOOKUP(A35,eligibilité!$A$15:$AG$515,30,FALSE)=0,"",VLOOKUP(A35,eligibilité!$A$15:$AG$515,30,FALSE)))</f>
        <v/>
      </c>
      <c r="L35" s="107" t="str">
        <f t="shared" si="0"/>
        <v/>
      </c>
      <c r="M35" s="108" t="str">
        <f t="shared" si="1"/>
        <v/>
      </c>
      <c r="N35" s="107" t="str">
        <f t="shared" si="2"/>
        <v/>
      </c>
      <c r="O35" s="109" t="str">
        <f t="shared" si="3"/>
        <v/>
      </c>
      <c r="P35" s="109" t="str">
        <f t="shared" si="4"/>
        <v/>
      </c>
      <c r="Q35" s="241" t="str">
        <f t="shared" si="5"/>
        <v/>
      </c>
      <c r="R35" s="110" t="str">
        <f t="shared" si="6"/>
        <v/>
      </c>
      <c r="S35" s="352">
        <f t="shared" ca="1" si="15"/>
        <v>1296</v>
      </c>
      <c r="T35" s="107" t="str">
        <f t="shared" si="7"/>
        <v/>
      </c>
      <c r="U35" s="108" t="str">
        <f t="shared" si="8"/>
        <v/>
      </c>
      <c r="V35" s="107" t="str">
        <f t="shared" si="9"/>
        <v/>
      </c>
      <c r="W35" s="107" t="str">
        <f t="shared" si="10"/>
        <v/>
      </c>
      <c r="X35" s="108" t="str">
        <f t="shared" si="11"/>
        <v/>
      </c>
      <c r="Y35" s="108" t="str">
        <f t="shared" si="12"/>
        <v/>
      </c>
      <c r="Z35" s="108" t="str">
        <f t="shared" si="13"/>
        <v xml:space="preserve">Temps restant : </v>
      </c>
      <c r="AA35" s="355" t="str">
        <f t="shared" si="14"/>
        <v/>
      </c>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row>
    <row r="36" spans="1:87" ht="15.75" thickBot="1">
      <c r="A36" s="354" t="str">
        <f>IF(eligibilité!AG38="","",eligibilité!A38)</f>
        <v/>
      </c>
      <c r="B36" s="103" t="str">
        <f>IF(A36="","",IF(VLOOKUP(A36,eligibilité!$A$15:$J$515,2,TRUE)="","",VLOOKUP(A36,eligibilité!$A$15:$J$515,2,TRUE)))</f>
        <v/>
      </c>
      <c r="C36" s="103" t="str">
        <f>IF(A36="","",IF(VLOOKUP(A36,eligibilité!$A$15:$AG$515,3,TRUE)="","",VLOOKUP(A36,eligibilité!$A$15:$AG$515,3,TRUE)))</f>
        <v/>
      </c>
      <c r="D36" s="103" t="str">
        <f>IF(A36="","",IF(VLOOKUP(A36,eligibilité!$A$15:$AG$515,4,TRUE)="","",VLOOKUP(A36,eligibilité!$A$15:$AG$515,4,TRUE)))</f>
        <v/>
      </c>
      <c r="E36" s="103" t="str">
        <f>IF(A36="","",IF(VLOOKUP(A36,eligibilité!$A$15:$AG$515,5,TRUE)="","",VLOOKUP(A36,eligibilité!$A$15:$AG$515,5,TRUE)))</f>
        <v/>
      </c>
      <c r="F36" s="104" t="str">
        <f>IF(A36="","",IF(VLOOKUP(A36,eligibilité!$A$15:$AG$515,6,TRUE)="","",VLOOKUP(A36,eligibilité!$A$15:$AG$515,6,TRUE)))</f>
        <v/>
      </c>
      <c r="G36" s="104" t="str">
        <f>IF(A36="","",IF(VLOOKUP(A36,eligibilité!$A$15:$AG$515,7,TRUE)="","",VLOOKUP(A36,eligibilité!$A$15:$AG$515,7,TRUE)))</f>
        <v/>
      </c>
      <c r="H36" s="323" t="str">
        <f>IF(A36="","",IF(VLOOKUP(A36,eligibilité!$A$15:$AG$515,8,TRUE)="","",VLOOKUP(A36,eligibilité!$A$15:$AG$515,8,TRUE)))</f>
        <v/>
      </c>
      <c r="I36" s="103" t="str">
        <f>IF(A36="","",IF(VLOOKUP(A36,eligibilité!$A$15:$AG$515,9,TRUE)="","",VLOOKUP(A36,eligibilité!$A$15:$AG$515,9,TRUE)))</f>
        <v/>
      </c>
      <c r="J36" s="105" t="str">
        <f>IF(A36="","",IF(VLOOKUP(A36,eligibilité!$A$15:$AG$515,10,TRUE)="","",VLOOKUP(A36,eligibilité!$A$15:$AG$515,10,TRUE)))</f>
        <v/>
      </c>
      <c r="K36" s="106" t="str">
        <f>IF(A36="","",IF(VLOOKUP(A36,eligibilité!$A$15:$AG$515,30,FALSE)=0,"",VLOOKUP(A36,eligibilité!$A$15:$AG$515,30,FALSE)))</f>
        <v/>
      </c>
      <c r="L36" s="107" t="str">
        <f t="shared" si="0"/>
        <v/>
      </c>
      <c r="M36" s="108" t="str">
        <f t="shared" si="1"/>
        <v/>
      </c>
      <c r="N36" s="107" t="str">
        <f t="shared" si="2"/>
        <v/>
      </c>
      <c r="O36" s="109" t="str">
        <f t="shared" si="3"/>
        <v/>
      </c>
      <c r="P36" s="109" t="str">
        <f t="shared" si="4"/>
        <v/>
      </c>
      <c r="Q36" s="241" t="str">
        <f t="shared" si="5"/>
        <v/>
      </c>
      <c r="R36" s="110" t="str">
        <f t="shared" si="6"/>
        <v/>
      </c>
      <c r="S36" s="352">
        <f t="shared" ca="1" si="15"/>
        <v>1296</v>
      </c>
      <c r="T36" s="107" t="str">
        <f t="shared" si="7"/>
        <v/>
      </c>
      <c r="U36" s="108" t="str">
        <f t="shared" si="8"/>
        <v/>
      </c>
      <c r="V36" s="107" t="str">
        <f t="shared" si="9"/>
        <v/>
      </c>
      <c r="W36" s="107" t="str">
        <f t="shared" si="10"/>
        <v/>
      </c>
      <c r="X36" s="108" t="str">
        <f t="shared" si="11"/>
        <v/>
      </c>
      <c r="Y36" s="108" t="str">
        <f t="shared" si="12"/>
        <v/>
      </c>
      <c r="Z36" s="108" t="str">
        <f t="shared" si="13"/>
        <v xml:space="preserve">Temps restant : </v>
      </c>
      <c r="AA36" s="355" t="str">
        <f t="shared" si="14"/>
        <v/>
      </c>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row>
    <row r="37" spans="1:87" ht="15.75" thickBot="1">
      <c r="A37" s="354" t="str">
        <f>IF(eligibilité!AG39="","",eligibilité!A39)</f>
        <v/>
      </c>
      <c r="B37" s="103" t="str">
        <f>IF(A37="","",IF(VLOOKUP(A37,eligibilité!$A$15:$J$515,2,TRUE)="","",VLOOKUP(A37,eligibilité!$A$15:$J$515,2,TRUE)))</f>
        <v/>
      </c>
      <c r="C37" s="103" t="str">
        <f>IF(A37="","",IF(VLOOKUP(A37,eligibilité!$A$15:$AG$515,3,TRUE)="","",VLOOKUP(A37,eligibilité!$A$15:$AG$515,3,TRUE)))</f>
        <v/>
      </c>
      <c r="D37" s="103" t="str">
        <f>IF(A37="","",IF(VLOOKUP(A37,eligibilité!$A$15:$AG$515,4,TRUE)="","",VLOOKUP(A37,eligibilité!$A$15:$AG$515,4,TRUE)))</f>
        <v/>
      </c>
      <c r="E37" s="103" t="str">
        <f>IF(A37="","",IF(VLOOKUP(A37,eligibilité!$A$15:$AG$515,5,TRUE)="","",VLOOKUP(A37,eligibilité!$A$15:$AG$515,5,TRUE)))</f>
        <v/>
      </c>
      <c r="F37" s="104" t="str">
        <f>IF(A37="","",IF(VLOOKUP(A37,eligibilité!$A$15:$AG$515,6,TRUE)="","",VLOOKUP(A37,eligibilité!$A$15:$AG$515,6,TRUE)))</f>
        <v/>
      </c>
      <c r="G37" s="104" t="str">
        <f>IF(A37="","",IF(VLOOKUP(A37,eligibilité!$A$15:$AG$515,7,TRUE)="","",VLOOKUP(A37,eligibilité!$A$15:$AG$515,7,TRUE)))</f>
        <v/>
      </c>
      <c r="H37" s="323" t="str">
        <f>IF(A37="","",IF(VLOOKUP(A37,eligibilité!$A$15:$AG$515,8,TRUE)="","",VLOOKUP(A37,eligibilité!$A$15:$AG$515,8,TRUE)))</f>
        <v/>
      </c>
      <c r="I37" s="103" t="str">
        <f>IF(A37="","",IF(VLOOKUP(A37,eligibilité!$A$15:$AG$515,9,TRUE)="","",VLOOKUP(A37,eligibilité!$A$15:$AG$515,9,TRUE)))</f>
        <v/>
      </c>
      <c r="J37" s="105" t="str">
        <f>IF(A37="","",IF(VLOOKUP(A37,eligibilité!$A$15:$AG$515,10,TRUE)="","",VLOOKUP(A37,eligibilité!$A$15:$AG$515,10,TRUE)))</f>
        <v/>
      </c>
      <c r="K37" s="106" t="str">
        <f>IF(A37="","",IF(VLOOKUP(A37,eligibilité!$A$15:$AG$515,30,FALSE)=0,"",VLOOKUP(A37,eligibilité!$A$15:$AG$515,30,FALSE)))</f>
        <v/>
      </c>
      <c r="L37" s="107" t="str">
        <f t="shared" si="0"/>
        <v/>
      </c>
      <c r="M37" s="108" t="str">
        <f t="shared" si="1"/>
        <v/>
      </c>
      <c r="N37" s="107" t="str">
        <f t="shared" si="2"/>
        <v/>
      </c>
      <c r="O37" s="109" t="str">
        <f t="shared" si="3"/>
        <v/>
      </c>
      <c r="P37" s="109" t="str">
        <f t="shared" si="4"/>
        <v/>
      </c>
      <c r="Q37" s="241" t="str">
        <f t="shared" si="5"/>
        <v/>
      </c>
      <c r="R37" s="110" t="str">
        <f t="shared" si="6"/>
        <v/>
      </c>
      <c r="S37" s="352">
        <f t="shared" ca="1" si="15"/>
        <v>1296</v>
      </c>
      <c r="T37" s="107" t="str">
        <f t="shared" si="7"/>
        <v/>
      </c>
      <c r="U37" s="108" t="str">
        <f t="shared" si="8"/>
        <v/>
      </c>
      <c r="V37" s="107" t="str">
        <f t="shared" si="9"/>
        <v/>
      </c>
      <c r="W37" s="107" t="str">
        <f t="shared" si="10"/>
        <v/>
      </c>
      <c r="X37" s="108" t="str">
        <f t="shared" si="11"/>
        <v/>
      </c>
      <c r="Y37" s="108" t="str">
        <f t="shared" si="12"/>
        <v/>
      </c>
      <c r="Z37" s="108" t="str">
        <f t="shared" si="13"/>
        <v xml:space="preserve">Temps restant : </v>
      </c>
      <c r="AA37" s="355" t="str">
        <f t="shared" si="14"/>
        <v/>
      </c>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row>
    <row r="38" spans="1:87" ht="15.75" thickBot="1">
      <c r="A38" s="354" t="str">
        <f>IF(eligibilité!AG40="","",eligibilité!A40)</f>
        <v/>
      </c>
      <c r="B38" s="103" t="str">
        <f>IF(A38="","",IF(VLOOKUP(A38,eligibilité!$A$15:$J$515,2,TRUE)="","",VLOOKUP(A38,eligibilité!$A$15:$J$515,2,TRUE)))</f>
        <v/>
      </c>
      <c r="C38" s="103" t="str">
        <f>IF(A38="","",IF(VLOOKUP(A38,eligibilité!$A$15:$AG$515,3,TRUE)="","",VLOOKUP(A38,eligibilité!$A$15:$AG$515,3,TRUE)))</f>
        <v/>
      </c>
      <c r="D38" s="103" t="str">
        <f>IF(A38="","",IF(VLOOKUP(A38,eligibilité!$A$15:$AG$515,4,TRUE)="","",VLOOKUP(A38,eligibilité!$A$15:$AG$515,4,TRUE)))</f>
        <v/>
      </c>
      <c r="E38" s="103" t="str">
        <f>IF(A38="","",IF(VLOOKUP(A38,eligibilité!$A$15:$AG$515,5,TRUE)="","",VLOOKUP(A38,eligibilité!$A$15:$AG$515,5,TRUE)))</f>
        <v/>
      </c>
      <c r="F38" s="104" t="str">
        <f>IF(A38="","",IF(VLOOKUP(A38,eligibilité!$A$15:$AG$515,6,TRUE)="","",VLOOKUP(A38,eligibilité!$A$15:$AG$515,6,TRUE)))</f>
        <v/>
      </c>
      <c r="G38" s="104" t="str">
        <f>IF(A38="","",IF(VLOOKUP(A38,eligibilité!$A$15:$AG$515,7,TRUE)="","",VLOOKUP(A38,eligibilité!$A$15:$AG$515,7,TRUE)))</f>
        <v/>
      </c>
      <c r="H38" s="323" t="str">
        <f>IF(A38="","",IF(VLOOKUP(A38,eligibilité!$A$15:$AG$515,8,TRUE)="","",VLOOKUP(A38,eligibilité!$A$15:$AG$515,8,TRUE)))</f>
        <v/>
      </c>
      <c r="I38" s="103" t="str">
        <f>IF(A38="","",IF(VLOOKUP(A38,eligibilité!$A$15:$AG$515,9,TRUE)="","",VLOOKUP(A38,eligibilité!$A$15:$AG$515,9,TRUE)))</f>
        <v/>
      </c>
      <c r="J38" s="105" t="str">
        <f>IF(A38="","",IF(VLOOKUP(A38,eligibilité!$A$15:$AG$515,10,TRUE)="","",VLOOKUP(A38,eligibilité!$A$15:$AG$515,10,TRUE)))</f>
        <v/>
      </c>
      <c r="K38" s="106" t="str">
        <f>IF(A38="","",IF(VLOOKUP(A38,eligibilité!$A$15:$AG$515,30,FALSE)=0,"",VLOOKUP(A38,eligibilité!$A$15:$AG$515,30,FALSE)))</f>
        <v/>
      </c>
      <c r="L38" s="107" t="str">
        <f t="shared" si="0"/>
        <v/>
      </c>
      <c r="M38" s="108" t="str">
        <f t="shared" si="1"/>
        <v/>
      </c>
      <c r="N38" s="107" t="str">
        <f t="shared" si="2"/>
        <v/>
      </c>
      <c r="O38" s="109" t="str">
        <f t="shared" si="3"/>
        <v/>
      </c>
      <c r="P38" s="109" t="str">
        <f t="shared" si="4"/>
        <v/>
      </c>
      <c r="Q38" s="241" t="str">
        <f t="shared" si="5"/>
        <v/>
      </c>
      <c r="R38" s="110" t="str">
        <f t="shared" si="6"/>
        <v/>
      </c>
      <c r="S38" s="352">
        <f t="shared" ca="1" si="15"/>
        <v>1296</v>
      </c>
      <c r="T38" s="107" t="str">
        <f t="shared" si="7"/>
        <v/>
      </c>
      <c r="U38" s="108" t="str">
        <f t="shared" si="8"/>
        <v/>
      </c>
      <c r="V38" s="107" t="str">
        <f t="shared" si="9"/>
        <v/>
      </c>
      <c r="W38" s="107" t="str">
        <f t="shared" si="10"/>
        <v/>
      </c>
      <c r="X38" s="108" t="str">
        <f t="shared" si="11"/>
        <v/>
      </c>
      <c r="Y38" s="108" t="str">
        <f t="shared" si="12"/>
        <v/>
      </c>
      <c r="Z38" s="108" t="str">
        <f t="shared" si="13"/>
        <v xml:space="preserve">Temps restant : </v>
      </c>
      <c r="AA38" s="355" t="str">
        <f t="shared" si="14"/>
        <v/>
      </c>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row>
    <row r="39" spans="1:87" ht="15.75" thickBot="1">
      <c r="A39" s="354" t="str">
        <f>IF(eligibilité!AG41="","",eligibilité!A41)</f>
        <v/>
      </c>
      <c r="B39" s="103" t="str">
        <f>IF(A39="","",IF(VLOOKUP(A39,eligibilité!$A$15:$J$515,2,TRUE)="","",VLOOKUP(A39,eligibilité!$A$15:$J$515,2,TRUE)))</f>
        <v/>
      </c>
      <c r="C39" s="103" t="str">
        <f>IF(A39="","",IF(VLOOKUP(A39,eligibilité!$A$15:$AG$515,3,TRUE)="","",VLOOKUP(A39,eligibilité!$A$15:$AG$515,3,TRUE)))</f>
        <v/>
      </c>
      <c r="D39" s="103" t="str">
        <f>IF(A39="","",IF(VLOOKUP(A39,eligibilité!$A$15:$AG$515,4,TRUE)="","",VLOOKUP(A39,eligibilité!$A$15:$AG$515,4,TRUE)))</f>
        <v/>
      </c>
      <c r="E39" s="103" t="str">
        <f>IF(A39="","",IF(VLOOKUP(A39,eligibilité!$A$15:$AG$515,5,TRUE)="","",VLOOKUP(A39,eligibilité!$A$15:$AG$515,5,TRUE)))</f>
        <v/>
      </c>
      <c r="F39" s="104" t="str">
        <f>IF(A39="","",IF(VLOOKUP(A39,eligibilité!$A$15:$AG$515,6,TRUE)="","",VLOOKUP(A39,eligibilité!$A$15:$AG$515,6,TRUE)))</f>
        <v/>
      </c>
      <c r="G39" s="104" t="str">
        <f>IF(A39="","",IF(VLOOKUP(A39,eligibilité!$A$15:$AG$515,7,TRUE)="","",VLOOKUP(A39,eligibilité!$A$15:$AG$515,7,TRUE)))</f>
        <v/>
      </c>
      <c r="H39" s="323" t="str">
        <f>IF(A39="","",IF(VLOOKUP(A39,eligibilité!$A$15:$AG$515,8,TRUE)="","",VLOOKUP(A39,eligibilité!$A$15:$AG$515,8,TRUE)))</f>
        <v/>
      </c>
      <c r="I39" s="103" t="str">
        <f>IF(A39="","",IF(VLOOKUP(A39,eligibilité!$A$15:$AG$515,9,TRUE)="","",VLOOKUP(A39,eligibilité!$A$15:$AG$515,9,TRUE)))</f>
        <v/>
      </c>
      <c r="J39" s="105" t="str">
        <f>IF(A39="","",IF(VLOOKUP(A39,eligibilité!$A$15:$AG$515,10,TRUE)="","",VLOOKUP(A39,eligibilité!$A$15:$AG$515,10,TRUE)))</f>
        <v/>
      </c>
      <c r="K39" s="106" t="str">
        <f>IF(A39="","",IF(VLOOKUP(A39,eligibilité!$A$15:$AG$515,30,FALSE)=0,"",VLOOKUP(A39,eligibilité!$A$15:$AG$515,30,FALSE)))</f>
        <v/>
      </c>
      <c r="L39" s="107" t="str">
        <f t="shared" si="0"/>
        <v/>
      </c>
      <c r="M39" s="108" t="str">
        <f t="shared" si="1"/>
        <v/>
      </c>
      <c r="N39" s="107" t="str">
        <f t="shared" si="2"/>
        <v/>
      </c>
      <c r="O39" s="109" t="str">
        <f t="shared" si="3"/>
        <v/>
      </c>
      <c r="P39" s="109" t="str">
        <f t="shared" si="4"/>
        <v/>
      </c>
      <c r="Q39" s="241" t="str">
        <f t="shared" si="5"/>
        <v/>
      </c>
      <c r="R39" s="110" t="str">
        <f t="shared" si="6"/>
        <v/>
      </c>
      <c r="S39" s="352">
        <f t="shared" ca="1" si="15"/>
        <v>1296</v>
      </c>
      <c r="T39" s="107" t="str">
        <f t="shared" si="7"/>
        <v/>
      </c>
      <c r="U39" s="108" t="str">
        <f t="shared" si="8"/>
        <v/>
      </c>
      <c r="V39" s="107" t="str">
        <f t="shared" si="9"/>
        <v/>
      </c>
      <c r="W39" s="107" t="str">
        <f t="shared" si="10"/>
        <v/>
      </c>
      <c r="X39" s="108" t="str">
        <f t="shared" si="11"/>
        <v/>
      </c>
      <c r="Y39" s="108" t="str">
        <f t="shared" si="12"/>
        <v/>
      </c>
      <c r="Z39" s="108" t="str">
        <f t="shared" si="13"/>
        <v xml:space="preserve">Temps restant : </v>
      </c>
      <c r="AA39" s="355" t="str">
        <f t="shared" si="14"/>
        <v/>
      </c>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row>
    <row r="40" spans="1:87" ht="15.75" thickBot="1">
      <c r="A40" s="354" t="str">
        <f>IF(eligibilité!AG42="","",eligibilité!A42)</f>
        <v/>
      </c>
      <c r="B40" s="103" t="str">
        <f>IF(A40="","",IF(VLOOKUP(A40,eligibilité!$A$15:$J$515,2,TRUE)="","",VLOOKUP(A40,eligibilité!$A$15:$J$515,2,TRUE)))</f>
        <v/>
      </c>
      <c r="C40" s="103" t="str">
        <f>IF(A40="","",IF(VLOOKUP(A40,eligibilité!$A$15:$AG$515,3,TRUE)="","",VLOOKUP(A40,eligibilité!$A$15:$AG$515,3,TRUE)))</f>
        <v/>
      </c>
      <c r="D40" s="103" t="str">
        <f>IF(A40="","",IF(VLOOKUP(A40,eligibilité!$A$15:$AG$515,4,TRUE)="","",VLOOKUP(A40,eligibilité!$A$15:$AG$515,4,TRUE)))</f>
        <v/>
      </c>
      <c r="E40" s="103" t="str">
        <f>IF(A40="","",IF(VLOOKUP(A40,eligibilité!$A$15:$AG$515,5,TRUE)="","",VLOOKUP(A40,eligibilité!$A$15:$AG$515,5,TRUE)))</f>
        <v/>
      </c>
      <c r="F40" s="104" t="str">
        <f>IF(A40="","",IF(VLOOKUP(A40,eligibilité!$A$15:$AG$515,6,TRUE)="","",VLOOKUP(A40,eligibilité!$A$15:$AG$515,6,TRUE)))</f>
        <v/>
      </c>
      <c r="G40" s="104" t="str">
        <f>IF(A40="","",IF(VLOOKUP(A40,eligibilité!$A$15:$AG$515,7,TRUE)="","",VLOOKUP(A40,eligibilité!$A$15:$AG$515,7,TRUE)))</f>
        <v/>
      </c>
      <c r="H40" s="323" t="str">
        <f>IF(A40="","",IF(VLOOKUP(A40,eligibilité!$A$15:$AG$515,8,TRUE)="","",VLOOKUP(A40,eligibilité!$A$15:$AG$515,8,TRUE)))</f>
        <v/>
      </c>
      <c r="I40" s="103" t="str">
        <f>IF(A40="","",IF(VLOOKUP(A40,eligibilité!$A$15:$AG$515,9,TRUE)="","",VLOOKUP(A40,eligibilité!$A$15:$AG$515,9,TRUE)))</f>
        <v/>
      </c>
      <c r="J40" s="105" t="str">
        <f>IF(A40="","",IF(VLOOKUP(A40,eligibilité!$A$15:$AG$515,10,TRUE)="","",VLOOKUP(A40,eligibilité!$A$15:$AG$515,10,TRUE)))</f>
        <v/>
      </c>
      <c r="K40" s="106" t="str">
        <f>IF(A40="","",IF(VLOOKUP(A40,eligibilité!$A$15:$AG$515,30,FALSE)=0,"",VLOOKUP(A40,eligibilité!$A$15:$AG$515,30,FALSE)))</f>
        <v/>
      </c>
      <c r="L40" s="107" t="str">
        <f t="shared" si="0"/>
        <v/>
      </c>
      <c r="M40" s="108" t="str">
        <f t="shared" si="1"/>
        <v/>
      </c>
      <c r="N40" s="107" t="str">
        <f t="shared" si="2"/>
        <v/>
      </c>
      <c r="O40" s="109" t="str">
        <f t="shared" si="3"/>
        <v/>
      </c>
      <c r="P40" s="109" t="str">
        <f t="shared" si="4"/>
        <v/>
      </c>
      <c r="Q40" s="241" t="str">
        <f t="shared" si="5"/>
        <v/>
      </c>
      <c r="R40" s="110" t="str">
        <f t="shared" si="6"/>
        <v/>
      </c>
      <c r="S40" s="352">
        <f t="shared" ca="1" si="15"/>
        <v>1296</v>
      </c>
      <c r="T40" s="107" t="str">
        <f t="shared" si="7"/>
        <v/>
      </c>
      <c r="U40" s="108" t="str">
        <f t="shared" si="8"/>
        <v/>
      </c>
      <c r="V40" s="107" t="str">
        <f t="shared" si="9"/>
        <v/>
      </c>
      <c r="W40" s="107" t="str">
        <f t="shared" si="10"/>
        <v/>
      </c>
      <c r="X40" s="108" t="str">
        <f t="shared" si="11"/>
        <v/>
      </c>
      <c r="Y40" s="108" t="str">
        <f t="shared" si="12"/>
        <v/>
      </c>
      <c r="Z40" s="108" t="str">
        <f t="shared" si="13"/>
        <v xml:space="preserve">Temps restant : </v>
      </c>
      <c r="AA40" s="355" t="str">
        <f t="shared" si="14"/>
        <v/>
      </c>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row>
    <row r="41" spans="1:87" ht="15.75" thickBot="1">
      <c r="A41" s="354" t="str">
        <f>IF(eligibilité!AG43="","",eligibilité!A43)</f>
        <v/>
      </c>
      <c r="B41" s="103" t="str">
        <f>IF(A41="","",IF(VLOOKUP(A41,eligibilité!$A$15:$J$515,2,TRUE)="","",VLOOKUP(A41,eligibilité!$A$15:$J$515,2,TRUE)))</f>
        <v/>
      </c>
      <c r="C41" s="103" t="str">
        <f>IF(A41="","",IF(VLOOKUP(A41,eligibilité!$A$15:$AG$515,3,TRUE)="","",VLOOKUP(A41,eligibilité!$A$15:$AG$515,3,TRUE)))</f>
        <v/>
      </c>
      <c r="D41" s="103" t="str">
        <f>IF(A41="","",IF(VLOOKUP(A41,eligibilité!$A$15:$AG$515,4,TRUE)="","",VLOOKUP(A41,eligibilité!$A$15:$AG$515,4,TRUE)))</f>
        <v/>
      </c>
      <c r="E41" s="103" t="str">
        <f>IF(A41="","",IF(VLOOKUP(A41,eligibilité!$A$15:$AG$515,5,TRUE)="","",VLOOKUP(A41,eligibilité!$A$15:$AG$515,5,TRUE)))</f>
        <v/>
      </c>
      <c r="F41" s="104" t="str">
        <f>IF(A41="","",IF(VLOOKUP(A41,eligibilité!$A$15:$AG$515,6,TRUE)="","",VLOOKUP(A41,eligibilité!$A$15:$AG$515,6,TRUE)))</f>
        <v/>
      </c>
      <c r="G41" s="104" t="str">
        <f>IF(A41="","",IF(VLOOKUP(A41,eligibilité!$A$15:$AG$515,7,TRUE)="","",VLOOKUP(A41,eligibilité!$A$15:$AG$515,7,TRUE)))</f>
        <v/>
      </c>
      <c r="H41" s="323" t="str">
        <f>IF(A41="","",IF(VLOOKUP(A41,eligibilité!$A$15:$AG$515,8,TRUE)="","",VLOOKUP(A41,eligibilité!$A$15:$AG$515,8,TRUE)))</f>
        <v/>
      </c>
      <c r="I41" s="103" t="str">
        <f>IF(A41="","",IF(VLOOKUP(A41,eligibilité!$A$15:$AG$515,9,TRUE)="","",VLOOKUP(A41,eligibilité!$A$15:$AG$515,9,TRUE)))</f>
        <v/>
      </c>
      <c r="J41" s="105" t="str">
        <f>IF(A41="","",IF(VLOOKUP(A41,eligibilité!$A$15:$AG$515,10,TRUE)="","",VLOOKUP(A41,eligibilité!$A$15:$AG$515,10,TRUE)))</f>
        <v/>
      </c>
      <c r="K41" s="106" t="str">
        <f>IF(A41="","",IF(VLOOKUP(A41,eligibilité!$A$15:$AG$515,30,FALSE)=0,"",VLOOKUP(A41,eligibilité!$A$15:$AG$515,30,FALSE)))</f>
        <v/>
      </c>
      <c r="L41" s="107" t="str">
        <f t="shared" si="0"/>
        <v/>
      </c>
      <c r="M41" s="108" t="str">
        <f t="shared" si="1"/>
        <v/>
      </c>
      <c r="N41" s="107" t="str">
        <f t="shared" si="2"/>
        <v/>
      </c>
      <c r="O41" s="109" t="str">
        <f t="shared" si="3"/>
        <v/>
      </c>
      <c r="P41" s="109" t="str">
        <f t="shared" si="4"/>
        <v/>
      </c>
      <c r="Q41" s="241" t="str">
        <f t="shared" si="5"/>
        <v/>
      </c>
      <c r="R41" s="110" t="str">
        <f t="shared" si="6"/>
        <v/>
      </c>
      <c r="S41" s="352">
        <f t="shared" ca="1" si="15"/>
        <v>1296</v>
      </c>
      <c r="T41" s="107" t="str">
        <f t="shared" si="7"/>
        <v/>
      </c>
      <c r="U41" s="108" t="str">
        <f t="shared" si="8"/>
        <v/>
      </c>
      <c r="V41" s="107" t="str">
        <f t="shared" si="9"/>
        <v/>
      </c>
      <c r="W41" s="107" t="str">
        <f t="shared" si="10"/>
        <v/>
      </c>
      <c r="X41" s="108" t="str">
        <f t="shared" si="11"/>
        <v/>
      </c>
      <c r="Y41" s="108" t="str">
        <f t="shared" si="12"/>
        <v/>
      </c>
      <c r="Z41" s="108" t="str">
        <f t="shared" si="13"/>
        <v xml:space="preserve">Temps restant : </v>
      </c>
      <c r="AA41" s="355" t="str">
        <f t="shared" si="14"/>
        <v/>
      </c>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row>
    <row r="42" spans="1:87" ht="15.75" thickBot="1">
      <c r="A42" s="354" t="str">
        <f>IF(eligibilité!AG44="","",eligibilité!A44)</f>
        <v/>
      </c>
      <c r="B42" s="103" t="str">
        <f>IF(A42="","",IF(VLOOKUP(A42,eligibilité!$A$15:$J$515,2,TRUE)="","",VLOOKUP(A42,eligibilité!$A$15:$J$515,2,TRUE)))</f>
        <v/>
      </c>
      <c r="C42" s="103" t="str">
        <f>IF(A42="","",IF(VLOOKUP(A42,eligibilité!$A$15:$AG$515,3,TRUE)="","",VLOOKUP(A42,eligibilité!$A$15:$AG$515,3,TRUE)))</f>
        <v/>
      </c>
      <c r="D42" s="103" t="str">
        <f>IF(A42="","",IF(VLOOKUP(A42,eligibilité!$A$15:$AG$515,4,TRUE)="","",VLOOKUP(A42,eligibilité!$A$15:$AG$515,4,TRUE)))</f>
        <v/>
      </c>
      <c r="E42" s="103" t="str">
        <f>IF(A42="","",IF(VLOOKUP(A42,eligibilité!$A$15:$AG$515,5,TRUE)="","",VLOOKUP(A42,eligibilité!$A$15:$AG$515,5,TRUE)))</f>
        <v/>
      </c>
      <c r="F42" s="104" t="str">
        <f>IF(A42="","",IF(VLOOKUP(A42,eligibilité!$A$15:$AG$515,6,TRUE)="","",VLOOKUP(A42,eligibilité!$A$15:$AG$515,6,TRUE)))</f>
        <v/>
      </c>
      <c r="G42" s="104" t="str">
        <f>IF(A42="","",IF(VLOOKUP(A42,eligibilité!$A$15:$AG$515,7,TRUE)="","",VLOOKUP(A42,eligibilité!$A$15:$AG$515,7,TRUE)))</f>
        <v/>
      </c>
      <c r="H42" s="323" t="str">
        <f>IF(A42="","",IF(VLOOKUP(A42,eligibilité!$A$15:$AG$515,8,TRUE)="","",VLOOKUP(A42,eligibilité!$A$15:$AG$515,8,TRUE)))</f>
        <v/>
      </c>
      <c r="I42" s="103" t="str">
        <f>IF(A42="","",IF(VLOOKUP(A42,eligibilité!$A$15:$AG$515,9,TRUE)="","",VLOOKUP(A42,eligibilité!$A$15:$AG$515,9,TRUE)))</f>
        <v/>
      </c>
      <c r="J42" s="105" t="str">
        <f>IF(A42="","",IF(VLOOKUP(A42,eligibilité!$A$15:$AG$515,10,TRUE)="","",VLOOKUP(A42,eligibilité!$A$15:$AG$515,10,TRUE)))</f>
        <v/>
      </c>
      <c r="K42" s="106" t="str">
        <f>IF(A42="","",IF(VLOOKUP(A42,eligibilité!$A$15:$AG$515,30,FALSE)=0,"",VLOOKUP(A42,eligibilité!$A$15:$AG$515,30,FALSE)))</f>
        <v/>
      </c>
      <c r="L42" s="107" t="str">
        <f t="shared" si="0"/>
        <v/>
      </c>
      <c r="M42" s="108" t="str">
        <f t="shared" si="1"/>
        <v/>
      </c>
      <c r="N42" s="107" t="str">
        <f t="shared" si="2"/>
        <v/>
      </c>
      <c r="O42" s="109" t="str">
        <f t="shared" si="3"/>
        <v/>
      </c>
      <c r="P42" s="109" t="str">
        <f t="shared" si="4"/>
        <v/>
      </c>
      <c r="Q42" s="241" t="str">
        <f t="shared" si="5"/>
        <v/>
      </c>
      <c r="R42" s="110" t="str">
        <f t="shared" si="6"/>
        <v/>
      </c>
      <c r="S42" s="352">
        <f t="shared" ca="1" si="15"/>
        <v>1296</v>
      </c>
      <c r="T42" s="107" t="str">
        <f t="shared" si="7"/>
        <v/>
      </c>
      <c r="U42" s="108" t="str">
        <f t="shared" si="8"/>
        <v/>
      </c>
      <c r="V42" s="107" t="str">
        <f t="shared" si="9"/>
        <v/>
      </c>
      <c r="W42" s="107" t="str">
        <f t="shared" si="10"/>
        <v/>
      </c>
      <c r="X42" s="108" t="str">
        <f t="shared" si="11"/>
        <v/>
      </c>
      <c r="Y42" s="108" t="str">
        <f t="shared" si="12"/>
        <v/>
      </c>
      <c r="Z42" s="108" t="str">
        <f t="shared" si="13"/>
        <v xml:space="preserve">Temps restant : </v>
      </c>
      <c r="AA42" s="355" t="str">
        <f t="shared" si="14"/>
        <v/>
      </c>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row>
    <row r="43" spans="1:87" ht="15.75" thickBot="1">
      <c r="A43" s="354" t="str">
        <f>IF(eligibilité!AG45="","",eligibilité!A45)</f>
        <v/>
      </c>
      <c r="B43" s="103" t="str">
        <f>IF(A43="","",IF(VLOOKUP(A43,eligibilité!$A$15:$J$515,2,TRUE)="","",VLOOKUP(A43,eligibilité!$A$15:$J$515,2,TRUE)))</f>
        <v/>
      </c>
      <c r="C43" s="103" t="str">
        <f>IF(A43="","",IF(VLOOKUP(A43,eligibilité!$A$15:$AG$515,3,TRUE)="","",VLOOKUP(A43,eligibilité!$A$15:$AG$515,3,TRUE)))</f>
        <v/>
      </c>
      <c r="D43" s="103" t="str">
        <f>IF(A43="","",IF(VLOOKUP(A43,eligibilité!$A$15:$AG$515,4,TRUE)="","",VLOOKUP(A43,eligibilité!$A$15:$AG$515,4,TRUE)))</f>
        <v/>
      </c>
      <c r="E43" s="103" t="str">
        <f>IF(A43="","",IF(VLOOKUP(A43,eligibilité!$A$15:$AG$515,5,TRUE)="","",VLOOKUP(A43,eligibilité!$A$15:$AG$515,5,TRUE)))</f>
        <v/>
      </c>
      <c r="F43" s="104" t="str">
        <f>IF(A43="","",IF(VLOOKUP(A43,eligibilité!$A$15:$AG$515,6,TRUE)="","",VLOOKUP(A43,eligibilité!$A$15:$AG$515,6,TRUE)))</f>
        <v/>
      </c>
      <c r="G43" s="104" t="str">
        <f>IF(A43="","",IF(VLOOKUP(A43,eligibilité!$A$15:$AG$515,7,TRUE)="","",VLOOKUP(A43,eligibilité!$A$15:$AG$515,7,TRUE)))</f>
        <v/>
      </c>
      <c r="H43" s="323" t="str">
        <f>IF(A43="","",IF(VLOOKUP(A43,eligibilité!$A$15:$AG$515,8,TRUE)="","",VLOOKUP(A43,eligibilité!$A$15:$AG$515,8,TRUE)))</f>
        <v/>
      </c>
      <c r="I43" s="103" t="str">
        <f>IF(A43="","",IF(VLOOKUP(A43,eligibilité!$A$15:$AG$515,9,TRUE)="","",VLOOKUP(A43,eligibilité!$A$15:$AG$515,9,TRUE)))</f>
        <v/>
      </c>
      <c r="J43" s="105" t="str">
        <f>IF(A43="","",IF(VLOOKUP(A43,eligibilité!$A$15:$AG$515,10,TRUE)="","",VLOOKUP(A43,eligibilité!$A$15:$AG$515,10,TRUE)))</f>
        <v/>
      </c>
      <c r="K43" s="106" t="str">
        <f>IF(A43="","",IF(VLOOKUP(A43,eligibilité!$A$15:$AG$515,30,FALSE)=0,"",VLOOKUP(A43,eligibilité!$A$15:$AG$515,30,FALSE)))</f>
        <v/>
      </c>
      <c r="L43" s="107" t="str">
        <f t="shared" si="0"/>
        <v/>
      </c>
      <c r="M43" s="108" t="str">
        <f t="shared" si="1"/>
        <v/>
      </c>
      <c r="N43" s="107" t="str">
        <f t="shared" si="2"/>
        <v/>
      </c>
      <c r="O43" s="109" t="str">
        <f t="shared" si="3"/>
        <v/>
      </c>
      <c r="P43" s="109" t="str">
        <f t="shared" si="4"/>
        <v/>
      </c>
      <c r="Q43" s="241" t="str">
        <f t="shared" si="5"/>
        <v/>
      </c>
      <c r="R43" s="110" t="str">
        <f t="shared" si="6"/>
        <v/>
      </c>
      <c r="S43" s="352">
        <f t="shared" ca="1" si="15"/>
        <v>1296</v>
      </c>
      <c r="T43" s="107" t="str">
        <f t="shared" si="7"/>
        <v/>
      </c>
      <c r="U43" s="108" t="str">
        <f t="shared" si="8"/>
        <v/>
      </c>
      <c r="V43" s="107" t="str">
        <f t="shared" si="9"/>
        <v/>
      </c>
      <c r="W43" s="107" t="str">
        <f t="shared" si="10"/>
        <v/>
      </c>
      <c r="X43" s="108" t="str">
        <f t="shared" si="11"/>
        <v/>
      </c>
      <c r="Y43" s="108" t="str">
        <f t="shared" si="12"/>
        <v/>
      </c>
      <c r="Z43" s="108" t="str">
        <f t="shared" si="13"/>
        <v xml:space="preserve">Temps restant : </v>
      </c>
      <c r="AA43" s="355" t="str">
        <f t="shared" si="14"/>
        <v/>
      </c>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row>
    <row r="44" spans="1:87" ht="15.75" thickBot="1">
      <c r="A44" s="354" t="str">
        <f>IF(eligibilité!AG46="","",eligibilité!A46)</f>
        <v/>
      </c>
      <c r="B44" s="103" t="str">
        <f>IF(A44="","",IF(VLOOKUP(A44,eligibilité!$A$15:$J$515,2,TRUE)="","",VLOOKUP(A44,eligibilité!$A$15:$J$515,2,TRUE)))</f>
        <v/>
      </c>
      <c r="C44" s="103" t="str">
        <f>IF(A44="","",IF(VLOOKUP(A44,eligibilité!$A$15:$AG$515,3,TRUE)="","",VLOOKUP(A44,eligibilité!$A$15:$AG$515,3,TRUE)))</f>
        <v/>
      </c>
      <c r="D44" s="103" t="str">
        <f>IF(A44="","",IF(VLOOKUP(A44,eligibilité!$A$15:$AG$515,4,TRUE)="","",VLOOKUP(A44,eligibilité!$A$15:$AG$515,4,TRUE)))</f>
        <v/>
      </c>
      <c r="E44" s="103" t="str">
        <f>IF(A44="","",IF(VLOOKUP(A44,eligibilité!$A$15:$AG$515,5,TRUE)="","",VLOOKUP(A44,eligibilité!$A$15:$AG$515,5,TRUE)))</f>
        <v/>
      </c>
      <c r="F44" s="104" t="str">
        <f>IF(A44="","",IF(VLOOKUP(A44,eligibilité!$A$15:$AG$515,6,TRUE)="","",VLOOKUP(A44,eligibilité!$A$15:$AG$515,6,TRUE)))</f>
        <v/>
      </c>
      <c r="G44" s="104" t="str">
        <f>IF(A44="","",IF(VLOOKUP(A44,eligibilité!$A$15:$AG$515,7,TRUE)="","",VLOOKUP(A44,eligibilité!$A$15:$AG$515,7,TRUE)))</f>
        <v/>
      </c>
      <c r="H44" s="323" t="str">
        <f>IF(A44="","",IF(VLOOKUP(A44,eligibilité!$A$15:$AG$515,8,TRUE)="","",VLOOKUP(A44,eligibilité!$A$15:$AG$515,8,TRUE)))</f>
        <v/>
      </c>
      <c r="I44" s="103" t="str">
        <f>IF(A44="","",IF(VLOOKUP(A44,eligibilité!$A$15:$AG$515,9,TRUE)="","",VLOOKUP(A44,eligibilité!$A$15:$AG$515,9,TRUE)))</f>
        <v/>
      </c>
      <c r="J44" s="105" t="str">
        <f>IF(A44="","",IF(VLOOKUP(A44,eligibilité!$A$15:$AG$515,10,TRUE)="","",VLOOKUP(A44,eligibilité!$A$15:$AG$515,10,TRUE)))</f>
        <v/>
      </c>
      <c r="K44" s="106" t="str">
        <f>IF(A44="","",IF(VLOOKUP(A44,eligibilité!$A$15:$AG$515,30,FALSE)=0,"",VLOOKUP(A44,eligibilité!$A$15:$AG$515,30,FALSE)))</f>
        <v/>
      </c>
      <c r="L44" s="107" t="str">
        <f t="shared" si="0"/>
        <v/>
      </c>
      <c r="M44" s="108" t="str">
        <f t="shared" si="1"/>
        <v/>
      </c>
      <c r="N44" s="107" t="str">
        <f t="shared" si="2"/>
        <v/>
      </c>
      <c r="O44" s="109" t="str">
        <f t="shared" si="3"/>
        <v/>
      </c>
      <c r="P44" s="109" t="str">
        <f t="shared" si="4"/>
        <v/>
      </c>
      <c r="Q44" s="241" t="str">
        <f t="shared" si="5"/>
        <v/>
      </c>
      <c r="R44" s="110" t="str">
        <f t="shared" si="6"/>
        <v/>
      </c>
      <c r="S44" s="352">
        <f t="shared" ca="1" si="15"/>
        <v>1296</v>
      </c>
      <c r="T44" s="107" t="str">
        <f t="shared" si="7"/>
        <v/>
      </c>
      <c r="U44" s="108" t="str">
        <f t="shared" si="8"/>
        <v/>
      </c>
      <c r="V44" s="107" t="str">
        <f t="shared" si="9"/>
        <v/>
      </c>
      <c r="W44" s="107" t="str">
        <f t="shared" si="10"/>
        <v/>
      </c>
      <c r="X44" s="108" t="str">
        <f t="shared" si="11"/>
        <v/>
      </c>
      <c r="Y44" s="108" t="str">
        <f t="shared" si="12"/>
        <v/>
      </c>
      <c r="Z44" s="108" t="str">
        <f t="shared" si="13"/>
        <v xml:space="preserve">Temps restant : </v>
      </c>
      <c r="AA44" s="355" t="str">
        <f t="shared" si="14"/>
        <v/>
      </c>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row>
    <row r="45" spans="1:87" ht="15.75" thickBot="1">
      <c r="A45" s="354" t="str">
        <f>IF(eligibilité!AG47="","",eligibilité!A47)</f>
        <v/>
      </c>
      <c r="B45" s="103" t="str">
        <f>IF(A45="","",IF(VLOOKUP(A45,eligibilité!$A$15:$J$515,2,TRUE)="","",VLOOKUP(A45,eligibilité!$A$15:$J$515,2,TRUE)))</f>
        <v/>
      </c>
      <c r="C45" s="103" t="str">
        <f>IF(A45="","",IF(VLOOKUP(A45,eligibilité!$A$15:$AG$515,3,TRUE)="","",VLOOKUP(A45,eligibilité!$A$15:$AG$515,3,TRUE)))</f>
        <v/>
      </c>
      <c r="D45" s="103" t="str">
        <f>IF(A45="","",IF(VLOOKUP(A45,eligibilité!$A$15:$AG$515,4,TRUE)="","",VLOOKUP(A45,eligibilité!$A$15:$AG$515,4,TRUE)))</f>
        <v/>
      </c>
      <c r="E45" s="103" t="str">
        <f>IF(A45="","",IF(VLOOKUP(A45,eligibilité!$A$15:$AG$515,5,TRUE)="","",VLOOKUP(A45,eligibilité!$A$15:$AG$515,5,TRUE)))</f>
        <v/>
      </c>
      <c r="F45" s="104" t="str">
        <f>IF(A45="","",IF(VLOOKUP(A45,eligibilité!$A$15:$AG$515,6,TRUE)="","",VLOOKUP(A45,eligibilité!$A$15:$AG$515,6,TRUE)))</f>
        <v/>
      </c>
      <c r="G45" s="104" t="str">
        <f>IF(A45="","",IF(VLOOKUP(A45,eligibilité!$A$15:$AG$515,7,TRUE)="","",VLOOKUP(A45,eligibilité!$A$15:$AG$515,7,TRUE)))</f>
        <v/>
      </c>
      <c r="H45" s="323" t="str">
        <f>IF(A45="","",IF(VLOOKUP(A45,eligibilité!$A$15:$AG$515,8,TRUE)="","",VLOOKUP(A45,eligibilité!$A$15:$AG$515,8,TRUE)))</f>
        <v/>
      </c>
      <c r="I45" s="103" t="str">
        <f>IF(A45="","",IF(VLOOKUP(A45,eligibilité!$A$15:$AG$515,9,TRUE)="","",VLOOKUP(A45,eligibilité!$A$15:$AG$515,9,TRUE)))</f>
        <v/>
      </c>
      <c r="J45" s="105" t="str">
        <f>IF(A45="","",IF(VLOOKUP(A45,eligibilité!$A$15:$AG$515,10,TRUE)="","",VLOOKUP(A45,eligibilité!$A$15:$AG$515,10,TRUE)))</f>
        <v/>
      </c>
      <c r="K45" s="106" t="str">
        <f>IF(A45="","",IF(VLOOKUP(A45,eligibilité!$A$15:$AG$515,30,FALSE)=0,"",VLOOKUP(A45,eligibilité!$A$15:$AG$515,30,FALSE)))</f>
        <v/>
      </c>
      <c r="L45" s="107" t="str">
        <f t="shared" si="0"/>
        <v/>
      </c>
      <c r="M45" s="108" t="str">
        <f t="shared" si="1"/>
        <v/>
      </c>
      <c r="N45" s="107" t="str">
        <f t="shared" si="2"/>
        <v/>
      </c>
      <c r="O45" s="109" t="str">
        <f t="shared" si="3"/>
        <v/>
      </c>
      <c r="P45" s="109" t="str">
        <f t="shared" si="4"/>
        <v/>
      </c>
      <c r="Q45" s="241" t="str">
        <f t="shared" si="5"/>
        <v/>
      </c>
      <c r="R45" s="110" t="str">
        <f t="shared" si="6"/>
        <v/>
      </c>
      <c r="S45" s="352">
        <f t="shared" ca="1" si="15"/>
        <v>1296</v>
      </c>
      <c r="T45" s="107" t="str">
        <f t="shared" si="7"/>
        <v/>
      </c>
      <c r="U45" s="108" t="str">
        <f t="shared" si="8"/>
        <v/>
      </c>
      <c r="V45" s="107" t="str">
        <f t="shared" si="9"/>
        <v/>
      </c>
      <c r="W45" s="107" t="str">
        <f t="shared" si="10"/>
        <v/>
      </c>
      <c r="X45" s="108" t="str">
        <f t="shared" si="11"/>
        <v/>
      </c>
      <c r="Y45" s="108" t="str">
        <f t="shared" si="12"/>
        <v/>
      </c>
      <c r="Z45" s="108" t="str">
        <f t="shared" si="13"/>
        <v xml:space="preserve">Temps restant : </v>
      </c>
      <c r="AA45" s="355" t="str">
        <f t="shared" si="14"/>
        <v/>
      </c>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row>
    <row r="46" spans="1:87" ht="15.75" thickBot="1">
      <c r="A46" s="354" t="str">
        <f>IF(eligibilité!AG48="","",eligibilité!A48)</f>
        <v/>
      </c>
      <c r="B46" s="103" t="str">
        <f>IF(A46="","",IF(VLOOKUP(A46,eligibilité!$A$15:$J$515,2,TRUE)="","",VLOOKUP(A46,eligibilité!$A$15:$J$515,2,TRUE)))</f>
        <v/>
      </c>
      <c r="C46" s="103" t="str">
        <f>IF(A46="","",IF(VLOOKUP(A46,eligibilité!$A$15:$AG$515,3,TRUE)="","",VLOOKUP(A46,eligibilité!$A$15:$AG$515,3,TRUE)))</f>
        <v/>
      </c>
      <c r="D46" s="103" t="str">
        <f>IF(A46="","",IF(VLOOKUP(A46,eligibilité!$A$15:$AG$515,4,TRUE)="","",VLOOKUP(A46,eligibilité!$A$15:$AG$515,4,TRUE)))</f>
        <v/>
      </c>
      <c r="E46" s="103" t="str">
        <f>IF(A46="","",IF(VLOOKUP(A46,eligibilité!$A$15:$AG$515,5,TRUE)="","",VLOOKUP(A46,eligibilité!$A$15:$AG$515,5,TRUE)))</f>
        <v/>
      </c>
      <c r="F46" s="104" t="str">
        <f>IF(A46="","",IF(VLOOKUP(A46,eligibilité!$A$15:$AG$515,6,TRUE)="","",VLOOKUP(A46,eligibilité!$A$15:$AG$515,6,TRUE)))</f>
        <v/>
      </c>
      <c r="G46" s="104" t="str">
        <f>IF(A46="","",IF(VLOOKUP(A46,eligibilité!$A$15:$AG$515,7,TRUE)="","",VLOOKUP(A46,eligibilité!$A$15:$AG$515,7,TRUE)))</f>
        <v/>
      </c>
      <c r="H46" s="323" t="str">
        <f>IF(A46="","",IF(VLOOKUP(A46,eligibilité!$A$15:$AG$515,8,TRUE)="","",VLOOKUP(A46,eligibilité!$A$15:$AG$515,8,TRUE)))</f>
        <v/>
      </c>
      <c r="I46" s="103" t="str">
        <f>IF(A46="","",IF(VLOOKUP(A46,eligibilité!$A$15:$AG$515,9,TRUE)="","",VLOOKUP(A46,eligibilité!$A$15:$AG$515,9,TRUE)))</f>
        <v/>
      </c>
      <c r="J46" s="105" t="str">
        <f>IF(A46="","",IF(VLOOKUP(A46,eligibilité!$A$15:$AG$515,10,TRUE)="","",VLOOKUP(A46,eligibilité!$A$15:$AG$515,10,TRUE)))</f>
        <v/>
      </c>
      <c r="K46" s="106" t="str">
        <f>IF(A46="","",IF(VLOOKUP(A46,eligibilité!$A$15:$AG$515,30,FALSE)=0,"",VLOOKUP(A46,eligibilité!$A$15:$AG$515,30,FALSE)))</f>
        <v/>
      </c>
      <c r="L46" s="107" t="str">
        <f t="shared" si="0"/>
        <v/>
      </c>
      <c r="M46" s="108" t="str">
        <f t="shared" si="1"/>
        <v/>
      </c>
      <c r="N46" s="107" t="str">
        <f t="shared" si="2"/>
        <v/>
      </c>
      <c r="O46" s="109" t="str">
        <f t="shared" si="3"/>
        <v/>
      </c>
      <c r="P46" s="109" t="str">
        <f t="shared" si="4"/>
        <v/>
      </c>
      <c r="Q46" s="241" t="str">
        <f t="shared" si="5"/>
        <v/>
      </c>
      <c r="R46" s="110" t="str">
        <f t="shared" si="6"/>
        <v/>
      </c>
      <c r="S46" s="352">
        <f t="shared" ca="1" si="15"/>
        <v>1296</v>
      </c>
      <c r="T46" s="107" t="str">
        <f t="shared" si="7"/>
        <v/>
      </c>
      <c r="U46" s="108" t="str">
        <f t="shared" si="8"/>
        <v/>
      </c>
      <c r="V46" s="107" t="str">
        <f t="shared" si="9"/>
        <v/>
      </c>
      <c r="W46" s="107" t="str">
        <f t="shared" si="10"/>
        <v/>
      </c>
      <c r="X46" s="108" t="str">
        <f t="shared" si="11"/>
        <v/>
      </c>
      <c r="Y46" s="108" t="str">
        <f t="shared" si="12"/>
        <v/>
      </c>
      <c r="Z46" s="108" t="str">
        <f t="shared" si="13"/>
        <v xml:space="preserve">Temps restant : </v>
      </c>
      <c r="AA46" s="355" t="str">
        <f t="shared" si="14"/>
        <v/>
      </c>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row>
    <row r="47" spans="1:87" ht="15.75" thickBot="1">
      <c r="A47" s="354" t="str">
        <f>IF(eligibilité!AG49="","",eligibilité!A49)</f>
        <v/>
      </c>
      <c r="B47" s="103" t="str">
        <f>IF(A47="","",IF(VLOOKUP(A47,eligibilité!$A$15:$J$515,2,TRUE)="","",VLOOKUP(A47,eligibilité!$A$15:$J$515,2,TRUE)))</f>
        <v/>
      </c>
      <c r="C47" s="103" t="str">
        <f>IF(A47="","",IF(VLOOKUP(A47,eligibilité!$A$15:$AG$515,3,TRUE)="","",VLOOKUP(A47,eligibilité!$A$15:$AG$515,3,TRUE)))</f>
        <v/>
      </c>
      <c r="D47" s="103" t="str">
        <f>IF(A47="","",IF(VLOOKUP(A47,eligibilité!$A$15:$AG$515,4,TRUE)="","",VLOOKUP(A47,eligibilité!$A$15:$AG$515,4,TRUE)))</f>
        <v/>
      </c>
      <c r="E47" s="103" t="str">
        <f>IF(A47="","",IF(VLOOKUP(A47,eligibilité!$A$15:$AG$515,5,TRUE)="","",VLOOKUP(A47,eligibilité!$A$15:$AG$515,5,TRUE)))</f>
        <v/>
      </c>
      <c r="F47" s="104" t="str">
        <f>IF(A47="","",IF(VLOOKUP(A47,eligibilité!$A$15:$AG$515,6,TRUE)="","",VLOOKUP(A47,eligibilité!$A$15:$AG$515,6,TRUE)))</f>
        <v/>
      </c>
      <c r="G47" s="104" t="str">
        <f>IF(A47="","",IF(VLOOKUP(A47,eligibilité!$A$15:$AG$515,7,TRUE)="","",VLOOKUP(A47,eligibilité!$A$15:$AG$515,7,TRUE)))</f>
        <v/>
      </c>
      <c r="H47" s="323" t="str">
        <f>IF(A47="","",IF(VLOOKUP(A47,eligibilité!$A$15:$AG$515,8,TRUE)="","",VLOOKUP(A47,eligibilité!$A$15:$AG$515,8,TRUE)))</f>
        <v/>
      </c>
      <c r="I47" s="103" t="str">
        <f>IF(A47="","",IF(VLOOKUP(A47,eligibilité!$A$15:$AG$515,9,TRUE)="","",VLOOKUP(A47,eligibilité!$A$15:$AG$515,9,TRUE)))</f>
        <v/>
      </c>
      <c r="J47" s="105" t="str">
        <f>IF(A47="","",IF(VLOOKUP(A47,eligibilité!$A$15:$AG$515,10,TRUE)="","",VLOOKUP(A47,eligibilité!$A$15:$AG$515,10,TRUE)))</f>
        <v/>
      </c>
      <c r="K47" s="106" t="str">
        <f>IF(A47="","",IF(VLOOKUP(A47,eligibilité!$A$15:$AG$515,30,FALSE)=0,"",VLOOKUP(A47,eligibilité!$A$15:$AG$515,30,FALSE)))</f>
        <v/>
      </c>
      <c r="L47" s="107" t="str">
        <f t="shared" si="0"/>
        <v/>
      </c>
      <c r="M47" s="108" t="str">
        <f t="shared" si="1"/>
        <v/>
      </c>
      <c r="N47" s="107" t="str">
        <f t="shared" si="2"/>
        <v/>
      </c>
      <c r="O47" s="109" t="str">
        <f t="shared" si="3"/>
        <v/>
      </c>
      <c r="P47" s="109" t="str">
        <f t="shared" si="4"/>
        <v/>
      </c>
      <c r="Q47" s="241" t="str">
        <f t="shared" si="5"/>
        <v/>
      </c>
      <c r="R47" s="110" t="str">
        <f t="shared" si="6"/>
        <v/>
      </c>
      <c r="S47" s="352">
        <f t="shared" ca="1" si="15"/>
        <v>1296</v>
      </c>
      <c r="T47" s="107" t="str">
        <f t="shared" si="7"/>
        <v/>
      </c>
      <c r="U47" s="108" t="str">
        <f t="shared" si="8"/>
        <v/>
      </c>
      <c r="V47" s="107" t="str">
        <f t="shared" si="9"/>
        <v/>
      </c>
      <c r="W47" s="107" t="str">
        <f t="shared" si="10"/>
        <v/>
      </c>
      <c r="X47" s="108" t="str">
        <f t="shared" si="11"/>
        <v/>
      </c>
      <c r="Y47" s="108" t="str">
        <f t="shared" si="12"/>
        <v/>
      </c>
      <c r="Z47" s="108" t="str">
        <f t="shared" si="13"/>
        <v xml:space="preserve">Temps restant : </v>
      </c>
      <c r="AA47" s="355" t="str">
        <f t="shared" si="14"/>
        <v/>
      </c>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row>
    <row r="48" spans="1:87" ht="15.75" thickBot="1">
      <c r="A48" s="354" t="str">
        <f>IF(eligibilité!AG50="","",eligibilité!A50)</f>
        <v/>
      </c>
      <c r="B48" s="103" t="str">
        <f>IF(A48="","",IF(VLOOKUP(A48,eligibilité!$A$15:$J$515,2,TRUE)="","",VLOOKUP(A48,eligibilité!$A$15:$J$515,2,TRUE)))</f>
        <v/>
      </c>
      <c r="C48" s="103" t="str">
        <f>IF(A48="","",IF(VLOOKUP(A48,eligibilité!$A$15:$AG$515,3,TRUE)="","",VLOOKUP(A48,eligibilité!$A$15:$AG$515,3,TRUE)))</f>
        <v/>
      </c>
      <c r="D48" s="103" t="str">
        <f>IF(A48="","",IF(VLOOKUP(A48,eligibilité!$A$15:$AG$515,4,TRUE)="","",VLOOKUP(A48,eligibilité!$A$15:$AG$515,4,TRUE)))</f>
        <v/>
      </c>
      <c r="E48" s="103" t="str">
        <f>IF(A48="","",IF(VLOOKUP(A48,eligibilité!$A$15:$AG$515,5,TRUE)="","",VLOOKUP(A48,eligibilité!$A$15:$AG$515,5,TRUE)))</f>
        <v/>
      </c>
      <c r="F48" s="104" t="str">
        <f>IF(A48="","",IF(VLOOKUP(A48,eligibilité!$A$15:$AG$515,6,TRUE)="","",VLOOKUP(A48,eligibilité!$A$15:$AG$515,6,TRUE)))</f>
        <v/>
      </c>
      <c r="G48" s="104" t="str">
        <f>IF(A48="","",IF(VLOOKUP(A48,eligibilité!$A$15:$AG$515,7,TRUE)="","",VLOOKUP(A48,eligibilité!$A$15:$AG$515,7,TRUE)))</f>
        <v/>
      </c>
      <c r="H48" s="323" t="str">
        <f>IF(A48="","",IF(VLOOKUP(A48,eligibilité!$A$15:$AG$515,8,TRUE)="","",VLOOKUP(A48,eligibilité!$A$15:$AG$515,8,TRUE)))</f>
        <v/>
      </c>
      <c r="I48" s="103" t="str">
        <f>IF(A48="","",IF(VLOOKUP(A48,eligibilité!$A$15:$AG$515,9,TRUE)="","",VLOOKUP(A48,eligibilité!$A$15:$AG$515,9,TRUE)))</f>
        <v/>
      </c>
      <c r="J48" s="105" t="str">
        <f>IF(A48="","",IF(VLOOKUP(A48,eligibilité!$A$15:$AG$515,10,TRUE)="","",VLOOKUP(A48,eligibilité!$A$15:$AG$515,10,TRUE)))</f>
        <v/>
      </c>
      <c r="K48" s="106" t="str">
        <f>IF(A48="","",IF(VLOOKUP(A48,eligibilité!$A$15:$AG$515,30,FALSE)=0,"",VLOOKUP(A48,eligibilité!$A$15:$AG$515,30,FALSE)))</f>
        <v/>
      </c>
      <c r="L48" s="107" t="str">
        <f t="shared" si="0"/>
        <v/>
      </c>
      <c r="M48" s="108" t="str">
        <f t="shared" si="1"/>
        <v/>
      </c>
      <c r="N48" s="107" t="str">
        <f t="shared" si="2"/>
        <v/>
      </c>
      <c r="O48" s="109" t="str">
        <f t="shared" si="3"/>
        <v/>
      </c>
      <c r="P48" s="109" t="str">
        <f t="shared" si="4"/>
        <v/>
      </c>
      <c r="Q48" s="241" t="str">
        <f t="shared" si="5"/>
        <v/>
      </c>
      <c r="R48" s="110" t="str">
        <f t="shared" si="6"/>
        <v/>
      </c>
      <c r="S48" s="352">
        <f t="shared" ca="1" si="15"/>
        <v>1296</v>
      </c>
      <c r="T48" s="107" t="str">
        <f t="shared" si="7"/>
        <v/>
      </c>
      <c r="U48" s="108" t="str">
        <f t="shared" si="8"/>
        <v/>
      </c>
      <c r="V48" s="107" t="str">
        <f t="shared" si="9"/>
        <v/>
      </c>
      <c r="W48" s="107" t="str">
        <f t="shared" si="10"/>
        <v/>
      </c>
      <c r="X48" s="108" t="str">
        <f t="shared" si="11"/>
        <v/>
      </c>
      <c r="Y48" s="108" t="str">
        <f t="shared" si="12"/>
        <v/>
      </c>
      <c r="Z48" s="108" t="str">
        <f t="shared" si="13"/>
        <v xml:space="preserve">Temps restant : </v>
      </c>
      <c r="AA48" s="355" t="str">
        <f t="shared" si="14"/>
        <v/>
      </c>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row>
    <row r="49" spans="1:87" ht="15.75" thickBot="1">
      <c r="A49" s="354" t="str">
        <f>IF(eligibilité!AG51="","",eligibilité!A51)</f>
        <v/>
      </c>
      <c r="B49" s="103" t="str">
        <f>IF(A49="","",IF(VLOOKUP(A49,eligibilité!$A$15:$J$515,2,TRUE)="","",VLOOKUP(A49,eligibilité!$A$15:$J$515,2,TRUE)))</f>
        <v/>
      </c>
      <c r="C49" s="103" t="str">
        <f>IF(A49="","",IF(VLOOKUP(A49,eligibilité!$A$15:$AG$515,3,TRUE)="","",VLOOKUP(A49,eligibilité!$A$15:$AG$515,3,TRUE)))</f>
        <v/>
      </c>
      <c r="D49" s="103" t="str">
        <f>IF(A49="","",IF(VLOOKUP(A49,eligibilité!$A$15:$AG$515,4,TRUE)="","",VLOOKUP(A49,eligibilité!$A$15:$AG$515,4,TRUE)))</f>
        <v/>
      </c>
      <c r="E49" s="103" t="str">
        <f>IF(A49="","",IF(VLOOKUP(A49,eligibilité!$A$15:$AG$515,5,TRUE)="","",VLOOKUP(A49,eligibilité!$A$15:$AG$515,5,TRUE)))</f>
        <v/>
      </c>
      <c r="F49" s="104" t="str">
        <f>IF(A49="","",IF(VLOOKUP(A49,eligibilité!$A$15:$AG$515,6,TRUE)="","",VLOOKUP(A49,eligibilité!$A$15:$AG$515,6,TRUE)))</f>
        <v/>
      </c>
      <c r="G49" s="104" t="str">
        <f>IF(A49="","",IF(VLOOKUP(A49,eligibilité!$A$15:$AG$515,7,TRUE)="","",VLOOKUP(A49,eligibilité!$A$15:$AG$515,7,TRUE)))</f>
        <v/>
      </c>
      <c r="H49" s="323" t="str">
        <f>IF(A49="","",IF(VLOOKUP(A49,eligibilité!$A$15:$AG$515,8,TRUE)="","",VLOOKUP(A49,eligibilité!$A$15:$AG$515,8,TRUE)))</f>
        <v/>
      </c>
      <c r="I49" s="103" t="str">
        <f>IF(A49="","",IF(VLOOKUP(A49,eligibilité!$A$15:$AG$515,9,TRUE)="","",VLOOKUP(A49,eligibilité!$A$15:$AG$515,9,TRUE)))</f>
        <v/>
      </c>
      <c r="J49" s="105" t="str">
        <f>IF(A49="","",IF(VLOOKUP(A49,eligibilité!$A$15:$AG$515,10,TRUE)="","",VLOOKUP(A49,eligibilité!$A$15:$AG$515,10,TRUE)))</f>
        <v/>
      </c>
      <c r="K49" s="106" t="str">
        <f>IF(A49="","",IF(VLOOKUP(A49,eligibilité!$A$15:$AG$515,30,FALSE)=0,"",VLOOKUP(A49,eligibilité!$A$15:$AG$515,30,FALSE)))</f>
        <v/>
      </c>
      <c r="L49" s="107" t="str">
        <f t="shared" si="0"/>
        <v/>
      </c>
      <c r="M49" s="108" t="str">
        <f t="shared" si="1"/>
        <v/>
      </c>
      <c r="N49" s="107" t="str">
        <f t="shared" si="2"/>
        <v/>
      </c>
      <c r="O49" s="109" t="str">
        <f t="shared" si="3"/>
        <v/>
      </c>
      <c r="P49" s="109" t="str">
        <f t="shared" si="4"/>
        <v/>
      </c>
      <c r="Q49" s="241" t="str">
        <f t="shared" si="5"/>
        <v/>
      </c>
      <c r="R49" s="110" t="str">
        <f t="shared" si="6"/>
        <v/>
      </c>
      <c r="S49" s="352">
        <f t="shared" ca="1" si="15"/>
        <v>1296</v>
      </c>
      <c r="T49" s="107" t="str">
        <f t="shared" si="7"/>
        <v/>
      </c>
      <c r="U49" s="108" t="str">
        <f t="shared" si="8"/>
        <v/>
      </c>
      <c r="V49" s="107" t="str">
        <f t="shared" si="9"/>
        <v/>
      </c>
      <c r="W49" s="107" t="str">
        <f t="shared" si="10"/>
        <v/>
      </c>
      <c r="X49" s="108" t="str">
        <f t="shared" si="11"/>
        <v/>
      </c>
      <c r="Y49" s="108" t="str">
        <f t="shared" si="12"/>
        <v/>
      </c>
      <c r="Z49" s="108" t="str">
        <f t="shared" si="13"/>
        <v xml:space="preserve">Temps restant : </v>
      </c>
      <c r="AA49" s="355" t="str">
        <f t="shared" si="14"/>
        <v/>
      </c>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row>
    <row r="50" spans="1:87" ht="15.75" thickBot="1">
      <c r="A50" s="354" t="str">
        <f>IF(eligibilité!AG52="","",eligibilité!A52)</f>
        <v/>
      </c>
      <c r="B50" s="103" t="str">
        <f>IF(A50="","",IF(VLOOKUP(A50,eligibilité!$A$15:$J$515,2,TRUE)="","",VLOOKUP(A50,eligibilité!$A$15:$J$515,2,TRUE)))</f>
        <v/>
      </c>
      <c r="C50" s="103" t="str">
        <f>IF(A50="","",IF(VLOOKUP(A50,eligibilité!$A$15:$AG$515,3,TRUE)="","",VLOOKUP(A50,eligibilité!$A$15:$AG$515,3,TRUE)))</f>
        <v/>
      </c>
      <c r="D50" s="103" t="str">
        <f>IF(A50="","",IF(VLOOKUP(A50,eligibilité!$A$15:$AG$515,4,TRUE)="","",VLOOKUP(A50,eligibilité!$A$15:$AG$515,4,TRUE)))</f>
        <v/>
      </c>
      <c r="E50" s="103" t="str">
        <f>IF(A50="","",IF(VLOOKUP(A50,eligibilité!$A$15:$AG$515,5,TRUE)="","",VLOOKUP(A50,eligibilité!$A$15:$AG$515,5,TRUE)))</f>
        <v/>
      </c>
      <c r="F50" s="104" t="str">
        <f>IF(A50="","",IF(VLOOKUP(A50,eligibilité!$A$15:$AG$515,6,TRUE)="","",VLOOKUP(A50,eligibilité!$A$15:$AG$515,6,TRUE)))</f>
        <v/>
      </c>
      <c r="G50" s="104" t="str">
        <f>IF(A50="","",IF(VLOOKUP(A50,eligibilité!$A$15:$AG$515,7,TRUE)="","",VLOOKUP(A50,eligibilité!$A$15:$AG$515,7,TRUE)))</f>
        <v/>
      </c>
      <c r="H50" s="323" t="str">
        <f>IF(A50="","",IF(VLOOKUP(A50,eligibilité!$A$15:$AG$515,8,TRUE)="","",VLOOKUP(A50,eligibilité!$A$15:$AG$515,8,TRUE)))</f>
        <v/>
      </c>
      <c r="I50" s="103" t="str">
        <f>IF(A50="","",IF(VLOOKUP(A50,eligibilité!$A$15:$AG$515,9,TRUE)="","",VLOOKUP(A50,eligibilité!$A$15:$AG$515,9,TRUE)))</f>
        <v/>
      </c>
      <c r="J50" s="105" t="str">
        <f>IF(A50="","",IF(VLOOKUP(A50,eligibilité!$A$15:$AG$515,10,TRUE)="","",VLOOKUP(A50,eligibilité!$A$15:$AG$515,10,TRUE)))</f>
        <v/>
      </c>
      <c r="K50" s="106" t="str">
        <f>IF(A50="","",IF(VLOOKUP(A50,eligibilité!$A$15:$AG$515,30,FALSE)=0,"",VLOOKUP(A50,eligibilité!$A$15:$AG$515,30,FALSE)))</f>
        <v/>
      </c>
      <c r="L50" s="107" t="str">
        <f t="shared" si="0"/>
        <v/>
      </c>
      <c r="M50" s="108" t="str">
        <f t="shared" si="1"/>
        <v/>
      </c>
      <c r="N50" s="107" t="str">
        <f t="shared" si="2"/>
        <v/>
      </c>
      <c r="O50" s="109" t="str">
        <f t="shared" si="3"/>
        <v/>
      </c>
      <c r="P50" s="109" t="str">
        <f t="shared" si="4"/>
        <v/>
      </c>
      <c r="Q50" s="241" t="str">
        <f t="shared" si="5"/>
        <v/>
      </c>
      <c r="R50" s="110" t="str">
        <f t="shared" si="6"/>
        <v/>
      </c>
      <c r="S50" s="352">
        <f t="shared" ca="1" si="15"/>
        <v>1296</v>
      </c>
      <c r="T50" s="107" t="str">
        <f t="shared" si="7"/>
        <v/>
      </c>
      <c r="U50" s="108" t="str">
        <f t="shared" si="8"/>
        <v/>
      </c>
      <c r="V50" s="107" t="str">
        <f t="shared" si="9"/>
        <v/>
      </c>
      <c r="W50" s="107" t="str">
        <f t="shared" si="10"/>
        <v/>
      </c>
      <c r="X50" s="108" t="str">
        <f t="shared" si="11"/>
        <v/>
      </c>
      <c r="Y50" s="108" t="str">
        <f t="shared" si="12"/>
        <v/>
      </c>
      <c r="Z50" s="108" t="str">
        <f t="shared" si="13"/>
        <v xml:space="preserve">Temps restant : </v>
      </c>
      <c r="AA50" s="355" t="str">
        <f t="shared" si="14"/>
        <v/>
      </c>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row>
    <row r="51" spans="1:87" ht="15.75" thickBot="1">
      <c r="A51" s="354" t="str">
        <f>IF(eligibilité!AG53="","",eligibilité!A53)</f>
        <v/>
      </c>
      <c r="B51" s="103" t="str">
        <f>IF(A51="","",IF(VLOOKUP(A51,eligibilité!$A$15:$J$515,2,TRUE)="","",VLOOKUP(A51,eligibilité!$A$15:$J$515,2,TRUE)))</f>
        <v/>
      </c>
      <c r="C51" s="103" t="str">
        <f>IF(A51="","",IF(VLOOKUP(A51,eligibilité!$A$15:$AG$515,3,TRUE)="","",VLOOKUP(A51,eligibilité!$A$15:$AG$515,3,TRUE)))</f>
        <v/>
      </c>
      <c r="D51" s="103" t="str">
        <f>IF(A51="","",IF(VLOOKUP(A51,eligibilité!$A$15:$AG$515,4,TRUE)="","",VLOOKUP(A51,eligibilité!$A$15:$AG$515,4,TRUE)))</f>
        <v/>
      </c>
      <c r="E51" s="103" t="str">
        <f>IF(A51="","",IF(VLOOKUP(A51,eligibilité!$A$15:$AG$515,5,TRUE)="","",VLOOKUP(A51,eligibilité!$A$15:$AG$515,5,TRUE)))</f>
        <v/>
      </c>
      <c r="F51" s="104" t="str">
        <f>IF(A51="","",IF(VLOOKUP(A51,eligibilité!$A$15:$AG$515,6,TRUE)="","",VLOOKUP(A51,eligibilité!$A$15:$AG$515,6,TRUE)))</f>
        <v/>
      </c>
      <c r="G51" s="104" t="str">
        <f>IF(A51="","",IF(VLOOKUP(A51,eligibilité!$A$15:$AG$515,7,TRUE)="","",VLOOKUP(A51,eligibilité!$A$15:$AG$515,7,TRUE)))</f>
        <v/>
      </c>
      <c r="H51" s="323" t="str">
        <f>IF(A51="","",IF(VLOOKUP(A51,eligibilité!$A$15:$AG$515,8,TRUE)="","",VLOOKUP(A51,eligibilité!$A$15:$AG$515,8,TRUE)))</f>
        <v/>
      </c>
      <c r="I51" s="103" t="str">
        <f>IF(A51="","",IF(VLOOKUP(A51,eligibilité!$A$15:$AG$515,9,TRUE)="","",VLOOKUP(A51,eligibilité!$A$15:$AG$515,9,TRUE)))</f>
        <v/>
      </c>
      <c r="J51" s="105" t="str">
        <f>IF(A51="","",IF(VLOOKUP(A51,eligibilité!$A$15:$AG$515,10,TRUE)="","",VLOOKUP(A51,eligibilité!$A$15:$AG$515,10,TRUE)))</f>
        <v/>
      </c>
      <c r="K51" s="106" t="str">
        <f>IF(A51="","",IF(VLOOKUP(A51,eligibilité!$A$15:$AG$515,30,FALSE)=0,"",VLOOKUP(A51,eligibilité!$A$15:$AG$515,30,FALSE)))</f>
        <v/>
      </c>
      <c r="L51" s="107" t="str">
        <f t="shared" si="0"/>
        <v/>
      </c>
      <c r="M51" s="108" t="str">
        <f t="shared" si="1"/>
        <v/>
      </c>
      <c r="N51" s="107" t="str">
        <f t="shared" si="2"/>
        <v/>
      </c>
      <c r="O51" s="109" t="str">
        <f t="shared" si="3"/>
        <v/>
      </c>
      <c r="P51" s="109" t="str">
        <f t="shared" si="4"/>
        <v/>
      </c>
      <c r="Q51" s="241" t="str">
        <f t="shared" si="5"/>
        <v/>
      </c>
      <c r="R51" s="110" t="str">
        <f t="shared" si="6"/>
        <v/>
      </c>
      <c r="S51" s="352">
        <f t="shared" ca="1" si="15"/>
        <v>1296</v>
      </c>
      <c r="T51" s="107" t="str">
        <f t="shared" si="7"/>
        <v/>
      </c>
      <c r="U51" s="108" t="str">
        <f t="shared" si="8"/>
        <v/>
      </c>
      <c r="V51" s="107" t="str">
        <f t="shared" si="9"/>
        <v/>
      </c>
      <c r="W51" s="107" t="str">
        <f t="shared" si="10"/>
        <v/>
      </c>
      <c r="X51" s="108" t="str">
        <f t="shared" si="11"/>
        <v/>
      </c>
      <c r="Y51" s="108" t="str">
        <f t="shared" si="12"/>
        <v/>
      </c>
      <c r="Z51" s="108" t="str">
        <f t="shared" si="13"/>
        <v xml:space="preserve">Temps restant : </v>
      </c>
      <c r="AA51" s="355" t="str">
        <f t="shared" si="14"/>
        <v/>
      </c>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row>
    <row r="52" spans="1:87" ht="15.75" thickBot="1">
      <c r="A52" s="354" t="str">
        <f>IF(eligibilité!AG54="","",eligibilité!A54)</f>
        <v/>
      </c>
      <c r="B52" s="103" t="str">
        <f>IF(A52="","",IF(VLOOKUP(A52,eligibilité!$A$15:$J$515,2,TRUE)="","",VLOOKUP(A52,eligibilité!$A$15:$J$515,2,TRUE)))</f>
        <v/>
      </c>
      <c r="C52" s="103" t="str">
        <f>IF(A52="","",IF(VLOOKUP(A52,eligibilité!$A$15:$AG$515,3,TRUE)="","",VLOOKUP(A52,eligibilité!$A$15:$AG$515,3,TRUE)))</f>
        <v/>
      </c>
      <c r="D52" s="103" t="str">
        <f>IF(A52="","",IF(VLOOKUP(A52,eligibilité!$A$15:$AG$515,4,TRUE)="","",VLOOKUP(A52,eligibilité!$A$15:$AG$515,4,TRUE)))</f>
        <v/>
      </c>
      <c r="E52" s="103" t="str">
        <f>IF(A52="","",IF(VLOOKUP(A52,eligibilité!$A$15:$AG$515,5,TRUE)="","",VLOOKUP(A52,eligibilité!$A$15:$AG$515,5,TRUE)))</f>
        <v/>
      </c>
      <c r="F52" s="104" t="str">
        <f>IF(A52="","",IF(VLOOKUP(A52,eligibilité!$A$15:$AG$515,6,TRUE)="","",VLOOKUP(A52,eligibilité!$A$15:$AG$515,6,TRUE)))</f>
        <v/>
      </c>
      <c r="G52" s="104" t="str">
        <f>IF(A52="","",IF(VLOOKUP(A52,eligibilité!$A$15:$AG$515,7,TRUE)="","",VLOOKUP(A52,eligibilité!$A$15:$AG$515,7,TRUE)))</f>
        <v/>
      </c>
      <c r="H52" s="323" t="str">
        <f>IF(A52="","",IF(VLOOKUP(A52,eligibilité!$A$15:$AG$515,8,TRUE)="","",VLOOKUP(A52,eligibilité!$A$15:$AG$515,8,TRUE)))</f>
        <v/>
      </c>
      <c r="I52" s="103" t="str">
        <f>IF(A52="","",IF(VLOOKUP(A52,eligibilité!$A$15:$AG$515,9,TRUE)="","",VLOOKUP(A52,eligibilité!$A$15:$AG$515,9,TRUE)))</f>
        <v/>
      </c>
      <c r="J52" s="105" t="str">
        <f>IF(A52="","",IF(VLOOKUP(A52,eligibilité!$A$15:$AG$515,10,TRUE)="","",VLOOKUP(A52,eligibilité!$A$15:$AG$515,10,TRUE)))</f>
        <v/>
      </c>
      <c r="K52" s="106" t="str">
        <f>IF(A52="","",IF(VLOOKUP(A52,eligibilité!$A$15:$AG$515,30,FALSE)=0,"",VLOOKUP(A52,eligibilité!$A$15:$AG$515,30,FALSE)))</f>
        <v/>
      </c>
      <c r="L52" s="107" t="str">
        <f t="shared" si="0"/>
        <v/>
      </c>
      <c r="M52" s="108" t="str">
        <f t="shared" si="1"/>
        <v/>
      </c>
      <c r="N52" s="107" t="str">
        <f t="shared" si="2"/>
        <v/>
      </c>
      <c r="O52" s="109" t="str">
        <f t="shared" si="3"/>
        <v/>
      </c>
      <c r="P52" s="109" t="str">
        <f t="shared" si="4"/>
        <v/>
      </c>
      <c r="Q52" s="241" t="str">
        <f t="shared" si="5"/>
        <v/>
      </c>
      <c r="R52" s="110" t="str">
        <f t="shared" si="6"/>
        <v/>
      </c>
      <c r="S52" s="352">
        <f t="shared" ca="1" si="15"/>
        <v>1296</v>
      </c>
      <c r="T52" s="107" t="str">
        <f t="shared" si="7"/>
        <v/>
      </c>
      <c r="U52" s="108" t="str">
        <f t="shared" si="8"/>
        <v/>
      </c>
      <c r="V52" s="107" t="str">
        <f t="shared" si="9"/>
        <v/>
      </c>
      <c r="W52" s="107" t="str">
        <f t="shared" si="10"/>
        <v/>
      </c>
      <c r="X52" s="108" t="str">
        <f t="shared" si="11"/>
        <v/>
      </c>
      <c r="Y52" s="108" t="str">
        <f t="shared" si="12"/>
        <v/>
      </c>
      <c r="Z52" s="108" t="str">
        <f t="shared" si="13"/>
        <v xml:space="preserve">Temps restant : </v>
      </c>
      <c r="AA52" s="355" t="str">
        <f t="shared" si="14"/>
        <v/>
      </c>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row>
    <row r="53" spans="1:87" ht="15.75" thickBot="1">
      <c r="A53" s="354" t="str">
        <f>IF(eligibilité!AG55="","",eligibilité!A55)</f>
        <v/>
      </c>
      <c r="B53" s="103" t="str">
        <f>IF(A53="","",IF(VLOOKUP(A53,eligibilité!$A$15:$J$515,2,TRUE)="","",VLOOKUP(A53,eligibilité!$A$15:$J$515,2,TRUE)))</f>
        <v/>
      </c>
      <c r="C53" s="103" t="str">
        <f>IF(A53="","",IF(VLOOKUP(A53,eligibilité!$A$15:$AG$515,3,TRUE)="","",VLOOKUP(A53,eligibilité!$A$15:$AG$515,3,TRUE)))</f>
        <v/>
      </c>
      <c r="D53" s="103" t="str">
        <f>IF(A53="","",IF(VLOOKUP(A53,eligibilité!$A$15:$AG$515,4,TRUE)="","",VLOOKUP(A53,eligibilité!$A$15:$AG$515,4,TRUE)))</f>
        <v/>
      </c>
      <c r="E53" s="103" t="str">
        <f>IF(A53="","",IF(VLOOKUP(A53,eligibilité!$A$15:$AG$515,5,TRUE)="","",VLOOKUP(A53,eligibilité!$A$15:$AG$515,5,TRUE)))</f>
        <v/>
      </c>
      <c r="F53" s="104" t="str">
        <f>IF(A53="","",IF(VLOOKUP(A53,eligibilité!$A$15:$AG$515,6,TRUE)="","",VLOOKUP(A53,eligibilité!$A$15:$AG$515,6,TRUE)))</f>
        <v/>
      </c>
      <c r="G53" s="104" t="str">
        <f>IF(A53="","",IF(VLOOKUP(A53,eligibilité!$A$15:$AG$515,7,TRUE)="","",VLOOKUP(A53,eligibilité!$A$15:$AG$515,7,TRUE)))</f>
        <v/>
      </c>
      <c r="H53" s="323" t="str">
        <f>IF(A53="","",IF(VLOOKUP(A53,eligibilité!$A$15:$AG$515,8,TRUE)="","",VLOOKUP(A53,eligibilité!$A$15:$AG$515,8,TRUE)))</f>
        <v/>
      </c>
      <c r="I53" s="103" t="str">
        <f>IF(A53="","",IF(VLOOKUP(A53,eligibilité!$A$15:$AG$515,9,TRUE)="","",VLOOKUP(A53,eligibilité!$A$15:$AG$515,9,TRUE)))</f>
        <v/>
      </c>
      <c r="J53" s="105" t="str">
        <f>IF(A53="","",IF(VLOOKUP(A53,eligibilité!$A$15:$AG$515,10,TRUE)="","",VLOOKUP(A53,eligibilité!$A$15:$AG$515,10,TRUE)))</f>
        <v/>
      </c>
      <c r="K53" s="106" t="str">
        <f>IF(A53="","",IF(VLOOKUP(A53,eligibilité!$A$15:$AG$515,30,FALSE)=0,"",VLOOKUP(A53,eligibilité!$A$15:$AG$515,30,FALSE)))</f>
        <v/>
      </c>
      <c r="L53" s="107" t="str">
        <f t="shared" si="0"/>
        <v/>
      </c>
      <c r="M53" s="108" t="str">
        <f t="shared" si="1"/>
        <v/>
      </c>
      <c r="N53" s="107" t="str">
        <f t="shared" si="2"/>
        <v/>
      </c>
      <c r="O53" s="109" t="str">
        <f t="shared" si="3"/>
        <v/>
      </c>
      <c r="P53" s="109" t="str">
        <f t="shared" si="4"/>
        <v/>
      </c>
      <c r="Q53" s="241" t="str">
        <f t="shared" si="5"/>
        <v/>
      </c>
      <c r="R53" s="110" t="str">
        <f t="shared" si="6"/>
        <v/>
      </c>
      <c r="S53" s="352">
        <f t="shared" ca="1" si="15"/>
        <v>1296</v>
      </c>
      <c r="T53" s="107" t="str">
        <f t="shared" si="7"/>
        <v/>
      </c>
      <c r="U53" s="108" t="str">
        <f t="shared" si="8"/>
        <v/>
      </c>
      <c r="V53" s="107" t="str">
        <f t="shared" si="9"/>
        <v/>
      </c>
      <c r="W53" s="107" t="str">
        <f t="shared" si="10"/>
        <v/>
      </c>
      <c r="X53" s="108" t="str">
        <f t="shared" si="11"/>
        <v/>
      </c>
      <c r="Y53" s="108" t="str">
        <f t="shared" si="12"/>
        <v/>
      </c>
      <c r="Z53" s="108" t="str">
        <f t="shared" si="13"/>
        <v xml:space="preserve">Temps restant : </v>
      </c>
      <c r="AA53" s="355" t="str">
        <f t="shared" si="14"/>
        <v/>
      </c>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row>
    <row r="54" spans="1:87" ht="15.75" thickBot="1">
      <c r="A54" s="354" t="str">
        <f>IF(eligibilité!AG56="","",eligibilité!A56)</f>
        <v/>
      </c>
      <c r="B54" s="103" t="str">
        <f>IF(A54="","",IF(VLOOKUP(A54,eligibilité!$A$15:$J$515,2,TRUE)="","",VLOOKUP(A54,eligibilité!$A$15:$J$515,2,TRUE)))</f>
        <v/>
      </c>
      <c r="C54" s="103" t="str">
        <f>IF(A54="","",IF(VLOOKUP(A54,eligibilité!$A$15:$AG$515,3,TRUE)="","",VLOOKUP(A54,eligibilité!$A$15:$AG$515,3,TRUE)))</f>
        <v/>
      </c>
      <c r="D54" s="103" t="str">
        <f>IF(A54="","",IF(VLOOKUP(A54,eligibilité!$A$15:$AG$515,4,TRUE)="","",VLOOKUP(A54,eligibilité!$A$15:$AG$515,4,TRUE)))</f>
        <v/>
      </c>
      <c r="E54" s="103" t="str">
        <f>IF(A54="","",IF(VLOOKUP(A54,eligibilité!$A$15:$AG$515,5,TRUE)="","",VLOOKUP(A54,eligibilité!$A$15:$AG$515,5,TRUE)))</f>
        <v/>
      </c>
      <c r="F54" s="104" t="str">
        <f>IF(A54="","",IF(VLOOKUP(A54,eligibilité!$A$15:$AG$515,6,TRUE)="","",VLOOKUP(A54,eligibilité!$A$15:$AG$515,6,TRUE)))</f>
        <v/>
      </c>
      <c r="G54" s="104" t="str">
        <f>IF(A54="","",IF(VLOOKUP(A54,eligibilité!$A$15:$AG$515,7,TRUE)="","",VLOOKUP(A54,eligibilité!$A$15:$AG$515,7,TRUE)))</f>
        <v/>
      </c>
      <c r="H54" s="323" t="str">
        <f>IF(A54="","",IF(VLOOKUP(A54,eligibilité!$A$15:$AG$515,8,TRUE)="","",VLOOKUP(A54,eligibilité!$A$15:$AG$515,8,TRUE)))</f>
        <v/>
      </c>
      <c r="I54" s="103" t="str">
        <f>IF(A54="","",IF(VLOOKUP(A54,eligibilité!$A$15:$AG$515,9,TRUE)="","",VLOOKUP(A54,eligibilité!$A$15:$AG$515,9,TRUE)))</f>
        <v/>
      </c>
      <c r="J54" s="105" t="str">
        <f>IF(A54="","",IF(VLOOKUP(A54,eligibilité!$A$15:$AG$515,10,TRUE)="","",VLOOKUP(A54,eligibilité!$A$15:$AG$515,10,TRUE)))</f>
        <v/>
      </c>
      <c r="K54" s="106" t="str">
        <f>IF(A54="","",IF(VLOOKUP(A54,eligibilité!$A$15:$AG$515,30,FALSE)=0,"",VLOOKUP(A54,eligibilité!$A$15:$AG$515,30,FALSE)))</f>
        <v/>
      </c>
      <c r="L54" s="107" t="str">
        <f t="shared" si="0"/>
        <v/>
      </c>
      <c r="M54" s="108" t="str">
        <f t="shared" si="1"/>
        <v/>
      </c>
      <c r="N54" s="107" t="str">
        <f t="shared" si="2"/>
        <v/>
      </c>
      <c r="O54" s="109" t="str">
        <f t="shared" si="3"/>
        <v/>
      </c>
      <c r="P54" s="109" t="str">
        <f t="shared" si="4"/>
        <v/>
      </c>
      <c r="Q54" s="241" t="str">
        <f t="shared" si="5"/>
        <v/>
      </c>
      <c r="R54" s="110" t="str">
        <f t="shared" si="6"/>
        <v/>
      </c>
      <c r="S54" s="352">
        <f t="shared" ca="1" si="15"/>
        <v>1296</v>
      </c>
      <c r="T54" s="107" t="str">
        <f t="shared" si="7"/>
        <v/>
      </c>
      <c r="U54" s="108" t="str">
        <f t="shared" si="8"/>
        <v/>
      </c>
      <c r="V54" s="107" t="str">
        <f t="shared" si="9"/>
        <v/>
      </c>
      <c r="W54" s="107" t="str">
        <f t="shared" si="10"/>
        <v/>
      </c>
      <c r="X54" s="108" t="str">
        <f t="shared" si="11"/>
        <v/>
      </c>
      <c r="Y54" s="108" t="str">
        <f t="shared" si="12"/>
        <v/>
      </c>
      <c r="Z54" s="108" t="str">
        <f t="shared" si="13"/>
        <v xml:space="preserve">Temps restant : </v>
      </c>
      <c r="AA54" s="355" t="str">
        <f t="shared" si="14"/>
        <v/>
      </c>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row>
    <row r="55" spans="1:87" ht="15.75" thickBot="1">
      <c r="A55" s="354" t="str">
        <f>IF(eligibilité!AG57="","",eligibilité!A57)</f>
        <v/>
      </c>
      <c r="B55" s="103" t="str">
        <f>IF(A55="","",IF(VLOOKUP(A55,eligibilité!$A$15:$J$515,2,TRUE)="","",VLOOKUP(A55,eligibilité!$A$15:$J$515,2,TRUE)))</f>
        <v/>
      </c>
      <c r="C55" s="103" t="str">
        <f>IF(A55="","",IF(VLOOKUP(A55,eligibilité!$A$15:$AG$515,3,TRUE)="","",VLOOKUP(A55,eligibilité!$A$15:$AG$515,3,TRUE)))</f>
        <v/>
      </c>
      <c r="D55" s="103" t="str">
        <f>IF(A55="","",IF(VLOOKUP(A55,eligibilité!$A$15:$AG$515,4,TRUE)="","",VLOOKUP(A55,eligibilité!$A$15:$AG$515,4,TRUE)))</f>
        <v/>
      </c>
      <c r="E55" s="103" t="str">
        <f>IF(A55="","",IF(VLOOKUP(A55,eligibilité!$A$15:$AG$515,5,TRUE)="","",VLOOKUP(A55,eligibilité!$A$15:$AG$515,5,TRUE)))</f>
        <v/>
      </c>
      <c r="F55" s="104" t="str">
        <f>IF(A55="","",IF(VLOOKUP(A55,eligibilité!$A$15:$AG$515,6,TRUE)="","",VLOOKUP(A55,eligibilité!$A$15:$AG$515,6,TRUE)))</f>
        <v/>
      </c>
      <c r="G55" s="104" t="str">
        <f>IF(A55="","",IF(VLOOKUP(A55,eligibilité!$A$15:$AG$515,7,TRUE)="","",VLOOKUP(A55,eligibilité!$A$15:$AG$515,7,TRUE)))</f>
        <v/>
      </c>
      <c r="H55" s="323" t="str">
        <f>IF(A55="","",IF(VLOOKUP(A55,eligibilité!$A$15:$AG$515,8,TRUE)="","",VLOOKUP(A55,eligibilité!$A$15:$AG$515,8,TRUE)))</f>
        <v/>
      </c>
      <c r="I55" s="103" t="str">
        <f>IF(A55="","",IF(VLOOKUP(A55,eligibilité!$A$15:$AG$515,9,TRUE)="","",VLOOKUP(A55,eligibilité!$A$15:$AG$515,9,TRUE)))</f>
        <v/>
      </c>
      <c r="J55" s="105" t="str">
        <f>IF(A55="","",IF(VLOOKUP(A55,eligibilité!$A$15:$AG$515,10,TRUE)="","",VLOOKUP(A55,eligibilité!$A$15:$AG$515,10,TRUE)))</f>
        <v/>
      </c>
      <c r="K55" s="106" t="str">
        <f>IF(A55="","",IF(VLOOKUP(A55,eligibilité!$A$15:$AG$515,30,FALSE)=0,"",VLOOKUP(A55,eligibilité!$A$15:$AG$515,30,FALSE)))</f>
        <v/>
      </c>
      <c r="L55" s="107" t="str">
        <f t="shared" si="0"/>
        <v/>
      </c>
      <c r="M55" s="108" t="str">
        <f t="shared" si="1"/>
        <v/>
      </c>
      <c r="N55" s="107" t="str">
        <f t="shared" si="2"/>
        <v/>
      </c>
      <c r="O55" s="109" t="str">
        <f t="shared" si="3"/>
        <v/>
      </c>
      <c r="P55" s="109" t="str">
        <f t="shared" si="4"/>
        <v/>
      </c>
      <c r="Q55" s="241" t="str">
        <f t="shared" si="5"/>
        <v/>
      </c>
      <c r="R55" s="110" t="str">
        <f t="shared" si="6"/>
        <v/>
      </c>
      <c r="S55" s="352">
        <f t="shared" ca="1" si="15"/>
        <v>1296</v>
      </c>
      <c r="T55" s="107" t="str">
        <f t="shared" si="7"/>
        <v/>
      </c>
      <c r="U55" s="108" t="str">
        <f t="shared" si="8"/>
        <v/>
      </c>
      <c r="V55" s="107" t="str">
        <f t="shared" si="9"/>
        <v/>
      </c>
      <c r="W55" s="107" t="str">
        <f t="shared" si="10"/>
        <v/>
      </c>
      <c r="X55" s="108" t="str">
        <f t="shared" si="11"/>
        <v/>
      </c>
      <c r="Y55" s="108" t="str">
        <f t="shared" si="12"/>
        <v/>
      </c>
      <c r="Z55" s="108" t="str">
        <f t="shared" si="13"/>
        <v xml:space="preserve">Temps restant : </v>
      </c>
      <c r="AA55" s="355" t="str">
        <f t="shared" si="14"/>
        <v/>
      </c>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row>
    <row r="56" spans="1:87" ht="15.75" thickBot="1">
      <c r="A56" s="354" t="str">
        <f>IF(eligibilité!AG58="","",eligibilité!A58)</f>
        <v/>
      </c>
      <c r="B56" s="103" t="str">
        <f>IF(A56="","",IF(VLOOKUP(A56,eligibilité!$A$15:$J$515,2,TRUE)="","",VLOOKUP(A56,eligibilité!$A$15:$J$515,2,TRUE)))</f>
        <v/>
      </c>
      <c r="C56" s="103" t="str">
        <f>IF(A56="","",IF(VLOOKUP(A56,eligibilité!$A$15:$AG$515,3,TRUE)="","",VLOOKUP(A56,eligibilité!$A$15:$AG$515,3,TRUE)))</f>
        <v/>
      </c>
      <c r="D56" s="103" t="str">
        <f>IF(A56="","",IF(VLOOKUP(A56,eligibilité!$A$15:$AG$515,4,TRUE)="","",VLOOKUP(A56,eligibilité!$A$15:$AG$515,4,TRUE)))</f>
        <v/>
      </c>
      <c r="E56" s="103" t="str">
        <f>IF(A56="","",IF(VLOOKUP(A56,eligibilité!$A$15:$AG$515,5,TRUE)="","",VLOOKUP(A56,eligibilité!$A$15:$AG$515,5,TRUE)))</f>
        <v/>
      </c>
      <c r="F56" s="104" t="str">
        <f>IF(A56="","",IF(VLOOKUP(A56,eligibilité!$A$15:$AG$515,6,TRUE)="","",VLOOKUP(A56,eligibilité!$A$15:$AG$515,6,TRUE)))</f>
        <v/>
      </c>
      <c r="G56" s="104" t="str">
        <f>IF(A56="","",IF(VLOOKUP(A56,eligibilité!$A$15:$AG$515,7,TRUE)="","",VLOOKUP(A56,eligibilité!$A$15:$AG$515,7,TRUE)))</f>
        <v/>
      </c>
      <c r="H56" s="323" t="str">
        <f>IF(A56="","",IF(VLOOKUP(A56,eligibilité!$A$15:$AG$515,8,TRUE)="","",VLOOKUP(A56,eligibilité!$A$15:$AG$515,8,TRUE)))</f>
        <v/>
      </c>
      <c r="I56" s="103" t="str">
        <f>IF(A56="","",IF(VLOOKUP(A56,eligibilité!$A$15:$AG$515,9,TRUE)="","",VLOOKUP(A56,eligibilité!$A$15:$AG$515,9,TRUE)))</f>
        <v/>
      </c>
      <c r="J56" s="105" t="str">
        <f>IF(A56="","",IF(VLOOKUP(A56,eligibilité!$A$15:$AG$515,10,TRUE)="","",VLOOKUP(A56,eligibilité!$A$15:$AG$515,10,TRUE)))</f>
        <v/>
      </c>
      <c r="K56" s="106" t="str">
        <f>IF(A56="","",IF(VLOOKUP(A56,eligibilité!$A$15:$AG$515,30,FALSE)=0,"",VLOOKUP(A56,eligibilité!$A$15:$AG$515,30,FALSE)))</f>
        <v/>
      </c>
      <c r="L56" s="107" t="str">
        <f t="shared" si="0"/>
        <v/>
      </c>
      <c r="M56" s="108" t="str">
        <f t="shared" si="1"/>
        <v/>
      </c>
      <c r="N56" s="107" t="str">
        <f t="shared" si="2"/>
        <v/>
      </c>
      <c r="O56" s="109" t="str">
        <f t="shared" si="3"/>
        <v/>
      </c>
      <c r="P56" s="109" t="str">
        <f t="shared" si="4"/>
        <v/>
      </c>
      <c r="Q56" s="241" t="str">
        <f t="shared" si="5"/>
        <v/>
      </c>
      <c r="R56" s="110" t="str">
        <f t="shared" si="6"/>
        <v/>
      </c>
      <c r="S56" s="352">
        <f t="shared" ca="1" si="15"/>
        <v>1296</v>
      </c>
      <c r="T56" s="107" t="str">
        <f t="shared" si="7"/>
        <v/>
      </c>
      <c r="U56" s="108" t="str">
        <f t="shared" si="8"/>
        <v/>
      </c>
      <c r="V56" s="107" t="str">
        <f t="shared" si="9"/>
        <v/>
      </c>
      <c r="W56" s="107" t="str">
        <f t="shared" si="10"/>
        <v/>
      </c>
      <c r="X56" s="108" t="str">
        <f t="shared" si="11"/>
        <v/>
      </c>
      <c r="Y56" s="108" t="str">
        <f t="shared" si="12"/>
        <v/>
      </c>
      <c r="Z56" s="108" t="str">
        <f t="shared" si="13"/>
        <v xml:space="preserve">Temps restant : </v>
      </c>
      <c r="AA56" s="355" t="str">
        <f t="shared" si="14"/>
        <v/>
      </c>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row>
    <row r="57" spans="1:87" ht="15.75" thickBot="1">
      <c r="A57" s="354" t="str">
        <f>IF(eligibilité!AG59="","",eligibilité!A59)</f>
        <v/>
      </c>
      <c r="B57" s="103" t="str">
        <f>IF(A57="","",IF(VLOOKUP(A57,eligibilité!$A$15:$J$515,2,TRUE)="","",VLOOKUP(A57,eligibilité!$A$15:$J$515,2,TRUE)))</f>
        <v/>
      </c>
      <c r="C57" s="103" t="str">
        <f>IF(A57="","",IF(VLOOKUP(A57,eligibilité!$A$15:$AG$515,3,TRUE)="","",VLOOKUP(A57,eligibilité!$A$15:$AG$515,3,TRUE)))</f>
        <v/>
      </c>
      <c r="D57" s="103" t="str">
        <f>IF(A57="","",IF(VLOOKUP(A57,eligibilité!$A$15:$AG$515,4,TRUE)="","",VLOOKUP(A57,eligibilité!$A$15:$AG$515,4,TRUE)))</f>
        <v/>
      </c>
      <c r="E57" s="103" t="str">
        <f>IF(A57="","",IF(VLOOKUP(A57,eligibilité!$A$15:$AG$515,5,TRUE)="","",VLOOKUP(A57,eligibilité!$A$15:$AG$515,5,TRUE)))</f>
        <v/>
      </c>
      <c r="F57" s="104" t="str">
        <f>IF(A57="","",IF(VLOOKUP(A57,eligibilité!$A$15:$AG$515,6,TRUE)="","",VLOOKUP(A57,eligibilité!$A$15:$AG$515,6,TRUE)))</f>
        <v/>
      </c>
      <c r="G57" s="104" t="str">
        <f>IF(A57="","",IF(VLOOKUP(A57,eligibilité!$A$15:$AG$515,7,TRUE)="","",VLOOKUP(A57,eligibilité!$A$15:$AG$515,7,TRUE)))</f>
        <v/>
      </c>
      <c r="H57" s="323" t="str">
        <f>IF(A57="","",IF(VLOOKUP(A57,eligibilité!$A$15:$AG$515,8,TRUE)="","",VLOOKUP(A57,eligibilité!$A$15:$AG$515,8,TRUE)))</f>
        <v/>
      </c>
      <c r="I57" s="103" t="str">
        <f>IF(A57="","",IF(VLOOKUP(A57,eligibilité!$A$15:$AG$515,9,TRUE)="","",VLOOKUP(A57,eligibilité!$A$15:$AG$515,9,TRUE)))</f>
        <v/>
      </c>
      <c r="J57" s="105" t="str">
        <f>IF(A57="","",IF(VLOOKUP(A57,eligibilité!$A$15:$AG$515,10,TRUE)="","",VLOOKUP(A57,eligibilité!$A$15:$AG$515,10,TRUE)))</f>
        <v/>
      </c>
      <c r="K57" s="106" t="str">
        <f>IF(A57="","",IF(VLOOKUP(A57,eligibilité!$A$15:$AG$515,30,FALSE)=0,"",VLOOKUP(A57,eligibilité!$A$15:$AG$515,30,FALSE)))</f>
        <v/>
      </c>
      <c r="L57" s="107" t="str">
        <f t="shared" si="0"/>
        <v/>
      </c>
      <c r="M57" s="108" t="str">
        <f t="shared" si="1"/>
        <v/>
      </c>
      <c r="N57" s="107" t="str">
        <f t="shared" si="2"/>
        <v/>
      </c>
      <c r="O57" s="109" t="str">
        <f t="shared" si="3"/>
        <v/>
      </c>
      <c r="P57" s="109" t="str">
        <f t="shared" si="4"/>
        <v/>
      </c>
      <c r="Q57" s="241" t="str">
        <f t="shared" si="5"/>
        <v/>
      </c>
      <c r="R57" s="110" t="str">
        <f t="shared" si="6"/>
        <v/>
      </c>
      <c r="S57" s="352">
        <f t="shared" ca="1" si="15"/>
        <v>1296</v>
      </c>
      <c r="T57" s="107" t="str">
        <f t="shared" si="7"/>
        <v/>
      </c>
      <c r="U57" s="108" t="str">
        <f t="shared" si="8"/>
        <v/>
      </c>
      <c r="V57" s="107" t="str">
        <f t="shared" si="9"/>
        <v/>
      </c>
      <c r="W57" s="107" t="str">
        <f t="shared" si="10"/>
        <v/>
      </c>
      <c r="X57" s="108" t="str">
        <f t="shared" si="11"/>
        <v/>
      </c>
      <c r="Y57" s="108" t="str">
        <f t="shared" si="12"/>
        <v/>
      </c>
      <c r="Z57" s="108" t="str">
        <f t="shared" si="13"/>
        <v xml:space="preserve">Temps restant : </v>
      </c>
      <c r="AA57" s="355" t="str">
        <f t="shared" si="14"/>
        <v/>
      </c>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row>
    <row r="58" spans="1:87" ht="15.75" thickBot="1">
      <c r="A58" s="354" t="str">
        <f>IF(eligibilité!AG60="","",eligibilité!A60)</f>
        <v/>
      </c>
      <c r="B58" s="103" t="str">
        <f>IF(A58="","",IF(VLOOKUP(A58,eligibilité!$A$15:$J$515,2,TRUE)="","",VLOOKUP(A58,eligibilité!$A$15:$J$515,2,TRUE)))</f>
        <v/>
      </c>
      <c r="C58" s="103" t="str">
        <f>IF(A58="","",IF(VLOOKUP(A58,eligibilité!$A$15:$AG$515,3,TRUE)="","",VLOOKUP(A58,eligibilité!$A$15:$AG$515,3,TRUE)))</f>
        <v/>
      </c>
      <c r="D58" s="103" t="str">
        <f>IF(A58="","",IF(VLOOKUP(A58,eligibilité!$A$15:$AG$515,4,TRUE)="","",VLOOKUP(A58,eligibilité!$A$15:$AG$515,4,TRUE)))</f>
        <v/>
      </c>
      <c r="E58" s="103" t="str">
        <f>IF(A58="","",IF(VLOOKUP(A58,eligibilité!$A$15:$AG$515,5,TRUE)="","",VLOOKUP(A58,eligibilité!$A$15:$AG$515,5,TRUE)))</f>
        <v/>
      </c>
      <c r="F58" s="104" t="str">
        <f>IF(A58="","",IF(VLOOKUP(A58,eligibilité!$A$15:$AG$515,6,TRUE)="","",VLOOKUP(A58,eligibilité!$A$15:$AG$515,6,TRUE)))</f>
        <v/>
      </c>
      <c r="G58" s="104" t="str">
        <f>IF(A58="","",IF(VLOOKUP(A58,eligibilité!$A$15:$AG$515,7,TRUE)="","",VLOOKUP(A58,eligibilité!$A$15:$AG$515,7,TRUE)))</f>
        <v/>
      </c>
      <c r="H58" s="323" t="str">
        <f>IF(A58="","",IF(VLOOKUP(A58,eligibilité!$A$15:$AG$515,8,TRUE)="","",VLOOKUP(A58,eligibilité!$A$15:$AG$515,8,TRUE)))</f>
        <v/>
      </c>
      <c r="I58" s="103" t="str">
        <f>IF(A58="","",IF(VLOOKUP(A58,eligibilité!$A$15:$AG$515,9,TRUE)="","",VLOOKUP(A58,eligibilité!$A$15:$AG$515,9,TRUE)))</f>
        <v/>
      </c>
      <c r="J58" s="105" t="str">
        <f>IF(A58="","",IF(VLOOKUP(A58,eligibilité!$A$15:$AG$515,10,TRUE)="","",VLOOKUP(A58,eligibilité!$A$15:$AG$515,10,TRUE)))</f>
        <v/>
      </c>
      <c r="K58" s="106" t="str">
        <f>IF(A58="","",IF(VLOOKUP(A58,eligibilité!$A$15:$AG$515,30,FALSE)=0,"",VLOOKUP(A58,eligibilité!$A$15:$AG$515,30,FALSE)))</f>
        <v/>
      </c>
      <c r="L58" s="107" t="str">
        <f t="shared" si="0"/>
        <v/>
      </c>
      <c r="M58" s="108" t="str">
        <f t="shared" si="1"/>
        <v/>
      </c>
      <c r="N58" s="107" t="str">
        <f t="shared" si="2"/>
        <v/>
      </c>
      <c r="O58" s="109" t="str">
        <f t="shared" si="3"/>
        <v/>
      </c>
      <c r="P58" s="109" t="str">
        <f t="shared" si="4"/>
        <v/>
      </c>
      <c r="Q58" s="241" t="str">
        <f t="shared" si="5"/>
        <v/>
      </c>
      <c r="R58" s="110" t="str">
        <f t="shared" si="6"/>
        <v/>
      </c>
      <c r="S58" s="352">
        <f t="shared" ca="1" si="15"/>
        <v>1296</v>
      </c>
      <c r="T58" s="107" t="str">
        <f t="shared" si="7"/>
        <v/>
      </c>
      <c r="U58" s="108" t="str">
        <f t="shared" si="8"/>
        <v/>
      </c>
      <c r="V58" s="107" t="str">
        <f t="shared" si="9"/>
        <v/>
      </c>
      <c r="W58" s="107" t="str">
        <f t="shared" si="10"/>
        <v/>
      </c>
      <c r="X58" s="108" t="str">
        <f t="shared" si="11"/>
        <v/>
      </c>
      <c r="Y58" s="108" t="str">
        <f t="shared" si="12"/>
        <v/>
      </c>
      <c r="Z58" s="108" t="str">
        <f t="shared" si="13"/>
        <v xml:space="preserve">Temps restant : </v>
      </c>
      <c r="AA58" s="355" t="str">
        <f t="shared" si="14"/>
        <v/>
      </c>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row>
    <row r="59" spans="1:87" ht="15.75" thickBot="1">
      <c r="A59" s="354" t="str">
        <f>IF(eligibilité!AG61="","",eligibilité!A61)</f>
        <v/>
      </c>
      <c r="B59" s="103" t="str">
        <f>IF(A59="","",IF(VLOOKUP(A59,eligibilité!$A$15:$J$515,2,TRUE)="","",VLOOKUP(A59,eligibilité!$A$15:$J$515,2,TRUE)))</f>
        <v/>
      </c>
      <c r="C59" s="103" t="str">
        <f>IF(A59="","",IF(VLOOKUP(A59,eligibilité!$A$15:$AG$515,3,TRUE)="","",VLOOKUP(A59,eligibilité!$A$15:$AG$515,3,TRUE)))</f>
        <v/>
      </c>
      <c r="D59" s="103" t="str">
        <f>IF(A59="","",IF(VLOOKUP(A59,eligibilité!$A$15:$AG$515,4,TRUE)="","",VLOOKUP(A59,eligibilité!$A$15:$AG$515,4,TRUE)))</f>
        <v/>
      </c>
      <c r="E59" s="103" t="str">
        <f>IF(A59="","",IF(VLOOKUP(A59,eligibilité!$A$15:$AG$515,5,TRUE)="","",VLOOKUP(A59,eligibilité!$A$15:$AG$515,5,TRUE)))</f>
        <v/>
      </c>
      <c r="F59" s="104" t="str">
        <f>IF(A59="","",IF(VLOOKUP(A59,eligibilité!$A$15:$AG$515,6,TRUE)="","",VLOOKUP(A59,eligibilité!$A$15:$AG$515,6,TRUE)))</f>
        <v/>
      </c>
      <c r="G59" s="104" t="str">
        <f>IF(A59="","",IF(VLOOKUP(A59,eligibilité!$A$15:$AG$515,7,TRUE)="","",VLOOKUP(A59,eligibilité!$A$15:$AG$515,7,TRUE)))</f>
        <v/>
      </c>
      <c r="H59" s="323" t="str">
        <f>IF(A59="","",IF(VLOOKUP(A59,eligibilité!$A$15:$AG$515,8,TRUE)="","",VLOOKUP(A59,eligibilité!$A$15:$AG$515,8,TRUE)))</f>
        <v/>
      </c>
      <c r="I59" s="103" t="str">
        <f>IF(A59="","",IF(VLOOKUP(A59,eligibilité!$A$15:$AG$515,9,TRUE)="","",VLOOKUP(A59,eligibilité!$A$15:$AG$515,9,TRUE)))</f>
        <v/>
      </c>
      <c r="J59" s="105" t="str">
        <f>IF(A59="","",IF(VLOOKUP(A59,eligibilité!$A$15:$AG$515,10,TRUE)="","",VLOOKUP(A59,eligibilité!$A$15:$AG$515,10,TRUE)))</f>
        <v/>
      </c>
      <c r="K59" s="106" t="str">
        <f>IF(A59="","",IF(VLOOKUP(A59,eligibilité!$A$15:$AG$515,30,FALSE)=0,"",VLOOKUP(A59,eligibilité!$A$15:$AG$515,30,FALSE)))</f>
        <v/>
      </c>
      <c r="L59" s="107" t="str">
        <f t="shared" si="0"/>
        <v/>
      </c>
      <c r="M59" s="108" t="str">
        <f t="shared" si="1"/>
        <v/>
      </c>
      <c r="N59" s="107" t="str">
        <f t="shared" si="2"/>
        <v/>
      </c>
      <c r="O59" s="109" t="str">
        <f t="shared" si="3"/>
        <v/>
      </c>
      <c r="P59" s="109" t="str">
        <f t="shared" si="4"/>
        <v/>
      </c>
      <c r="Q59" s="241" t="str">
        <f t="shared" si="5"/>
        <v/>
      </c>
      <c r="R59" s="110" t="str">
        <f t="shared" si="6"/>
        <v/>
      </c>
      <c r="S59" s="352">
        <f t="shared" ca="1" si="15"/>
        <v>1296</v>
      </c>
      <c r="T59" s="107" t="str">
        <f t="shared" si="7"/>
        <v/>
      </c>
      <c r="U59" s="108" t="str">
        <f t="shared" si="8"/>
        <v/>
      </c>
      <c r="V59" s="107" t="str">
        <f t="shared" si="9"/>
        <v/>
      </c>
      <c r="W59" s="107" t="str">
        <f t="shared" si="10"/>
        <v/>
      </c>
      <c r="X59" s="108" t="str">
        <f t="shared" si="11"/>
        <v/>
      </c>
      <c r="Y59" s="108" t="str">
        <f t="shared" si="12"/>
        <v/>
      </c>
      <c r="Z59" s="108" t="str">
        <f t="shared" si="13"/>
        <v xml:space="preserve">Temps restant : </v>
      </c>
      <c r="AA59" s="355" t="str">
        <f t="shared" si="14"/>
        <v/>
      </c>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row>
    <row r="60" spans="1:87" ht="15.75" thickBot="1">
      <c r="A60" s="354" t="str">
        <f>IF(eligibilité!AG62="","",eligibilité!A62)</f>
        <v/>
      </c>
      <c r="B60" s="103" t="str">
        <f>IF(A60="","",IF(VLOOKUP(A60,eligibilité!$A$15:$J$515,2,TRUE)="","",VLOOKUP(A60,eligibilité!$A$15:$J$515,2,TRUE)))</f>
        <v/>
      </c>
      <c r="C60" s="103" t="str">
        <f>IF(A60="","",IF(VLOOKUP(A60,eligibilité!$A$15:$AG$515,3,TRUE)="","",VLOOKUP(A60,eligibilité!$A$15:$AG$515,3,TRUE)))</f>
        <v/>
      </c>
      <c r="D60" s="103" t="str">
        <f>IF(A60="","",IF(VLOOKUP(A60,eligibilité!$A$15:$AG$515,4,TRUE)="","",VLOOKUP(A60,eligibilité!$A$15:$AG$515,4,TRUE)))</f>
        <v/>
      </c>
      <c r="E60" s="103" t="str">
        <f>IF(A60="","",IF(VLOOKUP(A60,eligibilité!$A$15:$AG$515,5,TRUE)="","",VLOOKUP(A60,eligibilité!$A$15:$AG$515,5,TRUE)))</f>
        <v/>
      </c>
      <c r="F60" s="104" t="str">
        <f>IF(A60="","",IF(VLOOKUP(A60,eligibilité!$A$15:$AG$515,6,TRUE)="","",VLOOKUP(A60,eligibilité!$A$15:$AG$515,6,TRUE)))</f>
        <v/>
      </c>
      <c r="G60" s="104" t="str">
        <f>IF(A60="","",IF(VLOOKUP(A60,eligibilité!$A$15:$AG$515,7,TRUE)="","",VLOOKUP(A60,eligibilité!$A$15:$AG$515,7,TRUE)))</f>
        <v/>
      </c>
      <c r="H60" s="323" t="str">
        <f>IF(A60="","",IF(VLOOKUP(A60,eligibilité!$A$15:$AG$515,8,TRUE)="","",VLOOKUP(A60,eligibilité!$A$15:$AG$515,8,TRUE)))</f>
        <v/>
      </c>
      <c r="I60" s="103" t="str">
        <f>IF(A60="","",IF(VLOOKUP(A60,eligibilité!$A$15:$AG$515,9,TRUE)="","",VLOOKUP(A60,eligibilité!$A$15:$AG$515,9,TRUE)))</f>
        <v/>
      </c>
      <c r="J60" s="105" t="str">
        <f>IF(A60="","",IF(VLOOKUP(A60,eligibilité!$A$15:$AG$515,10,TRUE)="","",VLOOKUP(A60,eligibilité!$A$15:$AG$515,10,TRUE)))</f>
        <v/>
      </c>
      <c r="K60" s="106" t="str">
        <f>IF(A60="","",IF(VLOOKUP(A60,eligibilité!$A$15:$AG$515,30,FALSE)=0,"",VLOOKUP(A60,eligibilité!$A$15:$AG$515,30,FALSE)))</f>
        <v/>
      </c>
      <c r="L60" s="107" t="str">
        <f t="shared" si="0"/>
        <v/>
      </c>
      <c r="M60" s="108" t="str">
        <f t="shared" si="1"/>
        <v/>
      </c>
      <c r="N60" s="107" t="str">
        <f t="shared" si="2"/>
        <v/>
      </c>
      <c r="O60" s="109" t="str">
        <f t="shared" si="3"/>
        <v/>
      </c>
      <c r="P60" s="109" t="str">
        <f t="shared" si="4"/>
        <v/>
      </c>
      <c r="Q60" s="241" t="str">
        <f t="shared" si="5"/>
        <v/>
      </c>
      <c r="R60" s="110" t="str">
        <f t="shared" si="6"/>
        <v/>
      </c>
      <c r="S60" s="352">
        <f t="shared" ca="1" si="15"/>
        <v>1296</v>
      </c>
      <c r="T60" s="107" t="str">
        <f t="shared" si="7"/>
        <v/>
      </c>
      <c r="U60" s="108" t="str">
        <f t="shared" si="8"/>
        <v/>
      </c>
      <c r="V60" s="107" t="str">
        <f t="shared" si="9"/>
        <v/>
      </c>
      <c r="W60" s="107" t="str">
        <f t="shared" si="10"/>
        <v/>
      </c>
      <c r="X60" s="108" t="str">
        <f t="shared" si="11"/>
        <v/>
      </c>
      <c r="Y60" s="108" t="str">
        <f t="shared" si="12"/>
        <v/>
      </c>
      <c r="Z60" s="108" t="str">
        <f t="shared" si="13"/>
        <v xml:space="preserve">Temps restant : </v>
      </c>
      <c r="AA60" s="355" t="str">
        <f t="shared" si="14"/>
        <v/>
      </c>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row>
    <row r="61" spans="1:87" ht="15.75" thickBot="1">
      <c r="A61" s="354" t="str">
        <f>IF(eligibilité!AG63="","",eligibilité!A63)</f>
        <v/>
      </c>
      <c r="B61" s="103" t="str">
        <f>IF(A61="","",IF(VLOOKUP(A61,eligibilité!$A$15:$J$515,2,TRUE)="","",VLOOKUP(A61,eligibilité!$A$15:$J$515,2,TRUE)))</f>
        <v/>
      </c>
      <c r="C61" s="103" t="str">
        <f>IF(A61="","",IF(VLOOKUP(A61,eligibilité!$A$15:$AG$515,3,TRUE)="","",VLOOKUP(A61,eligibilité!$A$15:$AG$515,3,TRUE)))</f>
        <v/>
      </c>
      <c r="D61" s="103" t="str">
        <f>IF(A61="","",IF(VLOOKUP(A61,eligibilité!$A$15:$AG$515,4,TRUE)="","",VLOOKUP(A61,eligibilité!$A$15:$AG$515,4,TRUE)))</f>
        <v/>
      </c>
      <c r="E61" s="103" t="str">
        <f>IF(A61="","",IF(VLOOKUP(A61,eligibilité!$A$15:$AG$515,5,TRUE)="","",VLOOKUP(A61,eligibilité!$A$15:$AG$515,5,TRUE)))</f>
        <v/>
      </c>
      <c r="F61" s="104" t="str">
        <f>IF(A61="","",IF(VLOOKUP(A61,eligibilité!$A$15:$AG$515,6,TRUE)="","",VLOOKUP(A61,eligibilité!$A$15:$AG$515,6,TRUE)))</f>
        <v/>
      </c>
      <c r="G61" s="104" t="str">
        <f>IF(A61="","",IF(VLOOKUP(A61,eligibilité!$A$15:$AG$515,7,TRUE)="","",VLOOKUP(A61,eligibilité!$A$15:$AG$515,7,TRUE)))</f>
        <v/>
      </c>
      <c r="H61" s="323" t="str">
        <f>IF(A61="","",IF(VLOOKUP(A61,eligibilité!$A$15:$AG$515,8,TRUE)="","",VLOOKUP(A61,eligibilité!$A$15:$AG$515,8,TRUE)))</f>
        <v/>
      </c>
      <c r="I61" s="103" t="str">
        <f>IF(A61="","",IF(VLOOKUP(A61,eligibilité!$A$15:$AG$515,9,TRUE)="","",VLOOKUP(A61,eligibilité!$A$15:$AG$515,9,TRUE)))</f>
        <v/>
      </c>
      <c r="J61" s="105" t="str">
        <f>IF(A61="","",IF(VLOOKUP(A61,eligibilité!$A$15:$AG$515,10,TRUE)="","",VLOOKUP(A61,eligibilité!$A$15:$AG$515,10,TRUE)))</f>
        <v/>
      </c>
      <c r="K61" s="106" t="str">
        <f>IF(A61="","",IF(VLOOKUP(A61,eligibilité!$A$15:$AG$515,30,FALSE)=0,"",VLOOKUP(A61,eligibilité!$A$15:$AG$515,30,FALSE)))</f>
        <v/>
      </c>
      <c r="L61" s="107" t="str">
        <f t="shared" si="0"/>
        <v/>
      </c>
      <c r="M61" s="108" t="str">
        <f t="shared" si="1"/>
        <v/>
      </c>
      <c r="N61" s="107" t="str">
        <f t="shared" si="2"/>
        <v/>
      </c>
      <c r="O61" s="109" t="str">
        <f t="shared" si="3"/>
        <v/>
      </c>
      <c r="P61" s="109" t="str">
        <f t="shared" si="4"/>
        <v/>
      </c>
      <c r="Q61" s="241" t="str">
        <f t="shared" si="5"/>
        <v/>
      </c>
      <c r="R61" s="110" t="str">
        <f t="shared" si="6"/>
        <v/>
      </c>
      <c r="S61" s="352">
        <f t="shared" ca="1" si="15"/>
        <v>1296</v>
      </c>
      <c r="T61" s="107" t="str">
        <f t="shared" si="7"/>
        <v/>
      </c>
      <c r="U61" s="108" t="str">
        <f t="shared" si="8"/>
        <v/>
      </c>
      <c r="V61" s="107" t="str">
        <f t="shared" si="9"/>
        <v/>
      </c>
      <c r="W61" s="107" t="str">
        <f t="shared" si="10"/>
        <v/>
      </c>
      <c r="X61" s="108" t="str">
        <f t="shared" si="11"/>
        <v/>
      </c>
      <c r="Y61" s="108" t="str">
        <f t="shared" si="12"/>
        <v/>
      </c>
      <c r="Z61" s="108" t="str">
        <f t="shared" si="13"/>
        <v xml:space="preserve">Temps restant : </v>
      </c>
      <c r="AA61" s="355" t="str">
        <f t="shared" si="14"/>
        <v/>
      </c>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row>
    <row r="62" spans="1:87" ht="15.75" thickBot="1">
      <c r="A62" s="354" t="str">
        <f>IF(eligibilité!AG64="","",eligibilité!A64)</f>
        <v/>
      </c>
      <c r="B62" s="103" t="str">
        <f>IF(A62="","",IF(VLOOKUP(A62,eligibilité!$A$15:$J$515,2,TRUE)="","",VLOOKUP(A62,eligibilité!$A$15:$J$515,2,TRUE)))</f>
        <v/>
      </c>
      <c r="C62" s="103" t="str">
        <f>IF(A62="","",IF(VLOOKUP(A62,eligibilité!$A$15:$AG$515,3,TRUE)="","",VLOOKUP(A62,eligibilité!$A$15:$AG$515,3,TRUE)))</f>
        <v/>
      </c>
      <c r="D62" s="103" t="str">
        <f>IF(A62="","",IF(VLOOKUP(A62,eligibilité!$A$15:$AG$515,4,TRUE)="","",VLOOKUP(A62,eligibilité!$A$15:$AG$515,4,TRUE)))</f>
        <v/>
      </c>
      <c r="E62" s="103" t="str">
        <f>IF(A62="","",IF(VLOOKUP(A62,eligibilité!$A$15:$AG$515,5,TRUE)="","",VLOOKUP(A62,eligibilité!$A$15:$AG$515,5,TRUE)))</f>
        <v/>
      </c>
      <c r="F62" s="104" t="str">
        <f>IF(A62="","",IF(VLOOKUP(A62,eligibilité!$A$15:$AG$515,6,TRUE)="","",VLOOKUP(A62,eligibilité!$A$15:$AG$515,6,TRUE)))</f>
        <v/>
      </c>
      <c r="G62" s="104" t="str">
        <f>IF(A62="","",IF(VLOOKUP(A62,eligibilité!$A$15:$AG$515,7,TRUE)="","",VLOOKUP(A62,eligibilité!$A$15:$AG$515,7,TRUE)))</f>
        <v/>
      </c>
      <c r="H62" s="323" t="str">
        <f>IF(A62="","",IF(VLOOKUP(A62,eligibilité!$A$15:$AG$515,8,TRUE)="","",VLOOKUP(A62,eligibilité!$A$15:$AG$515,8,TRUE)))</f>
        <v/>
      </c>
      <c r="I62" s="103" t="str">
        <f>IF(A62="","",IF(VLOOKUP(A62,eligibilité!$A$15:$AG$515,9,TRUE)="","",VLOOKUP(A62,eligibilité!$A$15:$AG$515,9,TRUE)))</f>
        <v/>
      </c>
      <c r="J62" s="105" t="str">
        <f>IF(A62="","",IF(VLOOKUP(A62,eligibilité!$A$15:$AG$515,10,TRUE)="","",VLOOKUP(A62,eligibilité!$A$15:$AG$515,10,TRUE)))</f>
        <v/>
      </c>
      <c r="K62" s="106" t="str">
        <f>IF(A62="","",IF(VLOOKUP(A62,eligibilité!$A$15:$AG$515,30,FALSE)=0,"",VLOOKUP(A62,eligibilité!$A$15:$AG$515,30,FALSE)))</f>
        <v/>
      </c>
      <c r="L62" s="107" t="str">
        <f t="shared" si="0"/>
        <v/>
      </c>
      <c r="M62" s="108" t="str">
        <f t="shared" si="1"/>
        <v/>
      </c>
      <c r="N62" s="107" t="str">
        <f t="shared" si="2"/>
        <v/>
      </c>
      <c r="O62" s="109" t="str">
        <f t="shared" si="3"/>
        <v/>
      </c>
      <c r="P62" s="109" t="str">
        <f t="shared" si="4"/>
        <v/>
      </c>
      <c r="Q62" s="241" t="str">
        <f t="shared" si="5"/>
        <v/>
      </c>
      <c r="R62" s="110" t="str">
        <f t="shared" si="6"/>
        <v/>
      </c>
      <c r="S62" s="352">
        <f t="shared" ca="1" si="15"/>
        <v>1296</v>
      </c>
      <c r="T62" s="107" t="str">
        <f t="shared" si="7"/>
        <v/>
      </c>
      <c r="U62" s="108" t="str">
        <f t="shared" si="8"/>
        <v/>
      </c>
      <c r="V62" s="107" t="str">
        <f t="shared" si="9"/>
        <v/>
      </c>
      <c r="W62" s="107" t="str">
        <f t="shared" si="10"/>
        <v/>
      </c>
      <c r="X62" s="108" t="str">
        <f t="shared" si="11"/>
        <v/>
      </c>
      <c r="Y62" s="108" t="str">
        <f t="shared" si="12"/>
        <v/>
      </c>
      <c r="Z62" s="108" t="str">
        <f t="shared" si="13"/>
        <v xml:space="preserve">Temps restant : </v>
      </c>
      <c r="AA62" s="355" t="str">
        <f t="shared" si="14"/>
        <v/>
      </c>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row>
    <row r="63" spans="1:87" ht="15.75" thickBot="1">
      <c r="A63" s="354" t="str">
        <f>IF(eligibilité!AG65="","",eligibilité!A65)</f>
        <v/>
      </c>
      <c r="B63" s="103" t="str">
        <f>IF(A63="","",IF(VLOOKUP(A63,eligibilité!$A$15:$J$515,2,TRUE)="","",VLOOKUP(A63,eligibilité!$A$15:$J$515,2,TRUE)))</f>
        <v/>
      </c>
      <c r="C63" s="103" t="str">
        <f>IF(A63="","",IF(VLOOKUP(A63,eligibilité!$A$15:$AG$515,3,TRUE)="","",VLOOKUP(A63,eligibilité!$A$15:$AG$515,3,TRUE)))</f>
        <v/>
      </c>
      <c r="D63" s="103" t="str">
        <f>IF(A63="","",IF(VLOOKUP(A63,eligibilité!$A$15:$AG$515,4,TRUE)="","",VLOOKUP(A63,eligibilité!$A$15:$AG$515,4,TRUE)))</f>
        <v/>
      </c>
      <c r="E63" s="103" t="str">
        <f>IF(A63="","",IF(VLOOKUP(A63,eligibilité!$A$15:$AG$515,5,TRUE)="","",VLOOKUP(A63,eligibilité!$A$15:$AG$515,5,TRUE)))</f>
        <v/>
      </c>
      <c r="F63" s="104" t="str">
        <f>IF(A63="","",IF(VLOOKUP(A63,eligibilité!$A$15:$AG$515,6,TRUE)="","",VLOOKUP(A63,eligibilité!$A$15:$AG$515,6,TRUE)))</f>
        <v/>
      </c>
      <c r="G63" s="104" t="str">
        <f>IF(A63="","",IF(VLOOKUP(A63,eligibilité!$A$15:$AG$515,7,TRUE)="","",VLOOKUP(A63,eligibilité!$A$15:$AG$515,7,TRUE)))</f>
        <v/>
      </c>
      <c r="H63" s="323" t="str">
        <f>IF(A63="","",IF(VLOOKUP(A63,eligibilité!$A$15:$AG$515,8,TRUE)="","",VLOOKUP(A63,eligibilité!$A$15:$AG$515,8,TRUE)))</f>
        <v/>
      </c>
      <c r="I63" s="103" t="str">
        <f>IF(A63="","",IF(VLOOKUP(A63,eligibilité!$A$15:$AG$515,9,TRUE)="","",VLOOKUP(A63,eligibilité!$A$15:$AG$515,9,TRUE)))</f>
        <v/>
      </c>
      <c r="J63" s="105" t="str">
        <f>IF(A63="","",IF(VLOOKUP(A63,eligibilité!$A$15:$AG$515,10,TRUE)="","",VLOOKUP(A63,eligibilité!$A$15:$AG$515,10,TRUE)))</f>
        <v/>
      </c>
      <c r="K63" s="106" t="str">
        <f>IF(A63="","",IF(VLOOKUP(A63,eligibilité!$A$15:$AG$515,30,FALSE)=0,"",VLOOKUP(A63,eligibilité!$A$15:$AG$515,30,FALSE)))</f>
        <v/>
      </c>
      <c r="L63" s="107" t="str">
        <f t="shared" si="0"/>
        <v/>
      </c>
      <c r="M63" s="108" t="str">
        <f t="shared" si="1"/>
        <v/>
      </c>
      <c r="N63" s="107" t="str">
        <f t="shared" si="2"/>
        <v/>
      </c>
      <c r="O63" s="109" t="str">
        <f t="shared" si="3"/>
        <v/>
      </c>
      <c r="P63" s="109" t="str">
        <f t="shared" si="4"/>
        <v/>
      </c>
      <c r="Q63" s="241" t="str">
        <f t="shared" si="5"/>
        <v/>
      </c>
      <c r="R63" s="110" t="str">
        <f t="shared" si="6"/>
        <v/>
      </c>
      <c r="S63" s="352">
        <f t="shared" ca="1" si="15"/>
        <v>1296</v>
      </c>
      <c r="T63" s="107" t="str">
        <f t="shared" si="7"/>
        <v/>
      </c>
      <c r="U63" s="108" t="str">
        <f t="shared" si="8"/>
        <v/>
      </c>
      <c r="V63" s="107" t="str">
        <f t="shared" si="9"/>
        <v/>
      </c>
      <c r="W63" s="107" t="str">
        <f t="shared" si="10"/>
        <v/>
      </c>
      <c r="X63" s="108" t="str">
        <f t="shared" si="11"/>
        <v/>
      </c>
      <c r="Y63" s="108" t="str">
        <f t="shared" si="12"/>
        <v/>
      </c>
      <c r="Z63" s="108" t="str">
        <f t="shared" si="13"/>
        <v xml:space="preserve">Temps restant : </v>
      </c>
      <c r="AA63" s="355" t="str">
        <f t="shared" si="14"/>
        <v/>
      </c>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row>
    <row r="64" spans="1:87" ht="15.75" thickBot="1">
      <c r="A64" s="354" t="str">
        <f>IF(eligibilité!AG66="","",eligibilité!A66)</f>
        <v/>
      </c>
      <c r="B64" s="103" t="str">
        <f>IF(A64="","",IF(VLOOKUP(A64,eligibilité!$A$15:$J$515,2,TRUE)="","",VLOOKUP(A64,eligibilité!$A$15:$J$515,2,TRUE)))</f>
        <v/>
      </c>
      <c r="C64" s="103" t="str">
        <f>IF(A64="","",IF(VLOOKUP(A64,eligibilité!$A$15:$AG$515,3,TRUE)="","",VLOOKUP(A64,eligibilité!$A$15:$AG$515,3,TRUE)))</f>
        <v/>
      </c>
      <c r="D64" s="103" t="str">
        <f>IF(A64="","",IF(VLOOKUP(A64,eligibilité!$A$15:$AG$515,4,TRUE)="","",VLOOKUP(A64,eligibilité!$A$15:$AG$515,4,TRUE)))</f>
        <v/>
      </c>
      <c r="E64" s="103" t="str">
        <f>IF(A64="","",IF(VLOOKUP(A64,eligibilité!$A$15:$AG$515,5,TRUE)="","",VLOOKUP(A64,eligibilité!$A$15:$AG$515,5,TRUE)))</f>
        <v/>
      </c>
      <c r="F64" s="104" t="str">
        <f>IF(A64="","",IF(VLOOKUP(A64,eligibilité!$A$15:$AG$515,6,TRUE)="","",VLOOKUP(A64,eligibilité!$A$15:$AG$515,6,TRUE)))</f>
        <v/>
      </c>
      <c r="G64" s="104" t="str">
        <f>IF(A64="","",IF(VLOOKUP(A64,eligibilité!$A$15:$AG$515,7,TRUE)="","",VLOOKUP(A64,eligibilité!$A$15:$AG$515,7,TRUE)))</f>
        <v/>
      </c>
      <c r="H64" s="323" t="str">
        <f>IF(A64="","",IF(VLOOKUP(A64,eligibilité!$A$15:$AG$515,8,TRUE)="","",VLOOKUP(A64,eligibilité!$A$15:$AG$515,8,TRUE)))</f>
        <v/>
      </c>
      <c r="I64" s="103" t="str">
        <f>IF(A64="","",IF(VLOOKUP(A64,eligibilité!$A$15:$AG$515,9,TRUE)="","",VLOOKUP(A64,eligibilité!$A$15:$AG$515,9,TRUE)))</f>
        <v/>
      </c>
      <c r="J64" s="105" t="str">
        <f>IF(A64="","",IF(VLOOKUP(A64,eligibilité!$A$15:$AG$515,10,TRUE)="","",VLOOKUP(A64,eligibilité!$A$15:$AG$515,10,TRUE)))</f>
        <v/>
      </c>
      <c r="K64" s="106" t="str">
        <f>IF(A64="","",IF(VLOOKUP(A64,eligibilité!$A$15:$AG$515,30,FALSE)=0,"",VLOOKUP(A64,eligibilité!$A$15:$AG$515,30,FALSE)))</f>
        <v/>
      </c>
      <c r="L64" s="107" t="str">
        <f t="shared" si="0"/>
        <v/>
      </c>
      <c r="M64" s="108" t="str">
        <f t="shared" si="1"/>
        <v/>
      </c>
      <c r="N64" s="107" t="str">
        <f t="shared" si="2"/>
        <v/>
      </c>
      <c r="O64" s="109" t="str">
        <f t="shared" si="3"/>
        <v/>
      </c>
      <c r="P64" s="109" t="str">
        <f t="shared" si="4"/>
        <v/>
      </c>
      <c r="Q64" s="241" t="str">
        <f t="shared" si="5"/>
        <v/>
      </c>
      <c r="R64" s="110" t="str">
        <f t="shared" si="6"/>
        <v/>
      </c>
      <c r="S64" s="352">
        <f t="shared" ca="1" si="15"/>
        <v>1296</v>
      </c>
      <c r="T64" s="107" t="str">
        <f t="shared" si="7"/>
        <v/>
      </c>
      <c r="U64" s="108" t="str">
        <f t="shared" si="8"/>
        <v/>
      </c>
      <c r="V64" s="107" t="str">
        <f t="shared" si="9"/>
        <v/>
      </c>
      <c r="W64" s="107" t="str">
        <f t="shared" si="10"/>
        <v/>
      </c>
      <c r="X64" s="108" t="str">
        <f t="shared" si="11"/>
        <v/>
      </c>
      <c r="Y64" s="108" t="str">
        <f t="shared" si="12"/>
        <v/>
      </c>
      <c r="Z64" s="108" t="str">
        <f t="shared" si="13"/>
        <v xml:space="preserve">Temps restant : </v>
      </c>
      <c r="AA64" s="355" t="str">
        <f t="shared" si="14"/>
        <v/>
      </c>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row>
    <row r="65" spans="1:87" ht="15.75" thickBot="1">
      <c r="A65" s="354" t="str">
        <f>IF(eligibilité!AG67="","",eligibilité!A67)</f>
        <v/>
      </c>
      <c r="B65" s="103" t="str">
        <f>IF(A65="","",IF(VLOOKUP(A65,eligibilité!$A$15:$J$515,2,TRUE)="","",VLOOKUP(A65,eligibilité!$A$15:$J$515,2,TRUE)))</f>
        <v/>
      </c>
      <c r="C65" s="103" t="str">
        <f>IF(A65="","",IF(VLOOKUP(A65,eligibilité!$A$15:$AG$515,3,TRUE)="","",VLOOKUP(A65,eligibilité!$A$15:$AG$515,3,TRUE)))</f>
        <v/>
      </c>
      <c r="D65" s="103" t="str">
        <f>IF(A65="","",IF(VLOOKUP(A65,eligibilité!$A$15:$AG$515,4,TRUE)="","",VLOOKUP(A65,eligibilité!$A$15:$AG$515,4,TRUE)))</f>
        <v/>
      </c>
      <c r="E65" s="103" t="str">
        <f>IF(A65="","",IF(VLOOKUP(A65,eligibilité!$A$15:$AG$515,5,TRUE)="","",VLOOKUP(A65,eligibilité!$A$15:$AG$515,5,TRUE)))</f>
        <v/>
      </c>
      <c r="F65" s="104" t="str">
        <f>IF(A65="","",IF(VLOOKUP(A65,eligibilité!$A$15:$AG$515,6,TRUE)="","",VLOOKUP(A65,eligibilité!$A$15:$AG$515,6,TRUE)))</f>
        <v/>
      </c>
      <c r="G65" s="104" t="str">
        <f>IF(A65="","",IF(VLOOKUP(A65,eligibilité!$A$15:$AG$515,7,TRUE)="","",VLOOKUP(A65,eligibilité!$A$15:$AG$515,7,TRUE)))</f>
        <v/>
      </c>
      <c r="H65" s="323" t="str">
        <f>IF(A65="","",IF(VLOOKUP(A65,eligibilité!$A$15:$AG$515,8,TRUE)="","",VLOOKUP(A65,eligibilité!$A$15:$AG$515,8,TRUE)))</f>
        <v/>
      </c>
      <c r="I65" s="103" t="str">
        <f>IF(A65="","",IF(VLOOKUP(A65,eligibilité!$A$15:$AG$515,9,TRUE)="","",VLOOKUP(A65,eligibilité!$A$15:$AG$515,9,TRUE)))</f>
        <v/>
      </c>
      <c r="J65" s="105" t="str">
        <f>IF(A65="","",IF(VLOOKUP(A65,eligibilité!$A$15:$AG$515,10,TRUE)="","",VLOOKUP(A65,eligibilité!$A$15:$AG$515,10,TRUE)))</f>
        <v/>
      </c>
      <c r="K65" s="106" t="str">
        <f>IF(A65="","",IF(VLOOKUP(A65,eligibilité!$A$15:$AG$515,30,FALSE)=0,"",VLOOKUP(A65,eligibilité!$A$15:$AG$515,30,FALSE)))</f>
        <v/>
      </c>
      <c r="L65" s="107" t="str">
        <f t="shared" si="0"/>
        <v/>
      </c>
      <c r="M65" s="108" t="str">
        <f t="shared" si="1"/>
        <v/>
      </c>
      <c r="N65" s="107" t="str">
        <f t="shared" si="2"/>
        <v/>
      </c>
      <c r="O65" s="109" t="str">
        <f t="shared" si="3"/>
        <v/>
      </c>
      <c r="P65" s="109" t="str">
        <f t="shared" si="4"/>
        <v/>
      </c>
      <c r="Q65" s="241" t="str">
        <f t="shared" si="5"/>
        <v/>
      </c>
      <c r="R65" s="110" t="str">
        <f t="shared" si="6"/>
        <v/>
      </c>
      <c r="S65" s="352">
        <f t="shared" ca="1" si="15"/>
        <v>1296</v>
      </c>
      <c r="T65" s="107" t="str">
        <f t="shared" si="7"/>
        <v/>
      </c>
      <c r="U65" s="108" t="str">
        <f t="shared" si="8"/>
        <v/>
      </c>
      <c r="V65" s="107" t="str">
        <f t="shared" si="9"/>
        <v/>
      </c>
      <c r="W65" s="107" t="str">
        <f t="shared" si="10"/>
        <v/>
      </c>
      <c r="X65" s="108" t="str">
        <f t="shared" si="11"/>
        <v/>
      </c>
      <c r="Y65" s="108" t="str">
        <f t="shared" si="12"/>
        <v/>
      </c>
      <c r="Z65" s="108" t="str">
        <f t="shared" si="13"/>
        <v xml:space="preserve">Temps restant : </v>
      </c>
      <c r="AA65" s="355" t="str">
        <f t="shared" si="14"/>
        <v/>
      </c>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row>
    <row r="66" spans="1:87" ht="15.75" thickBot="1">
      <c r="A66" s="354" t="str">
        <f>IF(eligibilité!AG68="","",eligibilité!A68)</f>
        <v/>
      </c>
      <c r="B66" s="103" t="str">
        <f>IF(A66="","",IF(VLOOKUP(A66,eligibilité!$A$15:$J$515,2,TRUE)="","",VLOOKUP(A66,eligibilité!$A$15:$J$515,2,TRUE)))</f>
        <v/>
      </c>
      <c r="C66" s="103" t="str">
        <f>IF(A66="","",IF(VLOOKUP(A66,eligibilité!$A$15:$AG$515,3,TRUE)="","",VLOOKUP(A66,eligibilité!$A$15:$AG$515,3,TRUE)))</f>
        <v/>
      </c>
      <c r="D66" s="103" t="str">
        <f>IF(A66="","",IF(VLOOKUP(A66,eligibilité!$A$15:$AG$515,4,TRUE)="","",VLOOKUP(A66,eligibilité!$A$15:$AG$515,4,TRUE)))</f>
        <v/>
      </c>
      <c r="E66" s="103" t="str">
        <f>IF(A66="","",IF(VLOOKUP(A66,eligibilité!$A$15:$AG$515,5,TRUE)="","",VLOOKUP(A66,eligibilité!$A$15:$AG$515,5,TRUE)))</f>
        <v/>
      </c>
      <c r="F66" s="104" t="str">
        <f>IF(A66="","",IF(VLOOKUP(A66,eligibilité!$A$15:$AG$515,6,TRUE)="","",VLOOKUP(A66,eligibilité!$A$15:$AG$515,6,TRUE)))</f>
        <v/>
      </c>
      <c r="G66" s="104" t="str">
        <f>IF(A66="","",IF(VLOOKUP(A66,eligibilité!$A$15:$AG$515,7,TRUE)="","",VLOOKUP(A66,eligibilité!$A$15:$AG$515,7,TRUE)))</f>
        <v/>
      </c>
      <c r="H66" s="323" t="str">
        <f>IF(A66="","",IF(VLOOKUP(A66,eligibilité!$A$15:$AG$515,8,TRUE)="","",VLOOKUP(A66,eligibilité!$A$15:$AG$515,8,TRUE)))</f>
        <v/>
      </c>
      <c r="I66" s="103" t="str">
        <f>IF(A66="","",IF(VLOOKUP(A66,eligibilité!$A$15:$AG$515,9,TRUE)="","",VLOOKUP(A66,eligibilité!$A$15:$AG$515,9,TRUE)))</f>
        <v/>
      </c>
      <c r="J66" s="105" t="str">
        <f>IF(A66="","",IF(VLOOKUP(A66,eligibilité!$A$15:$AG$515,10,TRUE)="","",VLOOKUP(A66,eligibilité!$A$15:$AG$515,10,TRUE)))</f>
        <v/>
      </c>
      <c r="K66" s="106" t="str">
        <f>IF(A66="","",IF(VLOOKUP(A66,eligibilité!$A$15:$AG$515,30,FALSE)=0,"",VLOOKUP(A66,eligibilité!$A$15:$AG$515,30,FALSE)))</f>
        <v/>
      </c>
      <c r="L66" s="107" t="str">
        <f t="shared" si="0"/>
        <v/>
      </c>
      <c r="M66" s="108" t="str">
        <f t="shared" si="1"/>
        <v/>
      </c>
      <c r="N66" s="107" t="str">
        <f t="shared" si="2"/>
        <v/>
      </c>
      <c r="O66" s="109" t="str">
        <f t="shared" si="3"/>
        <v/>
      </c>
      <c r="P66" s="109" t="str">
        <f t="shared" si="4"/>
        <v/>
      </c>
      <c r="Q66" s="241" t="str">
        <f t="shared" si="5"/>
        <v/>
      </c>
      <c r="R66" s="110" t="str">
        <f t="shared" si="6"/>
        <v/>
      </c>
      <c r="S66" s="352">
        <f t="shared" ca="1" si="15"/>
        <v>1296</v>
      </c>
      <c r="T66" s="107" t="str">
        <f t="shared" si="7"/>
        <v/>
      </c>
      <c r="U66" s="108" t="str">
        <f t="shared" si="8"/>
        <v/>
      </c>
      <c r="V66" s="107" t="str">
        <f t="shared" si="9"/>
        <v/>
      </c>
      <c r="W66" s="107" t="str">
        <f t="shared" si="10"/>
        <v/>
      </c>
      <c r="X66" s="108" t="str">
        <f t="shared" si="11"/>
        <v/>
      </c>
      <c r="Y66" s="108" t="str">
        <f t="shared" si="12"/>
        <v/>
      </c>
      <c r="Z66" s="108" t="str">
        <f t="shared" si="13"/>
        <v xml:space="preserve">Temps restant : </v>
      </c>
      <c r="AA66" s="355" t="str">
        <f t="shared" si="14"/>
        <v/>
      </c>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row>
    <row r="67" spans="1:87" ht="15.75" thickBot="1">
      <c r="A67" s="354" t="str">
        <f>IF(eligibilité!AG69="","",eligibilité!A69)</f>
        <v/>
      </c>
      <c r="B67" s="103" t="str">
        <f>IF(A67="","",IF(VLOOKUP(A67,eligibilité!$A$15:$J$515,2,TRUE)="","",VLOOKUP(A67,eligibilité!$A$15:$J$515,2,TRUE)))</f>
        <v/>
      </c>
      <c r="C67" s="103" t="str">
        <f>IF(A67="","",IF(VLOOKUP(A67,eligibilité!$A$15:$AG$515,3,TRUE)="","",VLOOKUP(A67,eligibilité!$A$15:$AG$515,3,TRUE)))</f>
        <v/>
      </c>
      <c r="D67" s="103" t="str">
        <f>IF(A67="","",IF(VLOOKUP(A67,eligibilité!$A$15:$AG$515,4,TRUE)="","",VLOOKUP(A67,eligibilité!$A$15:$AG$515,4,TRUE)))</f>
        <v/>
      </c>
      <c r="E67" s="103" t="str">
        <f>IF(A67="","",IF(VLOOKUP(A67,eligibilité!$A$15:$AG$515,5,TRUE)="","",VLOOKUP(A67,eligibilité!$A$15:$AG$515,5,TRUE)))</f>
        <v/>
      </c>
      <c r="F67" s="104" t="str">
        <f>IF(A67="","",IF(VLOOKUP(A67,eligibilité!$A$15:$AG$515,6,TRUE)="","",VLOOKUP(A67,eligibilité!$A$15:$AG$515,6,TRUE)))</f>
        <v/>
      </c>
      <c r="G67" s="104" t="str">
        <f>IF(A67="","",IF(VLOOKUP(A67,eligibilité!$A$15:$AG$515,7,TRUE)="","",VLOOKUP(A67,eligibilité!$A$15:$AG$515,7,TRUE)))</f>
        <v/>
      </c>
      <c r="H67" s="323" t="str">
        <f>IF(A67="","",IF(VLOOKUP(A67,eligibilité!$A$15:$AG$515,8,TRUE)="","",VLOOKUP(A67,eligibilité!$A$15:$AG$515,8,TRUE)))</f>
        <v/>
      </c>
      <c r="I67" s="103" t="str">
        <f>IF(A67="","",IF(VLOOKUP(A67,eligibilité!$A$15:$AG$515,9,TRUE)="","",VLOOKUP(A67,eligibilité!$A$15:$AG$515,9,TRUE)))</f>
        <v/>
      </c>
      <c r="J67" s="105" t="str">
        <f>IF(A67="","",IF(VLOOKUP(A67,eligibilité!$A$15:$AG$515,10,TRUE)="","",VLOOKUP(A67,eligibilité!$A$15:$AG$515,10,TRUE)))</f>
        <v/>
      </c>
      <c r="K67" s="106" t="str">
        <f>IF(A67="","",IF(VLOOKUP(A67,eligibilité!$A$15:$AG$515,30,FALSE)=0,"",VLOOKUP(A67,eligibilité!$A$15:$AG$515,30,FALSE)))</f>
        <v/>
      </c>
      <c r="L67" s="107" t="str">
        <f t="shared" si="0"/>
        <v/>
      </c>
      <c r="M67" s="108" t="str">
        <f t="shared" si="1"/>
        <v/>
      </c>
      <c r="N67" s="107" t="str">
        <f t="shared" si="2"/>
        <v/>
      </c>
      <c r="O67" s="109" t="str">
        <f t="shared" si="3"/>
        <v/>
      </c>
      <c r="P67" s="109" t="str">
        <f t="shared" si="4"/>
        <v/>
      </c>
      <c r="Q67" s="241" t="str">
        <f t="shared" si="5"/>
        <v/>
      </c>
      <c r="R67" s="110" t="str">
        <f t="shared" si="6"/>
        <v/>
      </c>
      <c r="S67" s="352">
        <f t="shared" ca="1" si="15"/>
        <v>1296</v>
      </c>
      <c r="T67" s="107" t="str">
        <f t="shared" si="7"/>
        <v/>
      </c>
      <c r="U67" s="108" t="str">
        <f t="shared" si="8"/>
        <v/>
      </c>
      <c r="V67" s="107" t="str">
        <f t="shared" si="9"/>
        <v/>
      </c>
      <c r="W67" s="107" t="str">
        <f t="shared" si="10"/>
        <v/>
      </c>
      <c r="X67" s="108" t="str">
        <f t="shared" si="11"/>
        <v/>
      </c>
      <c r="Y67" s="108" t="str">
        <f t="shared" si="12"/>
        <v/>
      </c>
      <c r="Z67" s="108" t="str">
        <f t="shared" si="13"/>
        <v xml:space="preserve">Temps restant : </v>
      </c>
      <c r="AA67" s="355" t="str">
        <f t="shared" si="14"/>
        <v/>
      </c>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row>
    <row r="68" spans="1:87" ht="15.75" thickBot="1">
      <c r="A68" s="354" t="str">
        <f>IF(eligibilité!AG70="","",eligibilité!A70)</f>
        <v/>
      </c>
      <c r="B68" s="103" t="str">
        <f>IF(A68="","",IF(VLOOKUP(A68,eligibilité!$A$15:$J$515,2,TRUE)="","",VLOOKUP(A68,eligibilité!$A$15:$J$515,2,TRUE)))</f>
        <v/>
      </c>
      <c r="C68" s="103" t="str">
        <f>IF(A68="","",IF(VLOOKUP(A68,eligibilité!$A$15:$AG$515,3,TRUE)="","",VLOOKUP(A68,eligibilité!$A$15:$AG$515,3,TRUE)))</f>
        <v/>
      </c>
      <c r="D68" s="103" t="str">
        <f>IF(A68="","",IF(VLOOKUP(A68,eligibilité!$A$15:$AG$515,4,TRUE)="","",VLOOKUP(A68,eligibilité!$A$15:$AG$515,4,TRUE)))</f>
        <v/>
      </c>
      <c r="E68" s="103" t="str">
        <f>IF(A68="","",IF(VLOOKUP(A68,eligibilité!$A$15:$AG$515,5,TRUE)="","",VLOOKUP(A68,eligibilité!$A$15:$AG$515,5,TRUE)))</f>
        <v/>
      </c>
      <c r="F68" s="104" t="str">
        <f>IF(A68="","",IF(VLOOKUP(A68,eligibilité!$A$15:$AG$515,6,TRUE)="","",VLOOKUP(A68,eligibilité!$A$15:$AG$515,6,TRUE)))</f>
        <v/>
      </c>
      <c r="G68" s="104" t="str">
        <f>IF(A68="","",IF(VLOOKUP(A68,eligibilité!$A$15:$AG$515,7,TRUE)="","",VLOOKUP(A68,eligibilité!$A$15:$AG$515,7,TRUE)))</f>
        <v/>
      </c>
      <c r="H68" s="323" t="str">
        <f>IF(A68="","",IF(VLOOKUP(A68,eligibilité!$A$15:$AG$515,8,TRUE)="","",VLOOKUP(A68,eligibilité!$A$15:$AG$515,8,TRUE)))</f>
        <v/>
      </c>
      <c r="I68" s="103" t="str">
        <f>IF(A68="","",IF(VLOOKUP(A68,eligibilité!$A$15:$AG$515,9,TRUE)="","",VLOOKUP(A68,eligibilité!$A$15:$AG$515,9,TRUE)))</f>
        <v/>
      </c>
      <c r="J68" s="105" t="str">
        <f>IF(A68="","",IF(VLOOKUP(A68,eligibilité!$A$15:$AG$515,10,TRUE)="","",VLOOKUP(A68,eligibilité!$A$15:$AG$515,10,TRUE)))</f>
        <v/>
      </c>
      <c r="K68" s="106" t="str">
        <f>IF(A68="","",IF(VLOOKUP(A68,eligibilité!$A$15:$AG$515,30,FALSE)=0,"",VLOOKUP(A68,eligibilité!$A$15:$AG$515,30,FALSE)))</f>
        <v/>
      </c>
      <c r="L68" s="107" t="str">
        <f t="shared" si="0"/>
        <v/>
      </c>
      <c r="M68" s="108" t="str">
        <f t="shared" si="1"/>
        <v/>
      </c>
      <c r="N68" s="107" t="str">
        <f t="shared" si="2"/>
        <v/>
      </c>
      <c r="O68" s="109" t="str">
        <f t="shared" si="3"/>
        <v/>
      </c>
      <c r="P68" s="109" t="str">
        <f t="shared" si="4"/>
        <v/>
      </c>
      <c r="Q68" s="241" t="str">
        <f t="shared" si="5"/>
        <v/>
      </c>
      <c r="R68" s="110" t="str">
        <f t="shared" si="6"/>
        <v/>
      </c>
      <c r="S68" s="352">
        <f t="shared" ca="1" si="15"/>
        <v>1296</v>
      </c>
      <c r="T68" s="107" t="str">
        <f t="shared" si="7"/>
        <v/>
      </c>
      <c r="U68" s="108" t="str">
        <f t="shared" si="8"/>
        <v/>
      </c>
      <c r="V68" s="107" t="str">
        <f t="shared" si="9"/>
        <v/>
      </c>
      <c r="W68" s="107" t="str">
        <f t="shared" si="10"/>
        <v/>
      </c>
      <c r="X68" s="108" t="str">
        <f t="shared" si="11"/>
        <v/>
      </c>
      <c r="Y68" s="108" t="str">
        <f t="shared" si="12"/>
        <v/>
      </c>
      <c r="Z68" s="108" t="str">
        <f t="shared" si="13"/>
        <v xml:space="preserve">Temps restant : </v>
      </c>
      <c r="AA68" s="355" t="str">
        <f t="shared" si="14"/>
        <v/>
      </c>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row>
    <row r="69" spans="1:87" ht="15.75" thickBot="1">
      <c r="A69" s="354" t="str">
        <f>IF(eligibilité!AG71="","",eligibilité!A71)</f>
        <v/>
      </c>
      <c r="B69" s="103" t="str">
        <f>IF(A69="","",IF(VLOOKUP(A69,eligibilité!$A$15:$J$515,2,TRUE)="","",VLOOKUP(A69,eligibilité!$A$15:$J$515,2,TRUE)))</f>
        <v/>
      </c>
      <c r="C69" s="103" t="str">
        <f>IF(A69="","",IF(VLOOKUP(A69,eligibilité!$A$15:$AG$515,3,TRUE)="","",VLOOKUP(A69,eligibilité!$A$15:$AG$515,3,TRUE)))</f>
        <v/>
      </c>
      <c r="D69" s="103" t="str">
        <f>IF(A69="","",IF(VLOOKUP(A69,eligibilité!$A$15:$AG$515,4,TRUE)="","",VLOOKUP(A69,eligibilité!$A$15:$AG$515,4,TRUE)))</f>
        <v/>
      </c>
      <c r="E69" s="103" t="str">
        <f>IF(A69="","",IF(VLOOKUP(A69,eligibilité!$A$15:$AG$515,5,TRUE)="","",VLOOKUP(A69,eligibilité!$A$15:$AG$515,5,TRUE)))</f>
        <v/>
      </c>
      <c r="F69" s="104" t="str">
        <f>IF(A69="","",IF(VLOOKUP(A69,eligibilité!$A$15:$AG$515,6,TRUE)="","",VLOOKUP(A69,eligibilité!$A$15:$AG$515,6,TRUE)))</f>
        <v/>
      </c>
      <c r="G69" s="104" t="str">
        <f>IF(A69="","",IF(VLOOKUP(A69,eligibilité!$A$15:$AG$515,7,TRUE)="","",VLOOKUP(A69,eligibilité!$A$15:$AG$515,7,TRUE)))</f>
        <v/>
      </c>
      <c r="H69" s="323" t="str">
        <f>IF(A69="","",IF(VLOOKUP(A69,eligibilité!$A$15:$AG$515,8,TRUE)="","",VLOOKUP(A69,eligibilité!$A$15:$AG$515,8,TRUE)))</f>
        <v/>
      </c>
      <c r="I69" s="103" t="str">
        <f>IF(A69="","",IF(VLOOKUP(A69,eligibilité!$A$15:$AG$515,9,TRUE)="","",VLOOKUP(A69,eligibilité!$A$15:$AG$515,9,TRUE)))</f>
        <v/>
      </c>
      <c r="J69" s="105" t="str">
        <f>IF(A69="","",IF(VLOOKUP(A69,eligibilité!$A$15:$AG$515,10,TRUE)="","",VLOOKUP(A69,eligibilité!$A$15:$AG$515,10,TRUE)))</f>
        <v/>
      </c>
      <c r="K69" s="106" t="str">
        <f>IF(A69="","",IF(VLOOKUP(A69,eligibilité!$A$15:$AG$515,30,FALSE)=0,"",VLOOKUP(A69,eligibilité!$A$15:$AG$515,30,FALSE)))</f>
        <v/>
      </c>
      <c r="L69" s="107" t="str">
        <f t="shared" si="0"/>
        <v/>
      </c>
      <c r="M69" s="108" t="str">
        <f t="shared" si="1"/>
        <v/>
      </c>
      <c r="N69" s="107" t="str">
        <f t="shared" si="2"/>
        <v/>
      </c>
      <c r="O69" s="109" t="str">
        <f t="shared" si="3"/>
        <v/>
      </c>
      <c r="P69" s="109" t="str">
        <f t="shared" si="4"/>
        <v/>
      </c>
      <c r="Q69" s="241" t="str">
        <f t="shared" si="5"/>
        <v/>
      </c>
      <c r="R69" s="110" t="str">
        <f t="shared" si="6"/>
        <v/>
      </c>
      <c r="S69" s="352">
        <f t="shared" ca="1" si="15"/>
        <v>1296</v>
      </c>
      <c r="T69" s="107" t="str">
        <f t="shared" si="7"/>
        <v/>
      </c>
      <c r="U69" s="108" t="str">
        <f t="shared" si="8"/>
        <v/>
      </c>
      <c r="V69" s="107" t="str">
        <f t="shared" si="9"/>
        <v/>
      </c>
      <c r="W69" s="107" t="str">
        <f t="shared" si="10"/>
        <v/>
      </c>
      <c r="X69" s="108" t="str">
        <f t="shared" si="11"/>
        <v/>
      </c>
      <c r="Y69" s="108" t="str">
        <f t="shared" si="12"/>
        <v/>
      </c>
      <c r="Z69" s="108" t="str">
        <f t="shared" si="13"/>
        <v xml:space="preserve">Temps restant : </v>
      </c>
      <c r="AA69" s="355" t="str">
        <f t="shared" si="14"/>
        <v/>
      </c>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row>
    <row r="70" spans="1:87" ht="15.75" thickBot="1">
      <c r="A70" s="354" t="str">
        <f>IF(eligibilité!AG72="","",eligibilité!A72)</f>
        <v/>
      </c>
      <c r="B70" s="103" t="str">
        <f>IF(A70="","",IF(VLOOKUP(A70,eligibilité!$A$15:$J$515,2,TRUE)="","",VLOOKUP(A70,eligibilité!$A$15:$J$515,2,TRUE)))</f>
        <v/>
      </c>
      <c r="C70" s="103" t="str">
        <f>IF(A70="","",IF(VLOOKUP(A70,eligibilité!$A$15:$AG$515,3,TRUE)="","",VLOOKUP(A70,eligibilité!$A$15:$AG$515,3,TRUE)))</f>
        <v/>
      </c>
      <c r="D70" s="103" t="str">
        <f>IF(A70="","",IF(VLOOKUP(A70,eligibilité!$A$15:$AG$515,4,TRUE)="","",VLOOKUP(A70,eligibilité!$A$15:$AG$515,4,TRUE)))</f>
        <v/>
      </c>
      <c r="E70" s="103" t="str">
        <f>IF(A70="","",IF(VLOOKUP(A70,eligibilité!$A$15:$AG$515,5,TRUE)="","",VLOOKUP(A70,eligibilité!$A$15:$AG$515,5,TRUE)))</f>
        <v/>
      </c>
      <c r="F70" s="104" t="str">
        <f>IF(A70="","",IF(VLOOKUP(A70,eligibilité!$A$15:$AG$515,6,TRUE)="","",VLOOKUP(A70,eligibilité!$A$15:$AG$515,6,TRUE)))</f>
        <v/>
      </c>
      <c r="G70" s="104" t="str">
        <f>IF(A70="","",IF(VLOOKUP(A70,eligibilité!$A$15:$AG$515,7,TRUE)="","",VLOOKUP(A70,eligibilité!$A$15:$AG$515,7,TRUE)))</f>
        <v/>
      </c>
      <c r="H70" s="323" t="str">
        <f>IF(A70="","",IF(VLOOKUP(A70,eligibilité!$A$15:$AG$515,8,TRUE)="","",VLOOKUP(A70,eligibilité!$A$15:$AG$515,8,TRUE)))</f>
        <v/>
      </c>
      <c r="I70" s="103" t="str">
        <f>IF(A70="","",IF(VLOOKUP(A70,eligibilité!$A$15:$AG$515,9,TRUE)="","",VLOOKUP(A70,eligibilité!$A$15:$AG$515,9,TRUE)))</f>
        <v/>
      </c>
      <c r="J70" s="105" t="str">
        <f>IF(A70="","",IF(VLOOKUP(A70,eligibilité!$A$15:$AG$515,10,TRUE)="","",VLOOKUP(A70,eligibilité!$A$15:$AG$515,10,TRUE)))</f>
        <v/>
      </c>
      <c r="K70" s="106" t="str">
        <f>IF(A70="","",IF(VLOOKUP(A70,eligibilité!$A$15:$AG$515,30,FALSE)=0,"",VLOOKUP(A70,eligibilité!$A$15:$AG$515,30,FALSE)))</f>
        <v/>
      </c>
      <c r="L70" s="107" t="str">
        <f t="shared" si="0"/>
        <v/>
      </c>
      <c r="M70" s="108" t="str">
        <f t="shared" si="1"/>
        <v/>
      </c>
      <c r="N70" s="107" t="str">
        <f t="shared" si="2"/>
        <v/>
      </c>
      <c r="O70" s="109" t="str">
        <f t="shared" si="3"/>
        <v/>
      </c>
      <c r="P70" s="109" t="str">
        <f t="shared" si="4"/>
        <v/>
      </c>
      <c r="Q70" s="241" t="str">
        <f t="shared" si="5"/>
        <v/>
      </c>
      <c r="R70" s="110" t="str">
        <f t="shared" si="6"/>
        <v/>
      </c>
      <c r="S70" s="352">
        <f t="shared" ca="1" si="15"/>
        <v>1296</v>
      </c>
      <c r="T70" s="107" t="str">
        <f t="shared" si="7"/>
        <v/>
      </c>
      <c r="U70" s="108" t="str">
        <f t="shared" si="8"/>
        <v/>
      </c>
      <c r="V70" s="107" t="str">
        <f t="shared" si="9"/>
        <v/>
      </c>
      <c r="W70" s="107" t="str">
        <f t="shared" si="10"/>
        <v/>
      </c>
      <c r="X70" s="108" t="str">
        <f t="shared" si="11"/>
        <v/>
      </c>
      <c r="Y70" s="108" t="str">
        <f t="shared" si="12"/>
        <v/>
      </c>
      <c r="Z70" s="108" t="str">
        <f t="shared" si="13"/>
        <v xml:space="preserve">Temps restant : </v>
      </c>
      <c r="AA70" s="355" t="str">
        <f t="shared" si="14"/>
        <v/>
      </c>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row>
    <row r="71" spans="1:87" ht="15.75" thickBot="1">
      <c r="A71" s="354" t="str">
        <f>IF(eligibilité!AG73="","",eligibilité!A73)</f>
        <v/>
      </c>
      <c r="B71" s="103" t="str">
        <f>IF(A71="","",IF(VLOOKUP(A71,eligibilité!$A$15:$J$515,2,TRUE)="","",VLOOKUP(A71,eligibilité!$A$15:$J$515,2,TRUE)))</f>
        <v/>
      </c>
      <c r="C71" s="103" t="str">
        <f>IF(A71="","",IF(VLOOKUP(A71,eligibilité!$A$15:$AG$515,3,TRUE)="","",VLOOKUP(A71,eligibilité!$A$15:$AG$515,3,TRUE)))</f>
        <v/>
      </c>
      <c r="D71" s="103" t="str">
        <f>IF(A71="","",IF(VLOOKUP(A71,eligibilité!$A$15:$AG$515,4,TRUE)="","",VLOOKUP(A71,eligibilité!$A$15:$AG$515,4,TRUE)))</f>
        <v/>
      </c>
      <c r="E71" s="103" t="str">
        <f>IF(A71="","",IF(VLOOKUP(A71,eligibilité!$A$15:$AG$515,5,TRUE)="","",VLOOKUP(A71,eligibilité!$A$15:$AG$515,5,TRUE)))</f>
        <v/>
      </c>
      <c r="F71" s="104" t="str">
        <f>IF(A71="","",IF(VLOOKUP(A71,eligibilité!$A$15:$AG$515,6,TRUE)="","",VLOOKUP(A71,eligibilité!$A$15:$AG$515,6,TRUE)))</f>
        <v/>
      </c>
      <c r="G71" s="104" t="str">
        <f>IF(A71="","",IF(VLOOKUP(A71,eligibilité!$A$15:$AG$515,7,TRUE)="","",VLOOKUP(A71,eligibilité!$A$15:$AG$515,7,TRUE)))</f>
        <v/>
      </c>
      <c r="H71" s="323" t="str">
        <f>IF(A71="","",IF(VLOOKUP(A71,eligibilité!$A$15:$AG$515,8,TRUE)="","",VLOOKUP(A71,eligibilité!$A$15:$AG$515,8,TRUE)))</f>
        <v/>
      </c>
      <c r="I71" s="103" t="str">
        <f>IF(A71="","",IF(VLOOKUP(A71,eligibilité!$A$15:$AG$515,9,TRUE)="","",VLOOKUP(A71,eligibilité!$A$15:$AG$515,9,TRUE)))</f>
        <v/>
      </c>
      <c r="J71" s="105" t="str">
        <f>IF(A71="","",IF(VLOOKUP(A71,eligibilité!$A$15:$AG$515,10,TRUE)="","",VLOOKUP(A71,eligibilité!$A$15:$AG$515,10,TRUE)))</f>
        <v/>
      </c>
      <c r="K71" s="106" t="str">
        <f>IF(A71="","",IF(VLOOKUP(A71,eligibilité!$A$15:$AG$515,30,FALSE)=0,"",VLOOKUP(A71,eligibilité!$A$15:$AG$515,30,FALSE)))</f>
        <v/>
      </c>
      <c r="L71" s="107" t="str">
        <f t="shared" si="0"/>
        <v/>
      </c>
      <c r="M71" s="108" t="str">
        <f t="shared" si="1"/>
        <v/>
      </c>
      <c r="N71" s="107" t="str">
        <f t="shared" si="2"/>
        <v/>
      </c>
      <c r="O71" s="109" t="str">
        <f t="shared" si="3"/>
        <v/>
      </c>
      <c r="P71" s="109" t="str">
        <f t="shared" si="4"/>
        <v/>
      </c>
      <c r="Q71" s="241" t="str">
        <f t="shared" si="5"/>
        <v/>
      </c>
      <c r="R71" s="110" t="str">
        <f t="shared" si="6"/>
        <v/>
      </c>
      <c r="S71" s="352">
        <f t="shared" ca="1" si="15"/>
        <v>1296</v>
      </c>
      <c r="T71" s="107" t="str">
        <f t="shared" si="7"/>
        <v/>
      </c>
      <c r="U71" s="108" t="str">
        <f t="shared" si="8"/>
        <v/>
      </c>
      <c r="V71" s="107" t="str">
        <f t="shared" si="9"/>
        <v/>
      </c>
      <c r="W71" s="107" t="str">
        <f t="shared" si="10"/>
        <v/>
      </c>
      <c r="X71" s="108" t="str">
        <f t="shared" si="11"/>
        <v/>
      </c>
      <c r="Y71" s="108" t="str">
        <f t="shared" si="12"/>
        <v/>
      </c>
      <c r="Z71" s="108" t="str">
        <f t="shared" si="13"/>
        <v xml:space="preserve">Temps restant : </v>
      </c>
      <c r="AA71" s="355" t="str">
        <f t="shared" si="14"/>
        <v/>
      </c>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row>
    <row r="72" spans="1:87" ht="15.75" thickBot="1">
      <c r="A72" s="354" t="str">
        <f>IF(eligibilité!AG74="","",eligibilité!A74)</f>
        <v/>
      </c>
      <c r="B72" s="103" t="str">
        <f>IF(A72="","",IF(VLOOKUP(A72,eligibilité!$A$15:$J$515,2,TRUE)="","",VLOOKUP(A72,eligibilité!$A$15:$J$515,2,TRUE)))</f>
        <v/>
      </c>
      <c r="C72" s="103" t="str">
        <f>IF(A72="","",IF(VLOOKUP(A72,eligibilité!$A$15:$AG$515,3,TRUE)="","",VLOOKUP(A72,eligibilité!$A$15:$AG$515,3,TRUE)))</f>
        <v/>
      </c>
      <c r="D72" s="103" t="str">
        <f>IF(A72="","",IF(VLOOKUP(A72,eligibilité!$A$15:$AG$515,4,TRUE)="","",VLOOKUP(A72,eligibilité!$A$15:$AG$515,4,TRUE)))</f>
        <v/>
      </c>
      <c r="E72" s="103" t="str">
        <f>IF(A72="","",IF(VLOOKUP(A72,eligibilité!$A$15:$AG$515,5,TRUE)="","",VLOOKUP(A72,eligibilité!$A$15:$AG$515,5,TRUE)))</f>
        <v/>
      </c>
      <c r="F72" s="104" t="str">
        <f>IF(A72="","",IF(VLOOKUP(A72,eligibilité!$A$15:$AG$515,6,TRUE)="","",VLOOKUP(A72,eligibilité!$A$15:$AG$515,6,TRUE)))</f>
        <v/>
      </c>
      <c r="G72" s="104" t="str">
        <f>IF(A72="","",IF(VLOOKUP(A72,eligibilité!$A$15:$AG$515,7,TRUE)="","",VLOOKUP(A72,eligibilité!$A$15:$AG$515,7,TRUE)))</f>
        <v/>
      </c>
      <c r="H72" s="323" t="str">
        <f>IF(A72="","",IF(VLOOKUP(A72,eligibilité!$A$15:$AG$515,8,TRUE)="","",VLOOKUP(A72,eligibilité!$A$15:$AG$515,8,TRUE)))</f>
        <v/>
      </c>
      <c r="I72" s="103" t="str">
        <f>IF(A72="","",IF(VLOOKUP(A72,eligibilité!$A$15:$AG$515,9,TRUE)="","",VLOOKUP(A72,eligibilité!$A$15:$AG$515,9,TRUE)))</f>
        <v/>
      </c>
      <c r="J72" s="105" t="str">
        <f>IF(A72="","",IF(VLOOKUP(A72,eligibilité!$A$15:$AG$515,10,TRUE)="","",VLOOKUP(A72,eligibilité!$A$15:$AG$515,10,TRUE)))</f>
        <v/>
      </c>
      <c r="K72" s="106" t="str">
        <f>IF(A72="","",IF(VLOOKUP(A72,eligibilité!$A$15:$AG$515,30,FALSE)=0,"",VLOOKUP(A72,eligibilité!$A$15:$AG$515,30,FALSE)))</f>
        <v/>
      </c>
      <c r="L72" s="107" t="str">
        <f t="shared" si="0"/>
        <v/>
      </c>
      <c r="M72" s="108" t="str">
        <f t="shared" si="1"/>
        <v/>
      </c>
      <c r="N72" s="107" t="str">
        <f t="shared" si="2"/>
        <v/>
      </c>
      <c r="O72" s="109" t="str">
        <f t="shared" si="3"/>
        <v/>
      </c>
      <c r="P72" s="109" t="str">
        <f t="shared" si="4"/>
        <v/>
      </c>
      <c r="Q72" s="241" t="str">
        <f t="shared" si="5"/>
        <v/>
      </c>
      <c r="R72" s="110" t="str">
        <f t="shared" si="6"/>
        <v/>
      </c>
      <c r="S72" s="352">
        <f t="shared" ca="1" si="15"/>
        <v>1296</v>
      </c>
      <c r="T72" s="107" t="str">
        <f t="shared" si="7"/>
        <v/>
      </c>
      <c r="U72" s="108" t="str">
        <f t="shared" si="8"/>
        <v/>
      </c>
      <c r="V72" s="107" t="str">
        <f t="shared" si="9"/>
        <v/>
      </c>
      <c r="W72" s="107" t="str">
        <f t="shared" si="10"/>
        <v/>
      </c>
      <c r="X72" s="108" t="str">
        <f t="shared" si="11"/>
        <v/>
      </c>
      <c r="Y72" s="108" t="str">
        <f t="shared" si="12"/>
        <v/>
      </c>
      <c r="Z72" s="108" t="str">
        <f t="shared" si="13"/>
        <v xml:space="preserve">Temps restant : </v>
      </c>
      <c r="AA72" s="355" t="str">
        <f t="shared" si="14"/>
        <v/>
      </c>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row>
    <row r="73" spans="1:87" ht="15.75" thickBot="1">
      <c r="A73" s="354" t="str">
        <f>IF(eligibilité!AG75="","",eligibilité!A75)</f>
        <v/>
      </c>
      <c r="B73" s="103" t="str">
        <f>IF(A73="","",IF(VLOOKUP(A73,eligibilité!$A$15:$J$515,2,TRUE)="","",VLOOKUP(A73,eligibilité!$A$15:$J$515,2,TRUE)))</f>
        <v/>
      </c>
      <c r="C73" s="103" t="str">
        <f>IF(A73="","",IF(VLOOKUP(A73,eligibilité!$A$15:$AG$515,3,TRUE)="","",VLOOKUP(A73,eligibilité!$A$15:$AG$515,3,TRUE)))</f>
        <v/>
      </c>
      <c r="D73" s="103" t="str">
        <f>IF(A73="","",IF(VLOOKUP(A73,eligibilité!$A$15:$AG$515,4,TRUE)="","",VLOOKUP(A73,eligibilité!$A$15:$AG$515,4,TRUE)))</f>
        <v/>
      </c>
      <c r="E73" s="103" t="str">
        <f>IF(A73="","",IF(VLOOKUP(A73,eligibilité!$A$15:$AG$515,5,TRUE)="","",VLOOKUP(A73,eligibilité!$A$15:$AG$515,5,TRUE)))</f>
        <v/>
      </c>
      <c r="F73" s="104" t="str">
        <f>IF(A73="","",IF(VLOOKUP(A73,eligibilité!$A$15:$AG$515,6,TRUE)="","",VLOOKUP(A73,eligibilité!$A$15:$AG$515,6,TRUE)))</f>
        <v/>
      </c>
      <c r="G73" s="104" t="str">
        <f>IF(A73="","",IF(VLOOKUP(A73,eligibilité!$A$15:$AG$515,7,TRUE)="","",VLOOKUP(A73,eligibilité!$A$15:$AG$515,7,TRUE)))</f>
        <v/>
      </c>
      <c r="H73" s="323" t="str">
        <f>IF(A73="","",IF(VLOOKUP(A73,eligibilité!$A$15:$AG$515,8,TRUE)="","",VLOOKUP(A73,eligibilité!$A$15:$AG$515,8,TRUE)))</f>
        <v/>
      </c>
      <c r="I73" s="103" t="str">
        <f>IF(A73="","",IF(VLOOKUP(A73,eligibilité!$A$15:$AG$515,9,TRUE)="","",VLOOKUP(A73,eligibilité!$A$15:$AG$515,9,TRUE)))</f>
        <v/>
      </c>
      <c r="J73" s="105" t="str">
        <f>IF(A73="","",IF(VLOOKUP(A73,eligibilité!$A$15:$AG$515,10,TRUE)="","",VLOOKUP(A73,eligibilité!$A$15:$AG$515,10,TRUE)))</f>
        <v/>
      </c>
      <c r="K73" s="106" t="str">
        <f>IF(A73="","",IF(VLOOKUP(A73,eligibilité!$A$15:$AG$515,30,FALSE)=0,"",VLOOKUP(A73,eligibilité!$A$15:$AG$515,30,FALSE)))</f>
        <v/>
      </c>
      <c r="L73" s="107" t="str">
        <f t="shared" si="0"/>
        <v/>
      </c>
      <c r="M73" s="108" t="str">
        <f t="shared" si="1"/>
        <v/>
      </c>
      <c r="N73" s="107" t="str">
        <f t="shared" si="2"/>
        <v/>
      </c>
      <c r="O73" s="109" t="str">
        <f t="shared" si="3"/>
        <v/>
      </c>
      <c r="P73" s="109" t="str">
        <f t="shared" si="4"/>
        <v/>
      </c>
      <c r="Q73" s="241" t="str">
        <f t="shared" si="5"/>
        <v/>
      </c>
      <c r="R73" s="110" t="str">
        <f t="shared" si="6"/>
        <v/>
      </c>
      <c r="S73" s="352">
        <f t="shared" ca="1" si="15"/>
        <v>1296</v>
      </c>
      <c r="T73" s="107" t="str">
        <f t="shared" si="7"/>
        <v/>
      </c>
      <c r="U73" s="108" t="str">
        <f t="shared" si="8"/>
        <v/>
      </c>
      <c r="V73" s="107" t="str">
        <f t="shared" si="9"/>
        <v/>
      </c>
      <c r="W73" s="107" t="str">
        <f t="shared" si="10"/>
        <v/>
      </c>
      <c r="X73" s="108" t="str">
        <f t="shared" si="11"/>
        <v/>
      </c>
      <c r="Y73" s="108" t="str">
        <f t="shared" si="12"/>
        <v/>
      </c>
      <c r="Z73" s="108" t="str">
        <f t="shared" si="13"/>
        <v xml:space="preserve">Temps restant : </v>
      </c>
      <c r="AA73" s="355" t="str">
        <f t="shared" si="14"/>
        <v/>
      </c>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row>
    <row r="74" spans="1:87" ht="15.75" thickBot="1">
      <c r="A74" s="354" t="str">
        <f>IF(eligibilité!AG76="","",eligibilité!A76)</f>
        <v/>
      </c>
      <c r="B74" s="103" t="str">
        <f>IF(A74="","",IF(VLOOKUP(A74,eligibilité!$A$15:$J$515,2,TRUE)="","",VLOOKUP(A74,eligibilité!$A$15:$J$515,2,TRUE)))</f>
        <v/>
      </c>
      <c r="C74" s="103" t="str">
        <f>IF(A74="","",IF(VLOOKUP(A74,eligibilité!$A$15:$AG$515,3,TRUE)="","",VLOOKUP(A74,eligibilité!$A$15:$AG$515,3,TRUE)))</f>
        <v/>
      </c>
      <c r="D74" s="103" t="str">
        <f>IF(A74="","",IF(VLOOKUP(A74,eligibilité!$A$15:$AG$515,4,TRUE)="","",VLOOKUP(A74,eligibilité!$A$15:$AG$515,4,TRUE)))</f>
        <v/>
      </c>
      <c r="E74" s="103" t="str">
        <f>IF(A74="","",IF(VLOOKUP(A74,eligibilité!$A$15:$AG$515,5,TRUE)="","",VLOOKUP(A74,eligibilité!$A$15:$AG$515,5,TRUE)))</f>
        <v/>
      </c>
      <c r="F74" s="104" t="str">
        <f>IF(A74="","",IF(VLOOKUP(A74,eligibilité!$A$15:$AG$515,6,TRUE)="","",VLOOKUP(A74,eligibilité!$A$15:$AG$515,6,TRUE)))</f>
        <v/>
      </c>
      <c r="G74" s="104" t="str">
        <f>IF(A74="","",IF(VLOOKUP(A74,eligibilité!$A$15:$AG$515,7,TRUE)="","",VLOOKUP(A74,eligibilité!$A$15:$AG$515,7,TRUE)))</f>
        <v/>
      </c>
      <c r="H74" s="323" t="str">
        <f>IF(A74="","",IF(VLOOKUP(A74,eligibilité!$A$15:$AG$515,8,TRUE)="","",VLOOKUP(A74,eligibilité!$A$15:$AG$515,8,TRUE)))</f>
        <v/>
      </c>
      <c r="I74" s="103" t="str">
        <f>IF(A74="","",IF(VLOOKUP(A74,eligibilité!$A$15:$AG$515,9,TRUE)="","",VLOOKUP(A74,eligibilité!$A$15:$AG$515,9,TRUE)))</f>
        <v/>
      </c>
      <c r="J74" s="105" t="str">
        <f>IF(A74="","",IF(VLOOKUP(A74,eligibilité!$A$15:$AG$515,10,TRUE)="","",VLOOKUP(A74,eligibilité!$A$15:$AG$515,10,TRUE)))</f>
        <v/>
      </c>
      <c r="K74" s="106" t="str">
        <f>IF(A74="","",IF(VLOOKUP(A74,eligibilité!$A$15:$AG$515,30,FALSE)=0,"",VLOOKUP(A74,eligibilité!$A$15:$AG$515,30,FALSE)))</f>
        <v/>
      </c>
      <c r="L74" s="107" t="str">
        <f t="shared" si="0"/>
        <v/>
      </c>
      <c r="M74" s="108" t="str">
        <f t="shared" si="1"/>
        <v/>
      </c>
      <c r="N74" s="107" t="str">
        <f t="shared" si="2"/>
        <v/>
      </c>
      <c r="O74" s="109" t="str">
        <f t="shared" si="3"/>
        <v/>
      </c>
      <c r="P74" s="109" t="str">
        <f t="shared" si="4"/>
        <v/>
      </c>
      <c r="Q74" s="241" t="str">
        <f t="shared" si="5"/>
        <v/>
      </c>
      <c r="R74" s="110" t="str">
        <f t="shared" si="6"/>
        <v/>
      </c>
      <c r="S74" s="352">
        <f t="shared" ca="1" si="15"/>
        <v>1296</v>
      </c>
      <c r="T74" s="107" t="str">
        <f t="shared" si="7"/>
        <v/>
      </c>
      <c r="U74" s="108" t="str">
        <f t="shared" si="8"/>
        <v/>
      </c>
      <c r="V74" s="107" t="str">
        <f t="shared" si="9"/>
        <v/>
      </c>
      <c r="W74" s="107" t="str">
        <f t="shared" si="10"/>
        <v/>
      </c>
      <c r="X74" s="108" t="str">
        <f t="shared" si="11"/>
        <v/>
      </c>
      <c r="Y74" s="108" t="str">
        <f t="shared" si="12"/>
        <v/>
      </c>
      <c r="Z74" s="108" t="str">
        <f t="shared" si="13"/>
        <v xml:space="preserve">Temps restant : </v>
      </c>
      <c r="AA74" s="355" t="str">
        <f t="shared" si="14"/>
        <v/>
      </c>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row>
    <row r="75" spans="1:87" ht="15.75" thickBot="1">
      <c r="A75" s="354" t="str">
        <f>IF(eligibilité!AG77="","",eligibilité!A77)</f>
        <v/>
      </c>
      <c r="B75" s="103" t="str">
        <f>IF(A75="","",IF(VLOOKUP(A75,eligibilité!$A$15:$J$515,2,TRUE)="","",VLOOKUP(A75,eligibilité!$A$15:$J$515,2,TRUE)))</f>
        <v/>
      </c>
      <c r="C75" s="103" t="str">
        <f>IF(A75="","",IF(VLOOKUP(A75,eligibilité!$A$15:$AG$515,3,TRUE)="","",VLOOKUP(A75,eligibilité!$A$15:$AG$515,3,TRUE)))</f>
        <v/>
      </c>
      <c r="D75" s="103" t="str">
        <f>IF(A75="","",IF(VLOOKUP(A75,eligibilité!$A$15:$AG$515,4,TRUE)="","",VLOOKUP(A75,eligibilité!$A$15:$AG$515,4,TRUE)))</f>
        <v/>
      </c>
      <c r="E75" s="103" t="str">
        <f>IF(A75="","",IF(VLOOKUP(A75,eligibilité!$A$15:$AG$515,5,TRUE)="","",VLOOKUP(A75,eligibilité!$A$15:$AG$515,5,TRUE)))</f>
        <v/>
      </c>
      <c r="F75" s="104" t="str">
        <f>IF(A75="","",IF(VLOOKUP(A75,eligibilité!$A$15:$AG$515,6,TRUE)="","",VLOOKUP(A75,eligibilité!$A$15:$AG$515,6,TRUE)))</f>
        <v/>
      </c>
      <c r="G75" s="104" t="str">
        <f>IF(A75="","",IF(VLOOKUP(A75,eligibilité!$A$15:$AG$515,7,TRUE)="","",VLOOKUP(A75,eligibilité!$A$15:$AG$515,7,TRUE)))</f>
        <v/>
      </c>
      <c r="H75" s="323" t="str">
        <f>IF(A75="","",IF(VLOOKUP(A75,eligibilité!$A$15:$AG$515,8,TRUE)="","",VLOOKUP(A75,eligibilité!$A$15:$AG$515,8,TRUE)))</f>
        <v/>
      </c>
      <c r="I75" s="103" t="str">
        <f>IF(A75="","",IF(VLOOKUP(A75,eligibilité!$A$15:$AG$515,9,TRUE)="","",VLOOKUP(A75,eligibilité!$A$15:$AG$515,9,TRUE)))</f>
        <v/>
      </c>
      <c r="J75" s="105" t="str">
        <f>IF(A75="","",IF(VLOOKUP(A75,eligibilité!$A$15:$AG$515,10,TRUE)="","",VLOOKUP(A75,eligibilité!$A$15:$AG$515,10,TRUE)))</f>
        <v/>
      </c>
      <c r="K75" s="106" t="str">
        <f>IF(A75="","",IF(VLOOKUP(A75,eligibilité!$A$15:$AG$515,30,FALSE)=0,"",VLOOKUP(A75,eligibilité!$A$15:$AG$515,30,FALSE)))</f>
        <v/>
      </c>
      <c r="L75" s="107" t="str">
        <f t="shared" si="0"/>
        <v/>
      </c>
      <c r="M75" s="108" t="str">
        <f t="shared" si="1"/>
        <v/>
      </c>
      <c r="N75" s="107" t="str">
        <f t="shared" si="2"/>
        <v/>
      </c>
      <c r="O75" s="109" t="str">
        <f t="shared" si="3"/>
        <v/>
      </c>
      <c r="P75" s="109" t="str">
        <f t="shared" si="4"/>
        <v/>
      </c>
      <c r="Q75" s="241" t="str">
        <f t="shared" si="5"/>
        <v/>
      </c>
      <c r="R75" s="110" t="str">
        <f t="shared" si="6"/>
        <v/>
      </c>
      <c r="S75" s="352">
        <f t="shared" ca="1" si="15"/>
        <v>1296</v>
      </c>
      <c r="T75" s="107" t="str">
        <f t="shared" si="7"/>
        <v/>
      </c>
      <c r="U75" s="108" t="str">
        <f t="shared" si="8"/>
        <v/>
      </c>
      <c r="V75" s="107" t="str">
        <f t="shared" si="9"/>
        <v/>
      </c>
      <c r="W75" s="107" t="str">
        <f t="shared" si="10"/>
        <v/>
      </c>
      <c r="X75" s="108" t="str">
        <f t="shared" si="11"/>
        <v/>
      </c>
      <c r="Y75" s="108" t="str">
        <f t="shared" si="12"/>
        <v/>
      </c>
      <c r="Z75" s="108" t="str">
        <f t="shared" si="13"/>
        <v xml:space="preserve">Temps restant : </v>
      </c>
      <c r="AA75" s="355" t="str">
        <f t="shared" si="14"/>
        <v/>
      </c>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row>
    <row r="76" spans="1:87" ht="15.75" thickBot="1">
      <c r="A76" s="354" t="str">
        <f>IF(eligibilité!AG78="","",eligibilité!A78)</f>
        <v/>
      </c>
      <c r="B76" s="103" t="str">
        <f>IF(A76="","",IF(VLOOKUP(A76,eligibilité!$A$15:$J$515,2,TRUE)="","",VLOOKUP(A76,eligibilité!$A$15:$J$515,2,TRUE)))</f>
        <v/>
      </c>
      <c r="C76" s="103" t="str">
        <f>IF(A76="","",IF(VLOOKUP(A76,eligibilité!$A$15:$AG$515,3,TRUE)="","",VLOOKUP(A76,eligibilité!$A$15:$AG$515,3,TRUE)))</f>
        <v/>
      </c>
      <c r="D76" s="103" t="str">
        <f>IF(A76="","",IF(VLOOKUP(A76,eligibilité!$A$15:$AG$515,4,TRUE)="","",VLOOKUP(A76,eligibilité!$A$15:$AG$515,4,TRUE)))</f>
        <v/>
      </c>
      <c r="E76" s="103" t="str">
        <f>IF(A76="","",IF(VLOOKUP(A76,eligibilité!$A$15:$AG$515,5,TRUE)="","",VLOOKUP(A76,eligibilité!$A$15:$AG$515,5,TRUE)))</f>
        <v/>
      </c>
      <c r="F76" s="104" t="str">
        <f>IF(A76="","",IF(VLOOKUP(A76,eligibilité!$A$15:$AG$515,6,TRUE)="","",VLOOKUP(A76,eligibilité!$A$15:$AG$515,6,TRUE)))</f>
        <v/>
      </c>
      <c r="G76" s="104" t="str">
        <f>IF(A76="","",IF(VLOOKUP(A76,eligibilité!$A$15:$AG$515,7,TRUE)="","",VLOOKUP(A76,eligibilité!$A$15:$AG$515,7,TRUE)))</f>
        <v/>
      </c>
      <c r="H76" s="323" t="str">
        <f>IF(A76="","",IF(VLOOKUP(A76,eligibilité!$A$15:$AG$515,8,TRUE)="","",VLOOKUP(A76,eligibilité!$A$15:$AG$515,8,TRUE)))</f>
        <v/>
      </c>
      <c r="I76" s="103" t="str">
        <f>IF(A76="","",IF(VLOOKUP(A76,eligibilité!$A$15:$AG$515,9,TRUE)="","",VLOOKUP(A76,eligibilité!$A$15:$AG$515,9,TRUE)))</f>
        <v/>
      </c>
      <c r="J76" s="105" t="str">
        <f>IF(A76="","",IF(VLOOKUP(A76,eligibilité!$A$15:$AG$515,10,TRUE)="","",VLOOKUP(A76,eligibilité!$A$15:$AG$515,10,TRUE)))</f>
        <v/>
      </c>
      <c r="K76" s="106" t="str">
        <f>IF(A76="","",IF(VLOOKUP(A76,eligibilité!$A$15:$AG$515,30,FALSE)=0,"",VLOOKUP(A76,eligibilité!$A$15:$AG$515,30,FALSE)))</f>
        <v/>
      </c>
      <c r="L76" s="107" t="str">
        <f t="shared" si="0"/>
        <v/>
      </c>
      <c r="M76" s="108" t="str">
        <f t="shared" si="1"/>
        <v/>
      </c>
      <c r="N76" s="107" t="str">
        <f t="shared" si="2"/>
        <v/>
      </c>
      <c r="O76" s="109" t="str">
        <f t="shared" si="3"/>
        <v/>
      </c>
      <c r="P76" s="109" t="str">
        <f t="shared" si="4"/>
        <v/>
      </c>
      <c r="Q76" s="241" t="str">
        <f t="shared" si="5"/>
        <v/>
      </c>
      <c r="R76" s="110" t="str">
        <f t="shared" si="6"/>
        <v/>
      </c>
      <c r="S76" s="352">
        <f t="shared" ca="1" si="15"/>
        <v>1296</v>
      </c>
      <c r="T76" s="107" t="str">
        <f t="shared" si="7"/>
        <v/>
      </c>
      <c r="U76" s="108" t="str">
        <f t="shared" si="8"/>
        <v/>
      </c>
      <c r="V76" s="107" t="str">
        <f t="shared" si="9"/>
        <v/>
      </c>
      <c r="W76" s="107" t="str">
        <f t="shared" si="10"/>
        <v/>
      </c>
      <c r="X76" s="108" t="str">
        <f t="shared" si="11"/>
        <v/>
      </c>
      <c r="Y76" s="108" t="str">
        <f t="shared" si="12"/>
        <v/>
      </c>
      <c r="Z76" s="108" t="str">
        <f t="shared" si="13"/>
        <v xml:space="preserve">Temps restant : </v>
      </c>
      <c r="AA76" s="355" t="str">
        <f t="shared" si="14"/>
        <v/>
      </c>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row>
    <row r="77" spans="1:87" ht="15.75" thickBot="1">
      <c r="A77" s="354" t="str">
        <f>IF(eligibilité!AG79="","",eligibilité!A79)</f>
        <v/>
      </c>
      <c r="B77" s="103" t="str">
        <f>IF(A77="","",IF(VLOOKUP(A77,eligibilité!$A$15:$J$515,2,TRUE)="","",VLOOKUP(A77,eligibilité!$A$15:$J$515,2,TRUE)))</f>
        <v/>
      </c>
      <c r="C77" s="103" t="str">
        <f>IF(A77="","",IF(VLOOKUP(A77,eligibilité!$A$15:$AG$515,3,TRUE)="","",VLOOKUP(A77,eligibilité!$A$15:$AG$515,3,TRUE)))</f>
        <v/>
      </c>
      <c r="D77" s="103" t="str">
        <f>IF(A77="","",IF(VLOOKUP(A77,eligibilité!$A$15:$AG$515,4,TRUE)="","",VLOOKUP(A77,eligibilité!$A$15:$AG$515,4,TRUE)))</f>
        <v/>
      </c>
      <c r="E77" s="103" t="str">
        <f>IF(A77="","",IF(VLOOKUP(A77,eligibilité!$A$15:$AG$515,5,TRUE)="","",VLOOKUP(A77,eligibilité!$A$15:$AG$515,5,TRUE)))</f>
        <v/>
      </c>
      <c r="F77" s="104" t="str">
        <f>IF(A77="","",IF(VLOOKUP(A77,eligibilité!$A$15:$AG$515,6,TRUE)="","",VLOOKUP(A77,eligibilité!$A$15:$AG$515,6,TRUE)))</f>
        <v/>
      </c>
      <c r="G77" s="104" t="str">
        <f>IF(A77="","",IF(VLOOKUP(A77,eligibilité!$A$15:$AG$515,7,TRUE)="","",VLOOKUP(A77,eligibilité!$A$15:$AG$515,7,TRUE)))</f>
        <v/>
      </c>
      <c r="H77" s="323" t="str">
        <f>IF(A77="","",IF(VLOOKUP(A77,eligibilité!$A$15:$AG$515,8,TRUE)="","",VLOOKUP(A77,eligibilité!$A$15:$AG$515,8,TRUE)))</f>
        <v/>
      </c>
      <c r="I77" s="103" t="str">
        <f>IF(A77="","",IF(VLOOKUP(A77,eligibilité!$A$15:$AG$515,9,TRUE)="","",VLOOKUP(A77,eligibilité!$A$15:$AG$515,9,TRUE)))</f>
        <v/>
      </c>
      <c r="J77" s="105" t="str">
        <f>IF(A77="","",IF(VLOOKUP(A77,eligibilité!$A$15:$AG$515,10,TRUE)="","",VLOOKUP(A77,eligibilité!$A$15:$AG$515,10,TRUE)))</f>
        <v/>
      </c>
      <c r="K77" s="106" t="str">
        <f>IF(A77="","",IF(VLOOKUP(A77,eligibilité!$A$15:$AG$515,30,FALSE)=0,"",VLOOKUP(A77,eligibilité!$A$15:$AG$515,30,FALSE)))</f>
        <v/>
      </c>
      <c r="L77" s="107" t="str">
        <f t="shared" si="0"/>
        <v/>
      </c>
      <c r="M77" s="108" t="str">
        <f t="shared" si="1"/>
        <v/>
      </c>
      <c r="N77" s="107" t="str">
        <f t="shared" si="2"/>
        <v/>
      </c>
      <c r="O77" s="109" t="str">
        <f t="shared" si="3"/>
        <v/>
      </c>
      <c r="P77" s="109" t="str">
        <f t="shared" si="4"/>
        <v/>
      </c>
      <c r="Q77" s="241" t="str">
        <f t="shared" si="5"/>
        <v/>
      </c>
      <c r="R77" s="110" t="str">
        <f t="shared" si="6"/>
        <v/>
      </c>
      <c r="S77" s="352">
        <f t="shared" ca="1" si="15"/>
        <v>1296</v>
      </c>
      <c r="T77" s="107" t="str">
        <f t="shared" si="7"/>
        <v/>
      </c>
      <c r="U77" s="108" t="str">
        <f t="shared" si="8"/>
        <v/>
      </c>
      <c r="V77" s="107" t="str">
        <f t="shared" si="9"/>
        <v/>
      </c>
      <c r="W77" s="107" t="str">
        <f t="shared" si="10"/>
        <v/>
      </c>
      <c r="X77" s="108" t="str">
        <f t="shared" si="11"/>
        <v/>
      </c>
      <c r="Y77" s="108" t="str">
        <f t="shared" si="12"/>
        <v/>
      </c>
      <c r="Z77" s="108" t="str">
        <f t="shared" si="13"/>
        <v xml:space="preserve">Temps restant : </v>
      </c>
      <c r="AA77" s="355" t="str">
        <f t="shared" si="14"/>
        <v/>
      </c>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row>
    <row r="78" spans="1:87" ht="15.75" thickBot="1">
      <c r="A78" s="354" t="str">
        <f>IF(eligibilité!AG80="","",eligibilité!A80)</f>
        <v/>
      </c>
      <c r="B78" s="103" t="str">
        <f>IF(A78="","",IF(VLOOKUP(A78,eligibilité!$A$15:$J$515,2,TRUE)="","",VLOOKUP(A78,eligibilité!$A$15:$J$515,2,TRUE)))</f>
        <v/>
      </c>
      <c r="C78" s="103" t="str">
        <f>IF(A78="","",IF(VLOOKUP(A78,eligibilité!$A$15:$AG$515,3,TRUE)="","",VLOOKUP(A78,eligibilité!$A$15:$AG$515,3,TRUE)))</f>
        <v/>
      </c>
      <c r="D78" s="103" t="str">
        <f>IF(A78="","",IF(VLOOKUP(A78,eligibilité!$A$15:$AG$515,4,TRUE)="","",VLOOKUP(A78,eligibilité!$A$15:$AG$515,4,TRUE)))</f>
        <v/>
      </c>
      <c r="E78" s="103" t="str">
        <f>IF(A78="","",IF(VLOOKUP(A78,eligibilité!$A$15:$AG$515,5,TRUE)="","",VLOOKUP(A78,eligibilité!$A$15:$AG$515,5,TRUE)))</f>
        <v/>
      </c>
      <c r="F78" s="104" t="str">
        <f>IF(A78="","",IF(VLOOKUP(A78,eligibilité!$A$15:$AG$515,6,TRUE)="","",VLOOKUP(A78,eligibilité!$A$15:$AG$515,6,TRUE)))</f>
        <v/>
      </c>
      <c r="G78" s="104" t="str">
        <f>IF(A78="","",IF(VLOOKUP(A78,eligibilité!$A$15:$AG$515,7,TRUE)="","",VLOOKUP(A78,eligibilité!$A$15:$AG$515,7,TRUE)))</f>
        <v/>
      </c>
      <c r="H78" s="323" t="str">
        <f>IF(A78="","",IF(VLOOKUP(A78,eligibilité!$A$15:$AG$515,8,TRUE)="","",VLOOKUP(A78,eligibilité!$A$15:$AG$515,8,TRUE)))</f>
        <v/>
      </c>
      <c r="I78" s="103" t="str">
        <f>IF(A78="","",IF(VLOOKUP(A78,eligibilité!$A$15:$AG$515,9,TRUE)="","",VLOOKUP(A78,eligibilité!$A$15:$AG$515,9,TRUE)))</f>
        <v/>
      </c>
      <c r="J78" s="105" t="str">
        <f>IF(A78="","",IF(VLOOKUP(A78,eligibilité!$A$15:$AG$515,10,TRUE)="","",VLOOKUP(A78,eligibilité!$A$15:$AG$515,10,TRUE)))</f>
        <v/>
      </c>
      <c r="K78" s="106" t="str">
        <f>IF(A78="","",IF(VLOOKUP(A78,eligibilité!$A$15:$AG$515,30,FALSE)=0,"",VLOOKUP(A78,eligibilité!$A$15:$AG$515,30,FALSE)))</f>
        <v/>
      </c>
      <c r="L78" s="107" t="str">
        <f t="shared" ref="L78:L141" si="16">IF(K78="","",48-K78)</f>
        <v/>
      </c>
      <c r="M78" s="108" t="str">
        <f t="shared" ref="M78:M141" si="17">IF(L78="","",INT(L78/12))</f>
        <v/>
      </c>
      <c r="N78" s="107" t="str">
        <f t="shared" ref="N78:N141" si="18">IF(L78="","",(L78-M78*12))</f>
        <v/>
      </c>
      <c r="O78" s="109" t="str">
        <f t="shared" ref="O78:O141" si="19">IF(L78="","",INT(N78))</f>
        <v/>
      </c>
      <c r="P78" s="109" t="str">
        <f t="shared" ref="P78:P141" si="20">IF(L78="","",ROUNDDOWN((N78-O78)*30.44,0))</f>
        <v/>
      </c>
      <c r="Q78" s="241" t="str">
        <f t="shared" ref="Q78:Q141" si="21">IF(K78="","",CONCATENATE(M78," an(s) ",O78," mois ",P78," jour(s)"))</f>
        <v/>
      </c>
      <c r="R78" s="110" t="str">
        <f t="shared" ref="R78:R141" si="22">IF(K78="","",M78*365.25+O78*30.44+P78)</f>
        <v/>
      </c>
      <c r="S78" s="352">
        <f t="shared" ca="1" si="15"/>
        <v>1296</v>
      </c>
      <c r="T78" s="107" t="str">
        <f t="shared" ref="T78:T141" si="23">IF(R78="","",R78-S78)</f>
        <v/>
      </c>
      <c r="U78" s="108" t="str">
        <f t="shared" ref="U78:U141" si="24">IF(L78="","",IF(T78&lt;=365.25,0,INT(T78/365.25)))</f>
        <v/>
      </c>
      <c r="V78" s="107" t="str">
        <f t="shared" ref="V78:V141" si="25">IF(T78="","",T78-U78)</f>
        <v/>
      </c>
      <c r="W78" s="107" t="str">
        <f t="shared" ref="W78:W141" si="26">IF(L78="","",IF(U78=0,(T78/30.44),(T78/30.44)-12))</f>
        <v/>
      </c>
      <c r="X78" s="108" t="str">
        <f t="shared" ref="X78:X141" si="27">IF(W78="","",ABS(ROUNDDOWN(W78,0)))</f>
        <v/>
      </c>
      <c r="Y78" s="108" t="str">
        <f t="shared" ref="Y78:Y141" si="28">IF(T78="","",ROUNDDOWN(ABS(W78-ROUNDDOWN(W78,0))*30.44,0))</f>
        <v/>
      </c>
      <c r="Z78" s="108" t="str">
        <f t="shared" ref="Z78:Z141" si="29">IF(T78&lt;=0,"Temps écoulé depuis : ","Temps restant : ")</f>
        <v xml:space="preserve">Temps restant : </v>
      </c>
      <c r="AA78" s="355" t="str">
        <f t="shared" ref="AA78:AA141" si="30">IF(L78="","",CONCATENATE(Z78,U78," an(s) ",X78," mois ",Y78," jour(s) "))</f>
        <v/>
      </c>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row>
    <row r="79" spans="1:87" ht="15.75" thickBot="1">
      <c r="A79" s="354" t="str">
        <f>IF(eligibilité!AG81="","",eligibilité!A81)</f>
        <v/>
      </c>
      <c r="B79" s="103" t="str">
        <f>IF(A79="","",IF(VLOOKUP(A79,eligibilité!$A$15:$J$515,2,TRUE)="","",VLOOKUP(A79,eligibilité!$A$15:$J$515,2,TRUE)))</f>
        <v/>
      </c>
      <c r="C79" s="103" t="str">
        <f>IF(A79="","",IF(VLOOKUP(A79,eligibilité!$A$15:$AG$515,3,TRUE)="","",VLOOKUP(A79,eligibilité!$A$15:$AG$515,3,TRUE)))</f>
        <v/>
      </c>
      <c r="D79" s="103" t="str">
        <f>IF(A79="","",IF(VLOOKUP(A79,eligibilité!$A$15:$AG$515,4,TRUE)="","",VLOOKUP(A79,eligibilité!$A$15:$AG$515,4,TRUE)))</f>
        <v/>
      </c>
      <c r="E79" s="103" t="str">
        <f>IF(A79="","",IF(VLOOKUP(A79,eligibilité!$A$15:$AG$515,5,TRUE)="","",VLOOKUP(A79,eligibilité!$A$15:$AG$515,5,TRUE)))</f>
        <v/>
      </c>
      <c r="F79" s="104" t="str">
        <f>IF(A79="","",IF(VLOOKUP(A79,eligibilité!$A$15:$AG$515,6,TRUE)="","",VLOOKUP(A79,eligibilité!$A$15:$AG$515,6,TRUE)))</f>
        <v/>
      </c>
      <c r="G79" s="104" t="str">
        <f>IF(A79="","",IF(VLOOKUP(A79,eligibilité!$A$15:$AG$515,7,TRUE)="","",VLOOKUP(A79,eligibilité!$A$15:$AG$515,7,TRUE)))</f>
        <v/>
      </c>
      <c r="H79" s="323" t="str">
        <f>IF(A79="","",IF(VLOOKUP(A79,eligibilité!$A$15:$AG$515,8,TRUE)="","",VLOOKUP(A79,eligibilité!$A$15:$AG$515,8,TRUE)))</f>
        <v/>
      </c>
      <c r="I79" s="103" t="str">
        <f>IF(A79="","",IF(VLOOKUP(A79,eligibilité!$A$15:$AG$515,9,TRUE)="","",VLOOKUP(A79,eligibilité!$A$15:$AG$515,9,TRUE)))</f>
        <v/>
      </c>
      <c r="J79" s="105" t="str">
        <f>IF(A79="","",IF(VLOOKUP(A79,eligibilité!$A$15:$AG$515,10,TRUE)="","",VLOOKUP(A79,eligibilité!$A$15:$AG$515,10,TRUE)))</f>
        <v/>
      </c>
      <c r="K79" s="106" t="str">
        <f>IF(A79="","",IF(VLOOKUP(A79,eligibilité!$A$15:$AG$515,30,FALSE)=0,"",VLOOKUP(A79,eligibilité!$A$15:$AG$515,30,FALSE)))</f>
        <v/>
      </c>
      <c r="L79" s="107" t="str">
        <f t="shared" si="16"/>
        <v/>
      </c>
      <c r="M79" s="108" t="str">
        <f t="shared" si="17"/>
        <v/>
      </c>
      <c r="N79" s="107" t="str">
        <f t="shared" si="18"/>
        <v/>
      </c>
      <c r="O79" s="109" t="str">
        <f t="shared" si="19"/>
        <v/>
      </c>
      <c r="P79" s="109" t="str">
        <f t="shared" si="20"/>
        <v/>
      </c>
      <c r="Q79" s="241" t="str">
        <f t="shared" si="21"/>
        <v/>
      </c>
      <c r="R79" s="110" t="str">
        <f t="shared" si="22"/>
        <v/>
      </c>
      <c r="S79" s="352">
        <f t="shared" ref="S79:S142" ca="1" si="31">TODAY()-DATE(2013,4,1)</f>
        <v>1296</v>
      </c>
      <c r="T79" s="107" t="str">
        <f t="shared" si="23"/>
        <v/>
      </c>
      <c r="U79" s="108" t="str">
        <f t="shared" si="24"/>
        <v/>
      </c>
      <c r="V79" s="107" t="str">
        <f t="shared" si="25"/>
        <v/>
      </c>
      <c r="W79" s="107" t="str">
        <f t="shared" si="26"/>
        <v/>
      </c>
      <c r="X79" s="108" t="str">
        <f t="shared" si="27"/>
        <v/>
      </c>
      <c r="Y79" s="108" t="str">
        <f t="shared" si="28"/>
        <v/>
      </c>
      <c r="Z79" s="108" t="str">
        <f t="shared" si="29"/>
        <v xml:space="preserve">Temps restant : </v>
      </c>
      <c r="AA79" s="355" t="str">
        <f t="shared" si="30"/>
        <v/>
      </c>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row>
    <row r="80" spans="1:87" ht="15.75" thickBot="1">
      <c r="A80" s="354" t="str">
        <f>IF(eligibilité!AG82="","",eligibilité!A82)</f>
        <v/>
      </c>
      <c r="B80" s="103" t="str">
        <f>IF(A80="","",IF(VLOOKUP(A80,eligibilité!$A$15:$J$515,2,TRUE)="","",VLOOKUP(A80,eligibilité!$A$15:$J$515,2,TRUE)))</f>
        <v/>
      </c>
      <c r="C80" s="103" t="str">
        <f>IF(A80="","",IF(VLOOKUP(A80,eligibilité!$A$15:$AG$515,3,TRUE)="","",VLOOKUP(A80,eligibilité!$A$15:$AG$515,3,TRUE)))</f>
        <v/>
      </c>
      <c r="D80" s="103" t="str">
        <f>IF(A80="","",IF(VLOOKUP(A80,eligibilité!$A$15:$AG$515,4,TRUE)="","",VLOOKUP(A80,eligibilité!$A$15:$AG$515,4,TRUE)))</f>
        <v/>
      </c>
      <c r="E80" s="103" t="str">
        <f>IF(A80="","",IF(VLOOKUP(A80,eligibilité!$A$15:$AG$515,5,TRUE)="","",VLOOKUP(A80,eligibilité!$A$15:$AG$515,5,TRUE)))</f>
        <v/>
      </c>
      <c r="F80" s="104" t="str">
        <f>IF(A80="","",IF(VLOOKUP(A80,eligibilité!$A$15:$AG$515,6,TRUE)="","",VLOOKUP(A80,eligibilité!$A$15:$AG$515,6,TRUE)))</f>
        <v/>
      </c>
      <c r="G80" s="104" t="str">
        <f>IF(A80="","",IF(VLOOKUP(A80,eligibilité!$A$15:$AG$515,7,TRUE)="","",VLOOKUP(A80,eligibilité!$A$15:$AG$515,7,TRUE)))</f>
        <v/>
      </c>
      <c r="H80" s="323" t="str">
        <f>IF(A80="","",IF(VLOOKUP(A80,eligibilité!$A$15:$AG$515,8,TRUE)="","",VLOOKUP(A80,eligibilité!$A$15:$AG$515,8,TRUE)))</f>
        <v/>
      </c>
      <c r="I80" s="103" t="str">
        <f>IF(A80="","",IF(VLOOKUP(A80,eligibilité!$A$15:$AG$515,9,TRUE)="","",VLOOKUP(A80,eligibilité!$A$15:$AG$515,9,TRUE)))</f>
        <v/>
      </c>
      <c r="J80" s="105" t="str">
        <f>IF(A80="","",IF(VLOOKUP(A80,eligibilité!$A$15:$AG$515,10,TRUE)="","",VLOOKUP(A80,eligibilité!$A$15:$AG$515,10,TRUE)))</f>
        <v/>
      </c>
      <c r="K80" s="106" t="str">
        <f>IF(A80="","",IF(VLOOKUP(A80,eligibilité!$A$15:$AG$515,30,FALSE)=0,"",VLOOKUP(A80,eligibilité!$A$15:$AG$515,30,FALSE)))</f>
        <v/>
      </c>
      <c r="L80" s="107" t="str">
        <f t="shared" si="16"/>
        <v/>
      </c>
      <c r="M80" s="108" t="str">
        <f t="shared" si="17"/>
        <v/>
      </c>
      <c r="N80" s="107" t="str">
        <f t="shared" si="18"/>
        <v/>
      </c>
      <c r="O80" s="109" t="str">
        <f t="shared" si="19"/>
        <v/>
      </c>
      <c r="P80" s="109" t="str">
        <f t="shared" si="20"/>
        <v/>
      </c>
      <c r="Q80" s="241" t="str">
        <f t="shared" si="21"/>
        <v/>
      </c>
      <c r="R80" s="110" t="str">
        <f t="shared" si="22"/>
        <v/>
      </c>
      <c r="S80" s="352">
        <f t="shared" ca="1" si="31"/>
        <v>1296</v>
      </c>
      <c r="T80" s="107" t="str">
        <f t="shared" si="23"/>
        <v/>
      </c>
      <c r="U80" s="108" t="str">
        <f t="shared" si="24"/>
        <v/>
      </c>
      <c r="V80" s="107" t="str">
        <f t="shared" si="25"/>
        <v/>
      </c>
      <c r="W80" s="107" t="str">
        <f t="shared" si="26"/>
        <v/>
      </c>
      <c r="X80" s="108" t="str">
        <f t="shared" si="27"/>
        <v/>
      </c>
      <c r="Y80" s="108" t="str">
        <f t="shared" si="28"/>
        <v/>
      </c>
      <c r="Z80" s="108" t="str">
        <f t="shared" si="29"/>
        <v xml:space="preserve">Temps restant : </v>
      </c>
      <c r="AA80" s="355" t="str">
        <f t="shared" si="30"/>
        <v/>
      </c>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row>
    <row r="81" spans="1:87" ht="15.75" thickBot="1">
      <c r="A81" s="354" t="str">
        <f>IF(eligibilité!AG83="","",eligibilité!A83)</f>
        <v/>
      </c>
      <c r="B81" s="103" t="str">
        <f>IF(A81="","",IF(VLOOKUP(A81,eligibilité!$A$15:$J$515,2,TRUE)="","",VLOOKUP(A81,eligibilité!$A$15:$J$515,2,TRUE)))</f>
        <v/>
      </c>
      <c r="C81" s="103" t="str">
        <f>IF(A81="","",IF(VLOOKUP(A81,eligibilité!$A$15:$AG$515,3,TRUE)="","",VLOOKUP(A81,eligibilité!$A$15:$AG$515,3,TRUE)))</f>
        <v/>
      </c>
      <c r="D81" s="103" t="str">
        <f>IF(A81="","",IF(VLOOKUP(A81,eligibilité!$A$15:$AG$515,4,TRUE)="","",VLOOKUP(A81,eligibilité!$A$15:$AG$515,4,TRUE)))</f>
        <v/>
      </c>
      <c r="E81" s="103" t="str">
        <f>IF(A81="","",IF(VLOOKUP(A81,eligibilité!$A$15:$AG$515,5,TRUE)="","",VLOOKUP(A81,eligibilité!$A$15:$AG$515,5,TRUE)))</f>
        <v/>
      </c>
      <c r="F81" s="104" t="str">
        <f>IF(A81="","",IF(VLOOKUP(A81,eligibilité!$A$15:$AG$515,6,TRUE)="","",VLOOKUP(A81,eligibilité!$A$15:$AG$515,6,TRUE)))</f>
        <v/>
      </c>
      <c r="G81" s="104" t="str">
        <f>IF(A81="","",IF(VLOOKUP(A81,eligibilité!$A$15:$AG$515,7,TRUE)="","",VLOOKUP(A81,eligibilité!$A$15:$AG$515,7,TRUE)))</f>
        <v/>
      </c>
      <c r="H81" s="323" t="str">
        <f>IF(A81="","",IF(VLOOKUP(A81,eligibilité!$A$15:$AG$515,8,TRUE)="","",VLOOKUP(A81,eligibilité!$A$15:$AG$515,8,TRUE)))</f>
        <v/>
      </c>
      <c r="I81" s="103" t="str">
        <f>IF(A81="","",IF(VLOOKUP(A81,eligibilité!$A$15:$AG$515,9,TRUE)="","",VLOOKUP(A81,eligibilité!$A$15:$AG$515,9,TRUE)))</f>
        <v/>
      </c>
      <c r="J81" s="105" t="str">
        <f>IF(A81="","",IF(VLOOKUP(A81,eligibilité!$A$15:$AG$515,10,TRUE)="","",VLOOKUP(A81,eligibilité!$A$15:$AG$515,10,TRUE)))</f>
        <v/>
      </c>
      <c r="K81" s="106" t="str">
        <f>IF(A81="","",IF(VLOOKUP(A81,eligibilité!$A$15:$AG$515,30,FALSE)=0,"",VLOOKUP(A81,eligibilité!$A$15:$AG$515,30,FALSE)))</f>
        <v/>
      </c>
      <c r="L81" s="107" t="str">
        <f t="shared" si="16"/>
        <v/>
      </c>
      <c r="M81" s="108" t="str">
        <f t="shared" si="17"/>
        <v/>
      </c>
      <c r="N81" s="107" t="str">
        <f t="shared" si="18"/>
        <v/>
      </c>
      <c r="O81" s="109" t="str">
        <f t="shared" si="19"/>
        <v/>
      </c>
      <c r="P81" s="109" t="str">
        <f t="shared" si="20"/>
        <v/>
      </c>
      <c r="Q81" s="241" t="str">
        <f t="shared" si="21"/>
        <v/>
      </c>
      <c r="R81" s="110" t="str">
        <f t="shared" si="22"/>
        <v/>
      </c>
      <c r="S81" s="352">
        <f t="shared" ca="1" si="31"/>
        <v>1296</v>
      </c>
      <c r="T81" s="107" t="str">
        <f t="shared" si="23"/>
        <v/>
      </c>
      <c r="U81" s="108" t="str">
        <f t="shared" si="24"/>
        <v/>
      </c>
      <c r="V81" s="107" t="str">
        <f t="shared" si="25"/>
        <v/>
      </c>
      <c r="W81" s="107" t="str">
        <f t="shared" si="26"/>
        <v/>
      </c>
      <c r="X81" s="108" t="str">
        <f t="shared" si="27"/>
        <v/>
      </c>
      <c r="Y81" s="108" t="str">
        <f t="shared" si="28"/>
        <v/>
      </c>
      <c r="Z81" s="108" t="str">
        <f t="shared" si="29"/>
        <v xml:space="preserve">Temps restant : </v>
      </c>
      <c r="AA81" s="355" t="str">
        <f t="shared" si="30"/>
        <v/>
      </c>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row>
    <row r="82" spans="1:87" ht="15.75" thickBot="1">
      <c r="A82" s="354" t="str">
        <f>IF(eligibilité!AG84="","",eligibilité!A84)</f>
        <v/>
      </c>
      <c r="B82" s="103" t="str">
        <f>IF(A82="","",IF(VLOOKUP(A82,eligibilité!$A$15:$J$515,2,TRUE)="","",VLOOKUP(A82,eligibilité!$A$15:$J$515,2,TRUE)))</f>
        <v/>
      </c>
      <c r="C82" s="103" t="str">
        <f>IF(A82="","",IF(VLOOKUP(A82,eligibilité!$A$15:$AG$515,3,TRUE)="","",VLOOKUP(A82,eligibilité!$A$15:$AG$515,3,TRUE)))</f>
        <v/>
      </c>
      <c r="D82" s="103" t="str">
        <f>IF(A82="","",IF(VLOOKUP(A82,eligibilité!$A$15:$AG$515,4,TRUE)="","",VLOOKUP(A82,eligibilité!$A$15:$AG$515,4,TRUE)))</f>
        <v/>
      </c>
      <c r="E82" s="103" t="str">
        <f>IF(A82="","",IF(VLOOKUP(A82,eligibilité!$A$15:$AG$515,5,TRUE)="","",VLOOKUP(A82,eligibilité!$A$15:$AG$515,5,TRUE)))</f>
        <v/>
      </c>
      <c r="F82" s="104" t="str">
        <f>IF(A82="","",IF(VLOOKUP(A82,eligibilité!$A$15:$AG$515,6,TRUE)="","",VLOOKUP(A82,eligibilité!$A$15:$AG$515,6,TRUE)))</f>
        <v/>
      </c>
      <c r="G82" s="104" t="str">
        <f>IF(A82="","",IF(VLOOKUP(A82,eligibilité!$A$15:$AG$515,7,TRUE)="","",VLOOKUP(A82,eligibilité!$A$15:$AG$515,7,TRUE)))</f>
        <v/>
      </c>
      <c r="H82" s="323" t="str">
        <f>IF(A82="","",IF(VLOOKUP(A82,eligibilité!$A$15:$AG$515,8,TRUE)="","",VLOOKUP(A82,eligibilité!$A$15:$AG$515,8,TRUE)))</f>
        <v/>
      </c>
      <c r="I82" s="103" t="str">
        <f>IF(A82="","",IF(VLOOKUP(A82,eligibilité!$A$15:$AG$515,9,TRUE)="","",VLOOKUP(A82,eligibilité!$A$15:$AG$515,9,TRUE)))</f>
        <v/>
      </c>
      <c r="J82" s="105" t="str">
        <f>IF(A82="","",IF(VLOOKUP(A82,eligibilité!$A$15:$AG$515,10,TRUE)="","",VLOOKUP(A82,eligibilité!$A$15:$AG$515,10,TRUE)))</f>
        <v/>
      </c>
      <c r="K82" s="106" t="str">
        <f>IF(A82="","",IF(VLOOKUP(A82,eligibilité!$A$15:$AG$515,30,FALSE)=0,"",VLOOKUP(A82,eligibilité!$A$15:$AG$515,30,FALSE)))</f>
        <v/>
      </c>
      <c r="L82" s="107" t="str">
        <f t="shared" si="16"/>
        <v/>
      </c>
      <c r="M82" s="108" t="str">
        <f t="shared" si="17"/>
        <v/>
      </c>
      <c r="N82" s="107" t="str">
        <f t="shared" si="18"/>
        <v/>
      </c>
      <c r="O82" s="109" t="str">
        <f t="shared" si="19"/>
        <v/>
      </c>
      <c r="P82" s="109" t="str">
        <f t="shared" si="20"/>
        <v/>
      </c>
      <c r="Q82" s="241" t="str">
        <f t="shared" si="21"/>
        <v/>
      </c>
      <c r="R82" s="110" t="str">
        <f t="shared" si="22"/>
        <v/>
      </c>
      <c r="S82" s="352">
        <f t="shared" ca="1" si="31"/>
        <v>1296</v>
      </c>
      <c r="T82" s="107" t="str">
        <f t="shared" si="23"/>
        <v/>
      </c>
      <c r="U82" s="108" t="str">
        <f t="shared" si="24"/>
        <v/>
      </c>
      <c r="V82" s="107" t="str">
        <f t="shared" si="25"/>
        <v/>
      </c>
      <c r="W82" s="107" t="str">
        <f t="shared" si="26"/>
        <v/>
      </c>
      <c r="X82" s="108" t="str">
        <f t="shared" si="27"/>
        <v/>
      </c>
      <c r="Y82" s="108" t="str">
        <f t="shared" si="28"/>
        <v/>
      </c>
      <c r="Z82" s="108" t="str">
        <f t="shared" si="29"/>
        <v xml:space="preserve">Temps restant : </v>
      </c>
      <c r="AA82" s="355" t="str">
        <f t="shared" si="30"/>
        <v/>
      </c>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row>
    <row r="83" spans="1:87" ht="15.75" thickBot="1">
      <c r="A83" s="354" t="str">
        <f>IF(eligibilité!AG85="","",eligibilité!A85)</f>
        <v/>
      </c>
      <c r="B83" s="103" t="str">
        <f>IF(A83="","",IF(VLOOKUP(A83,eligibilité!$A$15:$J$515,2,TRUE)="","",VLOOKUP(A83,eligibilité!$A$15:$J$515,2,TRUE)))</f>
        <v/>
      </c>
      <c r="C83" s="103" t="str">
        <f>IF(A83="","",IF(VLOOKUP(A83,eligibilité!$A$15:$AG$515,3,TRUE)="","",VLOOKUP(A83,eligibilité!$A$15:$AG$515,3,TRUE)))</f>
        <v/>
      </c>
      <c r="D83" s="103" t="str">
        <f>IF(A83="","",IF(VLOOKUP(A83,eligibilité!$A$15:$AG$515,4,TRUE)="","",VLOOKUP(A83,eligibilité!$A$15:$AG$515,4,TRUE)))</f>
        <v/>
      </c>
      <c r="E83" s="103" t="str">
        <f>IF(A83="","",IF(VLOOKUP(A83,eligibilité!$A$15:$AG$515,5,TRUE)="","",VLOOKUP(A83,eligibilité!$A$15:$AG$515,5,TRUE)))</f>
        <v/>
      </c>
      <c r="F83" s="104" t="str">
        <f>IF(A83="","",IF(VLOOKUP(A83,eligibilité!$A$15:$AG$515,6,TRUE)="","",VLOOKUP(A83,eligibilité!$A$15:$AG$515,6,TRUE)))</f>
        <v/>
      </c>
      <c r="G83" s="104" t="str">
        <f>IF(A83="","",IF(VLOOKUP(A83,eligibilité!$A$15:$AG$515,7,TRUE)="","",VLOOKUP(A83,eligibilité!$A$15:$AG$515,7,TRUE)))</f>
        <v/>
      </c>
      <c r="H83" s="323" t="str">
        <f>IF(A83="","",IF(VLOOKUP(A83,eligibilité!$A$15:$AG$515,8,TRUE)="","",VLOOKUP(A83,eligibilité!$A$15:$AG$515,8,TRUE)))</f>
        <v/>
      </c>
      <c r="I83" s="103" t="str">
        <f>IF(A83="","",IF(VLOOKUP(A83,eligibilité!$A$15:$AG$515,9,TRUE)="","",VLOOKUP(A83,eligibilité!$A$15:$AG$515,9,TRUE)))</f>
        <v/>
      </c>
      <c r="J83" s="105" t="str">
        <f>IF(A83="","",IF(VLOOKUP(A83,eligibilité!$A$15:$AG$515,10,TRUE)="","",VLOOKUP(A83,eligibilité!$A$15:$AG$515,10,TRUE)))</f>
        <v/>
      </c>
      <c r="K83" s="106" t="str">
        <f>IF(A83="","",IF(VLOOKUP(A83,eligibilité!$A$15:$AG$515,30,FALSE)=0,"",VLOOKUP(A83,eligibilité!$A$15:$AG$515,30,FALSE)))</f>
        <v/>
      </c>
      <c r="L83" s="107" t="str">
        <f t="shared" si="16"/>
        <v/>
      </c>
      <c r="M83" s="108" t="str">
        <f t="shared" si="17"/>
        <v/>
      </c>
      <c r="N83" s="107" t="str">
        <f t="shared" si="18"/>
        <v/>
      </c>
      <c r="O83" s="109" t="str">
        <f t="shared" si="19"/>
        <v/>
      </c>
      <c r="P83" s="109" t="str">
        <f t="shared" si="20"/>
        <v/>
      </c>
      <c r="Q83" s="241" t="str">
        <f t="shared" si="21"/>
        <v/>
      </c>
      <c r="R83" s="110" t="str">
        <f t="shared" si="22"/>
        <v/>
      </c>
      <c r="S83" s="352">
        <f t="shared" ca="1" si="31"/>
        <v>1296</v>
      </c>
      <c r="T83" s="107" t="str">
        <f t="shared" si="23"/>
        <v/>
      </c>
      <c r="U83" s="108" t="str">
        <f t="shared" si="24"/>
        <v/>
      </c>
      <c r="V83" s="107" t="str">
        <f t="shared" si="25"/>
        <v/>
      </c>
      <c r="W83" s="107" t="str">
        <f t="shared" si="26"/>
        <v/>
      </c>
      <c r="X83" s="108" t="str">
        <f t="shared" si="27"/>
        <v/>
      </c>
      <c r="Y83" s="108" t="str">
        <f t="shared" si="28"/>
        <v/>
      </c>
      <c r="Z83" s="108" t="str">
        <f t="shared" si="29"/>
        <v xml:space="preserve">Temps restant : </v>
      </c>
      <c r="AA83" s="355" t="str">
        <f t="shared" si="30"/>
        <v/>
      </c>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row>
    <row r="84" spans="1:87" ht="15.75" thickBot="1">
      <c r="A84" s="354" t="str">
        <f>IF(eligibilité!AG86="","",eligibilité!A86)</f>
        <v/>
      </c>
      <c r="B84" s="103" t="str">
        <f>IF(A84="","",IF(VLOOKUP(A84,eligibilité!$A$15:$J$515,2,TRUE)="","",VLOOKUP(A84,eligibilité!$A$15:$J$515,2,TRUE)))</f>
        <v/>
      </c>
      <c r="C84" s="103" t="str">
        <f>IF(A84="","",IF(VLOOKUP(A84,eligibilité!$A$15:$AG$515,3,TRUE)="","",VLOOKUP(A84,eligibilité!$A$15:$AG$515,3,TRUE)))</f>
        <v/>
      </c>
      <c r="D84" s="103" t="str">
        <f>IF(A84="","",IF(VLOOKUP(A84,eligibilité!$A$15:$AG$515,4,TRUE)="","",VLOOKUP(A84,eligibilité!$A$15:$AG$515,4,TRUE)))</f>
        <v/>
      </c>
      <c r="E84" s="103" t="str">
        <f>IF(A84="","",IF(VLOOKUP(A84,eligibilité!$A$15:$AG$515,5,TRUE)="","",VLOOKUP(A84,eligibilité!$A$15:$AG$515,5,TRUE)))</f>
        <v/>
      </c>
      <c r="F84" s="104" t="str">
        <f>IF(A84="","",IF(VLOOKUP(A84,eligibilité!$A$15:$AG$515,6,TRUE)="","",VLOOKUP(A84,eligibilité!$A$15:$AG$515,6,TRUE)))</f>
        <v/>
      </c>
      <c r="G84" s="104" t="str">
        <f>IF(A84="","",IF(VLOOKUP(A84,eligibilité!$A$15:$AG$515,7,TRUE)="","",VLOOKUP(A84,eligibilité!$A$15:$AG$515,7,TRUE)))</f>
        <v/>
      </c>
      <c r="H84" s="323" t="str">
        <f>IF(A84="","",IF(VLOOKUP(A84,eligibilité!$A$15:$AG$515,8,TRUE)="","",VLOOKUP(A84,eligibilité!$A$15:$AG$515,8,TRUE)))</f>
        <v/>
      </c>
      <c r="I84" s="103" t="str">
        <f>IF(A84="","",IF(VLOOKUP(A84,eligibilité!$A$15:$AG$515,9,TRUE)="","",VLOOKUP(A84,eligibilité!$A$15:$AG$515,9,TRUE)))</f>
        <v/>
      </c>
      <c r="J84" s="105" t="str">
        <f>IF(A84="","",IF(VLOOKUP(A84,eligibilité!$A$15:$AG$515,10,TRUE)="","",VLOOKUP(A84,eligibilité!$A$15:$AG$515,10,TRUE)))</f>
        <v/>
      </c>
      <c r="K84" s="106" t="str">
        <f>IF(A84="","",IF(VLOOKUP(A84,eligibilité!$A$15:$AG$515,30,FALSE)=0,"",VLOOKUP(A84,eligibilité!$A$15:$AG$515,30,FALSE)))</f>
        <v/>
      </c>
      <c r="L84" s="107" t="str">
        <f t="shared" si="16"/>
        <v/>
      </c>
      <c r="M84" s="108" t="str">
        <f t="shared" si="17"/>
        <v/>
      </c>
      <c r="N84" s="107" t="str">
        <f t="shared" si="18"/>
        <v/>
      </c>
      <c r="O84" s="109" t="str">
        <f t="shared" si="19"/>
        <v/>
      </c>
      <c r="P84" s="109" t="str">
        <f t="shared" si="20"/>
        <v/>
      </c>
      <c r="Q84" s="241" t="str">
        <f t="shared" si="21"/>
        <v/>
      </c>
      <c r="R84" s="110" t="str">
        <f t="shared" si="22"/>
        <v/>
      </c>
      <c r="S84" s="352">
        <f t="shared" ca="1" si="31"/>
        <v>1296</v>
      </c>
      <c r="T84" s="107" t="str">
        <f t="shared" si="23"/>
        <v/>
      </c>
      <c r="U84" s="108" t="str">
        <f t="shared" si="24"/>
        <v/>
      </c>
      <c r="V84" s="107" t="str">
        <f t="shared" si="25"/>
        <v/>
      </c>
      <c r="W84" s="107" t="str">
        <f t="shared" si="26"/>
        <v/>
      </c>
      <c r="X84" s="108" t="str">
        <f t="shared" si="27"/>
        <v/>
      </c>
      <c r="Y84" s="108" t="str">
        <f t="shared" si="28"/>
        <v/>
      </c>
      <c r="Z84" s="108" t="str">
        <f t="shared" si="29"/>
        <v xml:space="preserve">Temps restant : </v>
      </c>
      <c r="AA84" s="355" t="str">
        <f t="shared" si="30"/>
        <v/>
      </c>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row>
    <row r="85" spans="1:87" ht="15.75" thickBot="1">
      <c r="A85" s="354" t="str">
        <f>IF(eligibilité!AG87="","",eligibilité!A87)</f>
        <v/>
      </c>
      <c r="B85" s="103" t="str">
        <f>IF(A85="","",IF(VLOOKUP(A85,eligibilité!$A$15:$J$515,2,TRUE)="","",VLOOKUP(A85,eligibilité!$A$15:$J$515,2,TRUE)))</f>
        <v/>
      </c>
      <c r="C85" s="103" t="str">
        <f>IF(A85="","",IF(VLOOKUP(A85,eligibilité!$A$15:$AG$515,3,TRUE)="","",VLOOKUP(A85,eligibilité!$A$15:$AG$515,3,TRUE)))</f>
        <v/>
      </c>
      <c r="D85" s="103" t="str">
        <f>IF(A85="","",IF(VLOOKUP(A85,eligibilité!$A$15:$AG$515,4,TRUE)="","",VLOOKUP(A85,eligibilité!$A$15:$AG$515,4,TRUE)))</f>
        <v/>
      </c>
      <c r="E85" s="103" t="str">
        <f>IF(A85="","",IF(VLOOKUP(A85,eligibilité!$A$15:$AG$515,5,TRUE)="","",VLOOKUP(A85,eligibilité!$A$15:$AG$515,5,TRUE)))</f>
        <v/>
      </c>
      <c r="F85" s="104" t="str">
        <f>IF(A85="","",IF(VLOOKUP(A85,eligibilité!$A$15:$AG$515,6,TRUE)="","",VLOOKUP(A85,eligibilité!$A$15:$AG$515,6,TRUE)))</f>
        <v/>
      </c>
      <c r="G85" s="104" t="str">
        <f>IF(A85="","",IF(VLOOKUP(A85,eligibilité!$A$15:$AG$515,7,TRUE)="","",VLOOKUP(A85,eligibilité!$A$15:$AG$515,7,TRUE)))</f>
        <v/>
      </c>
      <c r="H85" s="323" t="str">
        <f>IF(A85="","",IF(VLOOKUP(A85,eligibilité!$A$15:$AG$515,8,TRUE)="","",VLOOKUP(A85,eligibilité!$A$15:$AG$515,8,TRUE)))</f>
        <v/>
      </c>
      <c r="I85" s="103" t="str">
        <f>IF(A85="","",IF(VLOOKUP(A85,eligibilité!$A$15:$AG$515,9,TRUE)="","",VLOOKUP(A85,eligibilité!$A$15:$AG$515,9,TRUE)))</f>
        <v/>
      </c>
      <c r="J85" s="105" t="str">
        <f>IF(A85="","",IF(VLOOKUP(A85,eligibilité!$A$15:$AG$515,10,TRUE)="","",VLOOKUP(A85,eligibilité!$A$15:$AG$515,10,TRUE)))</f>
        <v/>
      </c>
      <c r="K85" s="106" t="str">
        <f>IF(A85="","",IF(VLOOKUP(A85,eligibilité!$A$15:$AG$515,30,FALSE)=0,"",VLOOKUP(A85,eligibilité!$A$15:$AG$515,30,FALSE)))</f>
        <v/>
      </c>
      <c r="L85" s="107" t="str">
        <f t="shared" si="16"/>
        <v/>
      </c>
      <c r="M85" s="108" t="str">
        <f t="shared" si="17"/>
        <v/>
      </c>
      <c r="N85" s="107" t="str">
        <f t="shared" si="18"/>
        <v/>
      </c>
      <c r="O85" s="109" t="str">
        <f t="shared" si="19"/>
        <v/>
      </c>
      <c r="P85" s="109" t="str">
        <f t="shared" si="20"/>
        <v/>
      </c>
      <c r="Q85" s="241" t="str">
        <f t="shared" si="21"/>
        <v/>
      </c>
      <c r="R85" s="110" t="str">
        <f t="shared" si="22"/>
        <v/>
      </c>
      <c r="S85" s="352">
        <f t="shared" ca="1" si="31"/>
        <v>1296</v>
      </c>
      <c r="T85" s="107" t="str">
        <f t="shared" si="23"/>
        <v/>
      </c>
      <c r="U85" s="108" t="str">
        <f t="shared" si="24"/>
        <v/>
      </c>
      <c r="V85" s="107" t="str">
        <f t="shared" si="25"/>
        <v/>
      </c>
      <c r="W85" s="107" t="str">
        <f t="shared" si="26"/>
        <v/>
      </c>
      <c r="X85" s="108" t="str">
        <f t="shared" si="27"/>
        <v/>
      </c>
      <c r="Y85" s="108" t="str">
        <f t="shared" si="28"/>
        <v/>
      </c>
      <c r="Z85" s="108" t="str">
        <f t="shared" si="29"/>
        <v xml:space="preserve">Temps restant : </v>
      </c>
      <c r="AA85" s="355" t="str">
        <f t="shared" si="30"/>
        <v/>
      </c>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row>
    <row r="86" spans="1:87" ht="15.75" thickBot="1">
      <c r="A86" s="354" t="str">
        <f>IF(eligibilité!AG88="","",eligibilité!A88)</f>
        <v/>
      </c>
      <c r="B86" s="103" t="str">
        <f>IF(A86="","",IF(VLOOKUP(A86,eligibilité!$A$15:$J$515,2,TRUE)="","",VLOOKUP(A86,eligibilité!$A$15:$J$515,2,TRUE)))</f>
        <v/>
      </c>
      <c r="C86" s="103" t="str">
        <f>IF(A86="","",IF(VLOOKUP(A86,eligibilité!$A$15:$AG$515,3,TRUE)="","",VLOOKUP(A86,eligibilité!$A$15:$AG$515,3,TRUE)))</f>
        <v/>
      </c>
      <c r="D86" s="103" t="str">
        <f>IF(A86="","",IF(VLOOKUP(A86,eligibilité!$A$15:$AG$515,4,TRUE)="","",VLOOKUP(A86,eligibilité!$A$15:$AG$515,4,TRUE)))</f>
        <v/>
      </c>
      <c r="E86" s="103" t="str">
        <f>IF(A86="","",IF(VLOOKUP(A86,eligibilité!$A$15:$AG$515,5,TRUE)="","",VLOOKUP(A86,eligibilité!$A$15:$AG$515,5,TRUE)))</f>
        <v/>
      </c>
      <c r="F86" s="104" t="str">
        <f>IF(A86="","",IF(VLOOKUP(A86,eligibilité!$A$15:$AG$515,6,TRUE)="","",VLOOKUP(A86,eligibilité!$A$15:$AG$515,6,TRUE)))</f>
        <v/>
      </c>
      <c r="G86" s="104" t="str">
        <f>IF(A86="","",IF(VLOOKUP(A86,eligibilité!$A$15:$AG$515,7,TRUE)="","",VLOOKUP(A86,eligibilité!$A$15:$AG$515,7,TRUE)))</f>
        <v/>
      </c>
      <c r="H86" s="323" t="str">
        <f>IF(A86="","",IF(VLOOKUP(A86,eligibilité!$A$15:$AG$515,8,TRUE)="","",VLOOKUP(A86,eligibilité!$A$15:$AG$515,8,TRUE)))</f>
        <v/>
      </c>
      <c r="I86" s="103" t="str">
        <f>IF(A86="","",IF(VLOOKUP(A86,eligibilité!$A$15:$AG$515,9,TRUE)="","",VLOOKUP(A86,eligibilité!$A$15:$AG$515,9,TRUE)))</f>
        <v/>
      </c>
      <c r="J86" s="105" t="str">
        <f>IF(A86="","",IF(VLOOKUP(A86,eligibilité!$A$15:$AG$515,10,TRUE)="","",VLOOKUP(A86,eligibilité!$A$15:$AG$515,10,TRUE)))</f>
        <v/>
      </c>
      <c r="K86" s="106" t="str">
        <f>IF(A86="","",IF(VLOOKUP(A86,eligibilité!$A$15:$AG$515,30,FALSE)=0,"",VLOOKUP(A86,eligibilité!$A$15:$AG$515,30,FALSE)))</f>
        <v/>
      </c>
      <c r="L86" s="107" t="str">
        <f t="shared" si="16"/>
        <v/>
      </c>
      <c r="M86" s="108" t="str">
        <f t="shared" si="17"/>
        <v/>
      </c>
      <c r="N86" s="107" t="str">
        <f t="shared" si="18"/>
        <v/>
      </c>
      <c r="O86" s="109" t="str">
        <f t="shared" si="19"/>
        <v/>
      </c>
      <c r="P86" s="109" t="str">
        <f t="shared" si="20"/>
        <v/>
      </c>
      <c r="Q86" s="241" t="str">
        <f t="shared" si="21"/>
        <v/>
      </c>
      <c r="R86" s="110" t="str">
        <f t="shared" si="22"/>
        <v/>
      </c>
      <c r="S86" s="352">
        <f t="shared" ca="1" si="31"/>
        <v>1296</v>
      </c>
      <c r="T86" s="107" t="str">
        <f t="shared" si="23"/>
        <v/>
      </c>
      <c r="U86" s="108" t="str">
        <f t="shared" si="24"/>
        <v/>
      </c>
      <c r="V86" s="107" t="str">
        <f t="shared" si="25"/>
        <v/>
      </c>
      <c r="W86" s="107" t="str">
        <f t="shared" si="26"/>
        <v/>
      </c>
      <c r="X86" s="108" t="str">
        <f t="shared" si="27"/>
        <v/>
      </c>
      <c r="Y86" s="108" t="str">
        <f t="shared" si="28"/>
        <v/>
      </c>
      <c r="Z86" s="108" t="str">
        <f t="shared" si="29"/>
        <v xml:space="preserve">Temps restant : </v>
      </c>
      <c r="AA86" s="355" t="str">
        <f t="shared" si="30"/>
        <v/>
      </c>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row>
    <row r="87" spans="1:87" ht="15.75" thickBot="1">
      <c r="A87" s="354" t="str">
        <f>IF(eligibilité!AG89="","",eligibilité!A89)</f>
        <v/>
      </c>
      <c r="B87" s="103" t="str">
        <f>IF(A87="","",IF(VLOOKUP(A87,eligibilité!$A$15:$J$515,2,TRUE)="","",VLOOKUP(A87,eligibilité!$A$15:$J$515,2,TRUE)))</f>
        <v/>
      </c>
      <c r="C87" s="103" t="str">
        <f>IF(A87="","",IF(VLOOKUP(A87,eligibilité!$A$15:$AG$515,3,TRUE)="","",VLOOKUP(A87,eligibilité!$A$15:$AG$515,3,TRUE)))</f>
        <v/>
      </c>
      <c r="D87" s="103" t="str">
        <f>IF(A87="","",IF(VLOOKUP(A87,eligibilité!$A$15:$AG$515,4,TRUE)="","",VLOOKUP(A87,eligibilité!$A$15:$AG$515,4,TRUE)))</f>
        <v/>
      </c>
      <c r="E87" s="103" t="str">
        <f>IF(A87="","",IF(VLOOKUP(A87,eligibilité!$A$15:$AG$515,5,TRUE)="","",VLOOKUP(A87,eligibilité!$A$15:$AG$515,5,TRUE)))</f>
        <v/>
      </c>
      <c r="F87" s="104" t="str">
        <f>IF(A87="","",IF(VLOOKUP(A87,eligibilité!$A$15:$AG$515,6,TRUE)="","",VLOOKUP(A87,eligibilité!$A$15:$AG$515,6,TRUE)))</f>
        <v/>
      </c>
      <c r="G87" s="104" t="str">
        <f>IF(A87="","",IF(VLOOKUP(A87,eligibilité!$A$15:$AG$515,7,TRUE)="","",VLOOKUP(A87,eligibilité!$A$15:$AG$515,7,TRUE)))</f>
        <v/>
      </c>
      <c r="H87" s="323" t="str">
        <f>IF(A87="","",IF(VLOOKUP(A87,eligibilité!$A$15:$AG$515,8,TRUE)="","",VLOOKUP(A87,eligibilité!$A$15:$AG$515,8,TRUE)))</f>
        <v/>
      </c>
      <c r="I87" s="103" t="str">
        <f>IF(A87="","",IF(VLOOKUP(A87,eligibilité!$A$15:$AG$515,9,TRUE)="","",VLOOKUP(A87,eligibilité!$A$15:$AG$515,9,TRUE)))</f>
        <v/>
      </c>
      <c r="J87" s="105" t="str">
        <f>IF(A87="","",IF(VLOOKUP(A87,eligibilité!$A$15:$AG$515,10,TRUE)="","",VLOOKUP(A87,eligibilité!$A$15:$AG$515,10,TRUE)))</f>
        <v/>
      </c>
      <c r="K87" s="106" t="str">
        <f>IF(A87="","",IF(VLOOKUP(A87,eligibilité!$A$15:$AG$515,30,FALSE)=0,"",VLOOKUP(A87,eligibilité!$A$15:$AG$515,30,FALSE)))</f>
        <v/>
      </c>
      <c r="L87" s="107" t="str">
        <f t="shared" si="16"/>
        <v/>
      </c>
      <c r="M87" s="108" t="str">
        <f t="shared" si="17"/>
        <v/>
      </c>
      <c r="N87" s="107" t="str">
        <f t="shared" si="18"/>
        <v/>
      </c>
      <c r="O87" s="109" t="str">
        <f t="shared" si="19"/>
        <v/>
      </c>
      <c r="P87" s="109" t="str">
        <f t="shared" si="20"/>
        <v/>
      </c>
      <c r="Q87" s="241" t="str">
        <f t="shared" si="21"/>
        <v/>
      </c>
      <c r="R87" s="110" t="str">
        <f t="shared" si="22"/>
        <v/>
      </c>
      <c r="S87" s="352">
        <f t="shared" ca="1" si="31"/>
        <v>1296</v>
      </c>
      <c r="T87" s="107" t="str">
        <f t="shared" si="23"/>
        <v/>
      </c>
      <c r="U87" s="108" t="str">
        <f t="shared" si="24"/>
        <v/>
      </c>
      <c r="V87" s="107" t="str">
        <f t="shared" si="25"/>
        <v/>
      </c>
      <c r="W87" s="107" t="str">
        <f t="shared" si="26"/>
        <v/>
      </c>
      <c r="X87" s="108" t="str">
        <f t="shared" si="27"/>
        <v/>
      </c>
      <c r="Y87" s="108" t="str">
        <f t="shared" si="28"/>
        <v/>
      </c>
      <c r="Z87" s="108" t="str">
        <f t="shared" si="29"/>
        <v xml:space="preserve">Temps restant : </v>
      </c>
      <c r="AA87" s="355" t="str">
        <f t="shared" si="30"/>
        <v/>
      </c>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row>
    <row r="88" spans="1:87" ht="15.75" thickBot="1">
      <c r="A88" s="354" t="str">
        <f>IF(eligibilité!AG90="","",eligibilité!A90)</f>
        <v/>
      </c>
      <c r="B88" s="103" t="str">
        <f>IF(A88="","",IF(VLOOKUP(A88,eligibilité!$A$15:$J$515,2,TRUE)="","",VLOOKUP(A88,eligibilité!$A$15:$J$515,2,TRUE)))</f>
        <v/>
      </c>
      <c r="C88" s="103" t="str">
        <f>IF(A88="","",IF(VLOOKUP(A88,eligibilité!$A$15:$AG$515,3,TRUE)="","",VLOOKUP(A88,eligibilité!$A$15:$AG$515,3,TRUE)))</f>
        <v/>
      </c>
      <c r="D88" s="103" t="str">
        <f>IF(A88="","",IF(VLOOKUP(A88,eligibilité!$A$15:$AG$515,4,TRUE)="","",VLOOKUP(A88,eligibilité!$A$15:$AG$515,4,TRUE)))</f>
        <v/>
      </c>
      <c r="E88" s="103" t="str">
        <f>IF(A88="","",IF(VLOOKUP(A88,eligibilité!$A$15:$AG$515,5,TRUE)="","",VLOOKUP(A88,eligibilité!$A$15:$AG$515,5,TRUE)))</f>
        <v/>
      </c>
      <c r="F88" s="104" t="str">
        <f>IF(A88="","",IF(VLOOKUP(A88,eligibilité!$A$15:$AG$515,6,TRUE)="","",VLOOKUP(A88,eligibilité!$A$15:$AG$515,6,TRUE)))</f>
        <v/>
      </c>
      <c r="G88" s="104" t="str">
        <f>IF(A88="","",IF(VLOOKUP(A88,eligibilité!$A$15:$AG$515,7,TRUE)="","",VLOOKUP(A88,eligibilité!$A$15:$AG$515,7,TRUE)))</f>
        <v/>
      </c>
      <c r="H88" s="323" t="str">
        <f>IF(A88="","",IF(VLOOKUP(A88,eligibilité!$A$15:$AG$515,8,TRUE)="","",VLOOKUP(A88,eligibilité!$A$15:$AG$515,8,TRUE)))</f>
        <v/>
      </c>
      <c r="I88" s="103" t="str">
        <f>IF(A88="","",IF(VLOOKUP(A88,eligibilité!$A$15:$AG$515,9,TRUE)="","",VLOOKUP(A88,eligibilité!$A$15:$AG$515,9,TRUE)))</f>
        <v/>
      </c>
      <c r="J88" s="105" t="str">
        <f>IF(A88="","",IF(VLOOKUP(A88,eligibilité!$A$15:$AG$515,10,TRUE)="","",VLOOKUP(A88,eligibilité!$A$15:$AG$515,10,TRUE)))</f>
        <v/>
      </c>
      <c r="K88" s="106" t="str">
        <f>IF(A88="","",IF(VLOOKUP(A88,eligibilité!$A$15:$AG$515,30,FALSE)=0,"",VLOOKUP(A88,eligibilité!$A$15:$AG$515,30,FALSE)))</f>
        <v/>
      </c>
      <c r="L88" s="107" t="str">
        <f t="shared" si="16"/>
        <v/>
      </c>
      <c r="M88" s="108" t="str">
        <f t="shared" si="17"/>
        <v/>
      </c>
      <c r="N88" s="107" t="str">
        <f t="shared" si="18"/>
        <v/>
      </c>
      <c r="O88" s="109" t="str">
        <f t="shared" si="19"/>
        <v/>
      </c>
      <c r="P88" s="109" t="str">
        <f t="shared" si="20"/>
        <v/>
      </c>
      <c r="Q88" s="241" t="str">
        <f t="shared" si="21"/>
        <v/>
      </c>
      <c r="R88" s="110" t="str">
        <f t="shared" si="22"/>
        <v/>
      </c>
      <c r="S88" s="352">
        <f t="shared" ca="1" si="31"/>
        <v>1296</v>
      </c>
      <c r="T88" s="107" t="str">
        <f t="shared" si="23"/>
        <v/>
      </c>
      <c r="U88" s="108" t="str">
        <f t="shared" si="24"/>
        <v/>
      </c>
      <c r="V88" s="107" t="str">
        <f t="shared" si="25"/>
        <v/>
      </c>
      <c r="W88" s="107" t="str">
        <f t="shared" si="26"/>
        <v/>
      </c>
      <c r="X88" s="108" t="str">
        <f t="shared" si="27"/>
        <v/>
      </c>
      <c r="Y88" s="108" t="str">
        <f t="shared" si="28"/>
        <v/>
      </c>
      <c r="Z88" s="108" t="str">
        <f t="shared" si="29"/>
        <v xml:space="preserve">Temps restant : </v>
      </c>
      <c r="AA88" s="355" t="str">
        <f t="shared" si="30"/>
        <v/>
      </c>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row>
    <row r="89" spans="1:87" ht="15.75" thickBot="1">
      <c r="A89" s="354" t="str">
        <f>IF(eligibilité!AG91="","",eligibilité!A91)</f>
        <v/>
      </c>
      <c r="B89" s="103" t="str">
        <f>IF(A89="","",IF(VLOOKUP(A89,eligibilité!$A$15:$J$515,2,TRUE)="","",VLOOKUP(A89,eligibilité!$A$15:$J$515,2,TRUE)))</f>
        <v/>
      </c>
      <c r="C89" s="103" t="str">
        <f>IF(A89="","",IF(VLOOKUP(A89,eligibilité!$A$15:$AG$515,3,TRUE)="","",VLOOKUP(A89,eligibilité!$A$15:$AG$515,3,TRUE)))</f>
        <v/>
      </c>
      <c r="D89" s="103" t="str">
        <f>IF(A89="","",IF(VLOOKUP(A89,eligibilité!$A$15:$AG$515,4,TRUE)="","",VLOOKUP(A89,eligibilité!$A$15:$AG$515,4,TRUE)))</f>
        <v/>
      </c>
      <c r="E89" s="103" t="str">
        <f>IF(A89="","",IF(VLOOKUP(A89,eligibilité!$A$15:$AG$515,5,TRUE)="","",VLOOKUP(A89,eligibilité!$A$15:$AG$515,5,TRUE)))</f>
        <v/>
      </c>
      <c r="F89" s="104" t="str">
        <f>IF(A89="","",IF(VLOOKUP(A89,eligibilité!$A$15:$AG$515,6,TRUE)="","",VLOOKUP(A89,eligibilité!$A$15:$AG$515,6,TRUE)))</f>
        <v/>
      </c>
      <c r="G89" s="104" t="str">
        <f>IF(A89="","",IF(VLOOKUP(A89,eligibilité!$A$15:$AG$515,7,TRUE)="","",VLOOKUP(A89,eligibilité!$A$15:$AG$515,7,TRUE)))</f>
        <v/>
      </c>
      <c r="H89" s="323" t="str">
        <f>IF(A89="","",IF(VLOOKUP(A89,eligibilité!$A$15:$AG$515,8,TRUE)="","",VLOOKUP(A89,eligibilité!$A$15:$AG$515,8,TRUE)))</f>
        <v/>
      </c>
      <c r="I89" s="103" t="str">
        <f>IF(A89="","",IF(VLOOKUP(A89,eligibilité!$A$15:$AG$515,9,TRUE)="","",VLOOKUP(A89,eligibilité!$A$15:$AG$515,9,TRUE)))</f>
        <v/>
      </c>
      <c r="J89" s="105" t="str">
        <f>IF(A89="","",IF(VLOOKUP(A89,eligibilité!$A$15:$AG$515,10,TRUE)="","",VLOOKUP(A89,eligibilité!$A$15:$AG$515,10,TRUE)))</f>
        <v/>
      </c>
      <c r="K89" s="106" t="str">
        <f>IF(A89="","",IF(VLOOKUP(A89,eligibilité!$A$15:$AG$515,30,FALSE)=0,"",VLOOKUP(A89,eligibilité!$A$15:$AG$515,30,FALSE)))</f>
        <v/>
      </c>
      <c r="L89" s="107" t="str">
        <f t="shared" si="16"/>
        <v/>
      </c>
      <c r="M89" s="108" t="str">
        <f t="shared" si="17"/>
        <v/>
      </c>
      <c r="N89" s="107" t="str">
        <f t="shared" si="18"/>
        <v/>
      </c>
      <c r="O89" s="109" t="str">
        <f t="shared" si="19"/>
        <v/>
      </c>
      <c r="P89" s="109" t="str">
        <f t="shared" si="20"/>
        <v/>
      </c>
      <c r="Q89" s="241" t="str">
        <f t="shared" si="21"/>
        <v/>
      </c>
      <c r="R89" s="110" t="str">
        <f t="shared" si="22"/>
        <v/>
      </c>
      <c r="S89" s="352">
        <f t="shared" ca="1" si="31"/>
        <v>1296</v>
      </c>
      <c r="T89" s="107" t="str">
        <f t="shared" si="23"/>
        <v/>
      </c>
      <c r="U89" s="108" t="str">
        <f t="shared" si="24"/>
        <v/>
      </c>
      <c r="V89" s="107" t="str">
        <f t="shared" si="25"/>
        <v/>
      </c>
      <c r="W89" s="107" t="str">
        <f t="shared" si="26"/>
        <v/>
      </c>
      <c r="X89" s="108" t="str">
        <f t="shared" si="27"/>
        <v/>
      </c>
      <c r="Y89" s="108" t="str">
        <f t="shared" si="28"/>
        <v/>
      </c>
      <c r="Z89" s="108" t="str">
        <f t="shared" si="29"/>
        <v xml:space="preserve">Temps restant : </v>
      </c>
      <c r="AA89" s="355" t="str">
        <f t="shared" si="30"/>
        <v/>
      </c>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row>
    <row r="90" spans="1:87" ht="15.75" thickBot="1">
      <c r="A90" s="354" t="str">
        <f>IF(eligibilité!AG92="","",eligibilité!A92)</f>
        <v/>
      </c>
      <c r="B90" s="103" t="str">
        <f>IF(A90="","",IF(VLOOKUP(A90,eligibilité!$A$15:$J$515,2,TRUE)="","",VLOOKUP(A90,eligibilité!$A$15:$J$515,2,TRUE)))</f>
        <v/>
      </c>
      <c r="C90" s="103" t="str">
        <f>IF(A90="","",IF(VLOOKUP(A90,eligibilité!$A$15:$AG$515,3,TRUE)="","",VLOOKUP(A90,eligibilité!$A$15:$AG$515,3,TRUE)))</f>
        <v/>
      </c>
      <c r="D90" s="103" t="str">
        <f>IF(A90="","",IF(VLOOKUP(A90,eligibilité!$A$15:$AG$515,4,TRUE)="","",VLOOKUP(A90,eligibilité!$A$15:$AG$515,4,TRUE)))</f>
        <v/>
      </c>
      <c r="E90" s="103" t="str">
        <f>IF(A90="","",IF(VLOOKUP(A90,eligibilité!$A$15:$AG$515,5,TRUE)="","",VLOOKUP(A90,eligibilité!$A$15:$AG$515,5,TRUE)))</f>
        <v/>
      </c>
      <c r="F90" s="104" t="str">
        <f>IF(A90="","",IF(VLOOKUP(A90,eligibilité!$A$15:$AG$515,6,TRUE)="","",VLOOKUP(A90,eligibilité!$A$15:$AG$515,6,TRUE)))</f>
        <v/>
      </c>
      <c r="G90" s="104" t="str">
        <f>IF(A90="","",IF(VLOOKUP(A90,eligibilité!$A$15:$AG$515,7,TRUE)="","",VLOOKUP(A90,eligibilité!$A$15:$AG$515,7,TRUE)))</f>
        <v/>
      </c>
      <c r="H90" s="323" t="str">
        <f>IF(A90="","",IF(VLOOKUP(A90,eligibilité!$A$15:$AG$515,8,TRUE)="","",VLOOKUP(A90,eligibilité!$A$15:$AG$515,8,TRUE)))</f>
        <v/>
      </c>
      <c r="I90" s="103" t="str">
        <f>IF(A90="","",IF(VLOOKUP(A90,eligibilité!$A$15:$AG$515,9,TRUE)="","",VLOOKUP(A90,eligibilité!$A$15:$AG$515,9,TRUE)))</f>
        <v/>
      </c>
      <c r="J90" s="105" t="str">
        <f>IF(A90="","",IF(VLOOKUP(A90,eligibilité!$A$15:$AG$515,10,TRUE)="","",VLOOKUP(A90,eligibilité!$A$15:$AG$515,10,TRUE)))</f>
        <v/>
      </c>
      <c r="K90" s="106" t="str">
        <f>IF(A90="","",IF(VLOOKUP(A90,eligibilité!$A$15:$AG$515,30,FALSE)=0,"",VLOOKUP(A90,eligibilité!$A$15:$AG$515,30,FALSE)))</f>
        <v/>
      </c>
      <c r="L90" s="107" t="str">
        <f t="shared" si="16"/>
        <v/>
      </c>
      <c r="M90" s="108" t="str">
        <f t="shared" si="17"/>
        <v/>
      </c>
      <c r="N90" s="107" t="str">
        <f t="shared" si="18"/>
        <v/>
      </c>
      <c r="O90" s="109" t="str">
        <f t="shared" si="19"/>
        <v/>
      </c>
      <c r="P90" s="109" t="str">
        <f t="shared" si="20"/>
        <v/>
      </c>
      <c r="Q90" s="241" t="str">
        <f t="shared" si="21"/>
        <v/>
      </c>
      <c r="R90" s="110" t="str">
        <f t="shared" si="22"/>
        <v/>
      </c>
      <c r="S90" s="352">
        <f t="shared" ca="1" si="31"/>
        <v>1296</v>
      </c>
      <c r="T90" s="107" t="str">
        <f t="shared" si="23"/>
        <v/>
      </c>
      <c r="U90" s="108" t="str">
        <f t="shared" si="24"/>
        <v/>
      </c>
      <c r="V90" s="107" t="str">
        <f t="shared" si="25"/>
        <v/>
      </c>
      <c r="W90" s="107" t="str">
        <f t="shared" si="26"/>
        <v/>
      </c>
      <c r="X90" s="108" t="str">
        <f t="shared" si="27"/>
        <v/>
      </c>
      <c r="Y90" s="108" t="str">
        <f t="shared" si="28"/>
        <v/>
      </c>
      <c r="Z90" s="108" t="str">
        <f t="shared" si="29"/>
        <v xml:space="preserve">Temps restant : </v>
      </c>
      <c r="AA90" s="355" t="str">
        <f t="shared" si="30"/>
        <v/>
      </c>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row>
    <row r="91" spans="1:87" ht="15.75" thickBot="1">
      <c r="A91" s="354" t="str">
        <f>IF(eligibilité!AG93="","",eligibilité!A93)</f>
        <v/>
      </c>
      <c r="B91" s="103" t="str">
        <f>IF(A91="","",IF(VLOOKUP(A91,eligibilité!$A$15:$J$515,2,TRUE)="","",VLOOKUP(A91,eligibilité!$A$15:$J$515,2,TRUE)))</f>
        <v/>
      </c>
      <c r="C91" s="103" t="str">
        <f>IF(A91="","",IF(VLOOKUP(A91,eligibilité!$A$15:$AG$515,3,TRUE)="","",VLOOKUP(A91,eligibilité!$A$15:$AG$515,3,TRUE)))</f>
        <v/>
      </c>
      <c r="D91" s="103" t="str">
        <f>IF(A91="","",IF(VLOOKUP(A91,eligibilité!$A$15:$AG$515,4,TRUE)="","",VLOOKUP(A91,eligibilité!$A$15:$AG$515,4,TRUE)))</f>
        <v/>
      </c>
      <c r="E91" s="103" t="str">
        <f>IF(A91="","",IF(VLOOKUP(A91,eligibilité!$A$15:$AG$515,5,TRUE)="","",VLOOKUP(A91,eligibilité!$A$15:$AG$515,5,TRUE)))</f>
        <v/>
      </c>
      <c r="F91" s="104" t="str">
        <f>IF(A91="","",IF(VLOOKUP(A91,eligibilité!$A$15:$AG$515,6,TRUE)="","",VLOOKUP(A91,eligibilité!$A$15:$AG$515,6,TRUE)))</f>
        <v/>
      </c>
      <c r="G91" s="104" t="str">
        <f>IF(A91="","",IF(VLOOKUP(A91,eligibilité!$A$15:$AG$515,7,TRUE)="","",VLOOKUP(A91,eligibilité!$A$15:$AG$515,7,TRUE)))</f>
        <v/>
      </c>
      <c r="H91" s="323" t="str">
        <f>IF(A91="","",IF(VLOOKUP(A91,eligibilité!$A$15:$AG$515,8,TRUE)="","",VLOOKUP(A91,eligibilité!$A$15:$AG$515,8,TRUE)))</f>
        <v/>
      </c>
      <c r="I91" s="103" t="str">
        <f>IF(A91="","",IF(VLOOKUP(A91,eligibilité!$A$15:$AG$515,9,TRUE)="","",VLOOKUP(A91,eligibilité!$A$15:$AG$515,9,TRUE)))</f>
        <v/>
      </c>
      <c r="J91" s="105" t="str">
        <f>IF(A91="","",IF(VLOOKUP(A91,eligibilité!$A$15:$AG$515,10,TRUE)="","",VLOOKUP(A91,eligibilité!$A$15:$AG$515,10,TRUE)))</f>
        <v/>
      </c>
      <c r="K91" s="106" t="str">
        <f>IF(A91="","",IF(VLOOKUP(A91,eligibilité!$A$15:$AG$515,30,FALSE)=0,"",VLOOKUP(A91,eligibilité!$A$15:$AG$515,30,FALSE)))</f>
        <v/>
      </c>
      <c r="L91" s="107" t="str">
        <f t="shared" si="16"/>
        <v/>
      </c>
      <c r="M91" s="108" t="str">
        <f t="shared" si="17"/>
        <v/>
      </c>
      <c r="N91" s="107" t="str">
        <f t="shared" si="18"/>
        <v/>
      </c>
      <c r="O91" s="109" t="str">
        <f t="shared" si="19"/>
        <v/>
      </c>
      <c r="P91" s="109" t="str">
        <f t="shared" si="20"/>
        <v/>
      </c>
      <c r="Q91" s="241" t="str">
        <f t="shared" si="21"/>
        <v/>
      </c>
      <c r="R91" s="110" t="str">
        <f t="shared" si="22"/>
        <v/>
      </c>
      <c r="S91" s="352">
        <f t="shared" ca="1" si="31"/>
        <v>1296</v>
      </c>
      <c r="T91" s="107" t="str">
        <f t="shared" si="23"/>
        <v/>
      </c>
      <c r="U91" s="108" t="str">
        <f t="shared" si="24"/>
        <v/>
      </c>
      <c r="V91" s="107" t="str">
        <f t="shared" si="25"/>
        <v/>
      </c>
      <c r="W91" s="107" t="str">
        <f t="shared" si="26"/>
        <v/>
      </c>
      <c r="X91" s="108" t="str">
        <f t="shared" si="27"/>
        <v/>
      </c>
      <c r="Y91" s="108" t="str">
        <f t="shared" si="28"/>
        <v/>
      </c>
      <c r="Z91" s="108" t="str">
        <f t="shared" si="29"/>
        <v xml:space="preserve">Temps restant : </v>
      </c>
      <c r="AA91" s="355" t="str">
        <f t="shared" si="30"/>
        <v/>
      </c>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row>
    <row r="92" spans="1:87" ht="15.75" thickBot="1">
      <c r="A92" s="354" t="str">
        <f>IF(eligibilité!AG94="","",eligibilité!A94)</f>
        <v/>
      </c>
      <c r="B92" s="103" t="str">
        <f>IF(A92="","",IF(VLOOKUP(A92,eligibilité!$A$15:$J$515,2,TRUE)="","",VLOOKUP(A92,eligibilité!$A$15:$J$515,2,TRUE)))</f>
        <v/>
      </c>
      <c r="C92" s="103" t="str">
        <f>IF(A92="","",IF(VLOOKUP(A92,eligibilité!$A$15:$AG$515,3,TRUE)="","",VLOOKUP(A92,eligibilité!$A$15:$AG$515,3,TRUE)))</f>
        <v/>
      </c>
      <c r="D92" s="103" t="str">
        <f>IF(A92="","",IF(VLOOKUP(A92,eligibilité!$A$15:$AG$515,4,TRUE)="","",VLOOKUP(A92,eligibilité!$A$15:$AG$515,4,TRUE)))</f>
        <v/>
      </c>
      <c r="E92" s="103" t="str">
        <f>IF(A92="","",IF(VLOOKUP(A92,eligibilité!$A$15:$AG$515,5,TRUE)="","",VLOOKUP(A92,eligibilité!$A$15:$AG$515,5,TRUE)))</f>
        <v/>
      </c>
      <c r="F92" s="104" t="str">
        <f>IF(A92="","",IF(VLOOKUP(A92,eligibilité!$A$15:$AG$515,6,TRUE)="","",VLOOKUP(A92,eligibilité!$A$15:$AG$515,6,TRUE)))</f>
        <v/>
      </c>
      <c r="G92" s="104" t="str">
        <f>IF(A92="","",IF(VLOOKUP(A92,eligibilité!$A$15:$AG$515,7,TRUE)="","",VLOOKUP(A92,eligibilité!$A$15:$AG$515,7,TRUE)))</f>
        <v/>
      </c>
      <c r="H92" s="323" t="str">
        <f>IF(A92="","",IF(VLOOKUP(A92,eligibilité!$A$15:$AG$515,8,TRUE)="","",VLOOKUP(A92,eligibilité!$A$15:$AG$515,8,TRUE)))</f>
        <v/>
      </c>
      <c r="I92" s="103" t="str">
        <f>IF(A92="","",IF(VLOOKUP(A92,eligibilité!$A$15:$AG$515,9,TRUE)="","",VLOOKUP(A92,eligibilité!$A$15:$AG$515,9,TRUE)))</f>
        <v/>
      </c>
      <c r="J92" s="105" t="str">
        <f>IF(A92="","",IF(VLOOKUP(A92,eligibilité!$A$15:$AG$515,10,TRUE)="","",VLOOKUP(A92,eligibilité!$A$15:$AG$515,10,TRUE)))</f>
        <v/>
      </c>
      <c r="K92" s="106" t="str">
        <f>IF(A92="","",IF(VLOOKUP(A92,eligibilité!$A$15:$AG$515,30,FALSE)=0,"",VLOOKUP(A92,eligibilité!$A$15:$AG$515,30,FALSE)))</f>
        <v/>
      </c>
      <c r="L92" s="107" t="str">
        <f t="shared" si="16"/>
        <v/>
      </c>
      <c r="M92" s="108" t="str">
        <f t="shared" si="17"/>
        <v/>
      </c>
      <c r="N92" s="107" t="str">
        <f t="shared" si="18"/>
        <v/>
      </c>
      <c r="O92" s="109" t="str">
        <f t="shared" si="19"/>
        <v/>
      </c>
      <c r="P92" s="109" t="str">
        <f t="shared" si="20"/>
        <v/>
      </c>
      <c r="Q92" s="241" t="str">
        <f t="shared" si="21"/>
        <v/>
      </c>
      <c r="R92" s="110" t="str">
        <f t="shared" si="22"/>
        <v/>
      </c>
      <c r="S92" s="352">
        <f t="shared" ca="1" si="31"/>
        <v>1296</v>
      </c>
      <c r="T92" s="107" t="str">
        <f t="shared" si="23"/>
        <v/>
      </c>
      <c r="U92" s="108" t="str">
        <f t="shared" si="24"/>
        <v/>
      </c>
      <c r="V92" s="107" t="str">
        <f t="shared" si="25"/>
        <v/>
      </c>
      <c r="W92" s="107" t="str">
        <f t="shared" si="26"/>
        <v/>
      </c>
      <c r="X92" s="108" t="str">
        <f t="shared" si="27"/>
        <v/>
      </c>
      <c r="Y92" s="108" t="str">
        <f t="shared" si="28"/>
        <v/>
      </c>
      <c r="Z92" s="108" t="str">
        <f t="shared" si="29"/>
        <v xml:space="preserve">Temps restant : </v>
      </c>
      <c r="AA92" s="355" t="str">
        <f t="shared" si="30"/>
        <v/>
      </c>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row>
    <row r="93" spans="1:87" ht="15.75" thickBot="1">
      <c r="A93" s="354" t="str">
        <f>IF(eligibilité!AG95="","",eligibilité!A95)</f>
        <v/>
      </c>
      <c r="B93" s="103" t="str">
        <f>IF(A93="","",IF(VLOOKUP(A93,eligibilité!$A$15:$J$515,2,TRUE)="","",VLOOKUP(A93,eligibilité!$A$15:$J$515,2,TRUE)))</f>
        <v/>
      </c>
      <c r="C93" s="103" t="str">
        <f>IF(A93="","",IF(VLOOKUP(A93,eligibilité!$A$15:$AG$515,3,TRUE)="","",VLOOKUP(A93,eligibilité!$A$15:$AG$515,3,TRUE)))</f>
        <v/>
      </c>
      <c r="D93" s="103" t="str">
        <f>IF(A93="","",IF(VLOOKUP(A93,eligibilité!$A$15:$AG$515,4,TRUE)="","",VLOOKUP(A93,eligibilité!$A$15:$AG$515,4,TRUE)))</f>
        <v/>
      </c>
      <c r="E93" s="103" t="str">
        <f>IF(A93="","",IF(VLOOKUP(A93,eligibilité!$A$15:$AG$515,5,TRUE)="","",VLOOKUP(A93,eligibilité!$A$15:$AG$515,5,TRUE)))</f>
        <v/>
      </c>
      <c r="F93" s="104" t="str">
        <f>IF(A93="","",IF(VLOOKUP(A93,eligibilité!$A$15:$AG$515,6,TRUE)="","",VLOOKUP(A93,eligibilité!$A$15:$AG$515,6,TRUE)))</f>
        <v/>
      </c>
      <c r="G93" s="104" t="str">
        <f>IF(A93="","",IF(VLOOKUP(A93,eligibilité!$A$15:$AG$515,7,TRUE)="","",VLOOKUP(A93,eligibilité!$A$15:$AG$515,7,TRUE)))</f>
        <v/>
      </c>
      <c r="H93" s="323" t="str">
        <f>IF(A93="","",IF(VLOOKUP(A93,eligibilité!$A$15:$AG$515,8,TRUE)="","",VLOOKUP(A93,eligibilité!$A$15:$AG$515,8,TRUE)))</f>
        <v/>
      </c>
      <c r="I93" s="103" t="str">
        <f>IF(A93="","",IF(VLOOKUP(A93,eligibilité!$A$15:$AG$515,9,TRUE)="","",VLOOKUP(A93,eligibilité!$A$15:$AG$515,9,TRUE)))</f>
        <v/>
      </c>
      <c r="J93" s="105" t="str">
        <f>IF(A93="","",IF(VLOOKUP(A93,eligibilité!$A$15:$AG$515,10,TRUE)="","",VLOOKUP(A93,eligibilité!$A$15:$AG$515,10,TRUE)))</f>
        <v/>
      </c>
      <c r="K93" s="106" t="str">
        <f>IF(A93="","",IF(VLOOKUP(A93,eligibilité!$A$15:$AG$515,30,FALSE)=0,"",VLOOKUP(A93,eligibilité!$A$15:$AG$515,30,FALSE)))</f>
        <v/>
      </c>
      <c r="L93" s="107" t="str">
        <f t="shared" si="16"/>
        <v/>
      </c>
      <c r="M93" s="108" t="str">
        <f t="shared" si="17"/>
        <v/>
      </c>
      <c r="N93" s="107" t="str">
        <f t="shared" si="18"/>
        <v/>
      </c>
      <c r="O93" s="109" t="str">
        <f t="shared" si="19"/>
        <v/>
      </c>
      <c r="P93" s="109" t="str">
        <f t="shared" si="20"/>
        <v/>
      </c>
      <c r="Q93" s="241" t="str">
        <f t="shared" si="21"/>
        <v/>
      </c>
      <c r="R93" s="110" t="str">
        <f t="shared" si="22"/>
        <v/>
      </c>
      <c r="S93" s="352">
        <f t="shared" ca="1" si="31"/>
        <v>1296</v>
      </c>
      <c r="T93" s="107" t="str">
        <f t="shared" si="23"/>
        <v/>
      </c>
      <c r="U93" s="108" t="str">
        <f t="shared" si="24"/>
        <v/>
      </c>
      <c r="V93" s="107" t="str">
        <f t="shared" si="25"/>
        <v/>
      </c>
      <c r="W93" s="107" t="str">
        <f t="shared" si="26"/>
        <v/>
      </c>
      <c r="X93" s="108" t="str">
        <f t="shared" si="27"/>
        <v/>
      </c>
      <c r="Y93" s="108" t="str">
        <f t="shared" si="28"/>
        <v/>
      </c>
      <c r="Z93" s="108" t="str">
        <f t="shared" si="29"/>
        <v xml:space="preserve">Temps restant : </v>
      </c>
      <c r="AA93" s="355" t="str">
        <f t="shared" si="30"/>
        <v/>
      </c>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row>
    <row r="94" spans="1:87" ht="15.75" thickBot="1">
      <c r="A94" s="354" t="str">
        <f>IF(eligibilité!AG96="","",eligibilité!A96)</f>
        <v/>
      </c>
      <c r="B94" s="103" t="str">
        <f>IF(A94="","",IF(VLOOKUP(A94,eligibilité!$A$15:$J$515,2,TRUE)="","",VLOOKUP(A94,eligibilité!$A$15:$J$515,2,TRUE)))</f>
        <v/>
      </c>
      <c r="C94" s="103" t="str">
        <f>IF(A94="","",IF(VLOOKUP(A94,eligibilité!$A$15:$AG$515,3,TRUE)="","",VLOOKUP(A94,eligibilité!$A$15:$AG$515,3,TRUE)))</f>
        <v/>
      </c>
      <c r="D94" s="103" t="str">
        <f>IF(A94="","",IF(VLOOKUP(A94,eligibilité!$A$15:$AG$515,4,TRUE)="","",VLOOKUP(A94,eligibilité!$A$15:$AG$515,4,TRUE)))</f>
        <v/>
      </c>
      <c r="E94" s="103" t="str">
        <f>IF(A94="","",IF(VLOOKUP(A94,eligibilité!$A$15:$AG$515,5,TRUE)="","",VLOOKUP(A94,eligibilité!$A$15:$AG$515,5,TRUE)))</f>
        <v/>
      </c>
      <c r="F94" s="104" t="str">
        <f>IF(A94="","",IF(VLOOKUP(A94,eligibilité!$A$15:$AG$515,6,TRUE)="","",VLOOKUP(A94,eligibilité!$A$15:$AG$515,6,TRUE)))</f>
        <v/>
      </c>
      <c r="G94" s="104" t="str">
        <f>IF(A94="","",IF(VLOOKUP(A94,eligibilité!$A$15:$AG$515,7,TRUE)="","",VLOOKUP(A94,eligibilité!$A$15:$AG$515,7,TRUE)))</f>
        <v/>
      </c>
      <c r="H94" s="323" t="str">
        <f>IF(A94="","",IF(VLOOKUP(A94,eligibilité!$A$15:$AG$515,8,TRUE)="","",VLOOKUP(A94,eligibilité!$A$15:$AG$515,8,TRUE)))</f>
        <v/>
      </c>
      <c r="I94" s="103" t="str">
        <f>IF(A94="","",IF(VLOOKUP(A94,eligibilité!$A$15:$AG$515,9,TRUE)="","",VLOOKUP(A94,eligibilité!$A$15:$AG$515,9,TRUE)))</f>
        <v/>
      </c>
      <c r="J94" s="105" t="str">
        <f>IF(A94="","",IF(VLOOKUP(A94,eligibilité!$A$15:$AG$515,10,TRUE)="","",VLOOKUP(A94,eligibilité!$A$15:$AG$515,10,TRUE)))</f>
        <v/>
      </c>
      <c r="K94" s="106" t="str">
        <f>IF(A94="","",IF(VLOOKUP(A94,eligibilité!$A$15:$AG$515,30,FALSE)=0,"",VLOOKUP(A94,eligibilité!$A$15:$AG$515,30,FALSE)))</f>
        <v/>
      </c>
      <c r="L94" s="107" t="str">
        <f t="shared" si="16"/>
        <v/>
      </c>
      <c r="M94" s="108" t="str">
        <f t="shared" si="17"/>
        <v/>
      </c>
      <c r="N94" s="107" t="str">
        <f t="shared" si="18"/>
        <v/>
      </c>
      <c r="O94" s="109" t="str">
        <f t="shared" si="19"/>
        <v/>
      </c>
      <c r="P94" s="109" t="str">
        <f t="shared" si="20"/>
        <v/>
      </c>
      <c r="Q94" s="241" t="str">
        <f t="shared" si="21"/>
        <v/>
      </c>
      <c r="R94" s="110" t="str">
        <f t="shared" si="22"/>
        <v/>
      </c>
      <c r="S94" s="352">
        <f t="shared" ca="1" si="31"/>
        <v>1296</v>
      </c>
      <c r="T94" s="107" t="str">
        <f t="shared" si="23"/>
        <v/>
      </c>
      <c r="U94" s="108" t="str">
        <f t="shared" si="24"/>
        <v/>
      </c>
      <c r="V94" s="107" t="str">
        <f t="shared" si="25"/>
        <v/>
      </c>
      <c r="W94" s="107" t="str">
        <f t="shared" si="26"/>
        <v/>
      </c>
      <c r="X94" s="108" t="str">
        <f t="shared" si="27"/>
        <v/>
      </c>
      <c r="Y94" s="108" t="str">
        <f t="shared" si="28"/>
        <v/>
      </c>
      <c r="Z94" s="108" t="str">
        <f t="shared" si="29"/>
        <v xml:space="preserve">Temps restant : </v>
      </c>
      <c r="AA94" s="355" t="str">
        <f t="shared" si="30"/>
        <v/>
      </c>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row>
    <row r="95" spans="1:87" ht="15.75" thickBot="1">
      <c r="A95" s="354" t="str">
        <f>IF(eligibilité!AG97="","",eligibilité!A97)</f>
        <v/>
      </c>
      <c r="B95" s="103" t="str">
        <f>IF(A95="","",IF(VLOOKUP(A95,eligibilité!$A$15:$J$515,2,TRUE)="","",VLOOKUP(A95,eligibilité!$A$15:$J$515,2,TRUE)))</f>
        <v/>
      </c>
      <c r="C95" s="103" t="str">
        <f>IF(A95="","",IF(VLOOKUP(A95,eligibilité!$A$15:$AG$515,3,TRUE)="","",VLOOKUP(A95,eligibilité!$A$15:$AG$515,3,TRUE)))</f>
        <v/>
      </c>
      <c r="D95" s="103" t="str">
        <f>IF(A95="","",IF(VLOOKUP(A95,eligibilité!$A$15:$AG$515,4,TRUE)="","",VLOOKUP(A95,eligibilité!$A$15:$AG$515,4,TRUE)))</f>
        <v/>
      </c>
      <c r="E95" s="103" t="str">
        <f>IF(A95="","",IF(VLOOKUP(A95,eligibilité!$A$15:$AG$515,5,TRUE)="","",VLOOKUP(A95,eligibilité!$A$15:$AG$515,5,TRUE)))</f>
        <v/>
      </c>
      <c r="F95" s="104" t="str">
        <f>IF(A95="","",IF(VLOOKUP(A95,eligibilité!$A$15:$AG$515,6,TRUE)="","",VLOOKUP(A95,eligibilité!$A$15:$AG$515,6,TRUE)))</f>
        <v/>
      </c>
      <c r="G95" s="104" t="str">
        <f>IF(A95="","",IF(VLOOKUP(A95,eligibilité!$A$15:$AG$515,7,TRUE)="","",VLOOKUP(A95,eligibilité!$A$15:$AG$515,7,TRUE)))</f>
        <v/>
      </c>
      <c r="H95" s="323" t="str">
        <f>IF(A95="","",IF(VLOOKUP(A95,eligibilité!$A$15:$AG$515,8,TRUE)="","",VLOOKUP(A95,eligibilité!$A$15:$AG$515,8,TRUE)))</f>
        <v/>
      </c>
      <c r="I95" s="103" t="str">
        <f>IF(A95="","",IF(VLOOKUP(A95,eligibilité!$A$15:$AG$515,9,TRUE)="","",VLOOKUP(A95,eligibilité!$A$15:$AG$515,9,TRUE)))</f>
        <v/>
      </c>
      <c r="J95" s="105" t="str">
        <f>IF(A95="","",IF(VLOOKUP(A95,eligibilité!$A$15:$AG$515,10,TRUE)="","",VLOOKUP(A95,eligibilité!$A$15:$AG$515,10,TRUE)))</f>
        <v/>
      </c>
      <c r="K95" s="106" t="str">
        <f>IF(A95="","",IF(VLOOKUP(A95,eligibilité!$A$15:$AG$515,30,FALSE)=0,"",VLOOKUP(A95,eligibilité!$A$15:$AG$515,30,FALSE)))</f>
        <v/>
      </c>
      <c r="L95" s="107" t="str">
        <f t="shared" si="16"/>
        <v/>
      </c>
      <c r="M95" s="108" t="str">
        <f t="shared" si="17"/>
        <v/>
      </c>
      <c r="N95" s="107" t="str">
        <f t="shared" si="18"/>
        <v/>
      </c>
      <c r="O95" s="109" t="str">
        <f t="shared" si="19"/>
        <v/>
      </c>
      <c r="P95" s="109" t="str">
        <f t="shared" si="20"/>
        <v/>
      </c>
      <c r="Q95" s="241" t="str">
        <f t="shared" si="21"/>
        <v/>
      </c>
      <c r="R95" s="110" t="str">
        <f t="shared" si="22"/>
        <v/>
      </c>
      <c r="S95" s="352">
        <f t="shared" ca="1" si="31"/>
        <v>1296</v>
      </c>
      <c r="T95" s="107" t="str">
        <f t="shared" si="23"/>
        <v/>
      </c>
      <c r="U95" s="108" t="str">
        <f t="shared" si="24"/>
        <v/>
      </c>
      <c r="V95" s="107" t="str">
        <f t="shared" si="25"/>
        <v/>
      </c>
      <c r="W95" s="107" t="str">
        <f t="shared" si="26"/>
        <v/>
      </c>
      <c r="X95" s="108" t="str">
        <f t="shared" si="27"/>
        <v/>
      </c>
      <c r="Y95" s="108" t="str">
        <f t="shared" si="28"/>
        <v/>
      </c>
      <c r="Z95" s="108" t="str">
        <f t="shared" si="29"/>
        <v xml:space="preserve">Temps restant : </v>
      </c>
      <c r="AA95" s="355" t="str">
        <f t="shared" si="30"/>
        <v/>
      </c>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row>
    <row r="96" spans="1:87" ht="15.75" thickBot="1">
      <c r="A96" s="354" t="str">
        <f>IF(eligibilité!AG98="","",eligibilité!A98)</f>
        <v/>
      </c>
      <c r="B96" s="103" t="str">
        <f>IF(A96="","",IF(VLOOKUP(A96,eligibilité!$A$15:$J$515,2,TRUE)="","",VLOOKUP(A96,eligibilité!$A$15:$J$515,2,TRUE)))</f>
        <v/>
      </c>
      <c r="C96" s="103" t="str">
        <f>IF(A96="","",IF(VLOOKUP(A96,eligibilité!$A$15:$AG$515,3,TRUE)="","",VLOOKUP(A96,eligibilité!$A$15:$AG$515,3,TRUE)))</f>
        <v/>
      </c>
      <c r="D96" s="103" t="str">
        <f>IF(A96="","",IF(VLOOKUP(A96,eligibilité!$A$15:$AG$515,4,TRUE)="","",VLOOKUP(A96,eligibilité!$A$15:$AG$515,4,TRUE)))</f>
        <v/>
      </c>
      <c r="E96" s="103" t="str">
        <f>IF(A96="","",IF(VLOOKUP(A96,eligibilité!$A$15:$AG$515,5,TRUE)="","",VLOOKUP(A96,eligibilité!$A$15:$AG$515,5,TRUE)))</f>
        <v/>
      </c>
      <c r="F96" s="104" t="str">
        <f>IF(A96="","",IF(VLOOKUP(A96,eligibilité!$A$15:$AG$515,6,TRUE)="","",VLOOKUP(A96,eligibilité!$A$15:$AG$515,6,TRUE)))</f>
        <v/>
      </c>
      <c r="G96" s="104" t="str">
        <f>IF(A96="","",IF(VLOOKUP(A96,eligibilité!$A$15:$AG$515,7,TRUE)="","",VLOOKUP(A96,eligibilité!$A$15:$AG$515,7,TRUE)))</f>
        <v/>
      </c>
      <c r="H96" s="323" t="str">
        <f>IF(A96="","",IF(VLOOKUP(A96,eligibilité!$A$15:$AG$515,8,TRUE)="","",VLOOKUP(A96,eligibilité!$A$15:$AG$515,8,TRUE)))</f>
        <v/>
      </c>
      <c r="I96" s="103" t="str">
        <f>IF(A96="","",IF(VLOOKUP(A96,eligibilité!$A$15:$AG$515,9,TRUE)="","",VLOOKUP(A96,eligibilité!$A$15:$AG$515,9,TRUE)))</f>
        <v/>
      </c>
      <c r="J96" s="105" t="str">
        <f>IF(A96="","",IF(VLOOKUP(A96,eligibilité!$A$15:$AG$515,10,TRUE)="","",VLOOKUP(A96,eligibilité!$A$15:$AG$515,10,TRUE)))</f>
        <v/>
      </c>
      <c r="K96" s="106" t="str">
        <f>IF(A96="","",IF(VLOOKUP(A96,eligibilité!$A$15:$AG$515,30,FALSE)=0,"",VLOOKUP(A96,eligibilité!$A$15:$AG$515,30,FALSE)))</f>
        <v/>
      </c>
      <c r="L96" s="107" t="str">
        <f t="shared" si="16"/>
        <v/>
      </c>
      <c r="M96" s="108" t="str">
        <f t="shared" si="17"/>
        <v/>
      </c>
      <c r="N96" s="107" t="str">
        <f t="shared" si="18"/>
        <v/>
      </c>
      <c r="O96" s="109" t="str">
        <f t="shared" si="19"/>
        <v/>
      </c>
      <c r="P96" s="109" t="str">
        <f t="shared" si="20"/>
        <v/>
      </c>
      <c r="Q96" s="241" t="str">
        <f t="shared" si="21"/>
        <v/>
      </c>
      <c r="R96" s="110" t="str">
        <f t="shared" si="22"/>
        <v/>
      </c>
      <c r="S96" s="352">
        <f t="shared" ca="1" si="31"/>
        <v>1296</v>
      </c>
      <c r="T96" s="107" t="str">
        <f t="shared" si="23"/>
        <v/>
      </c>
      <c r="U96" s="108" t="str">
        <f t="shared" si="24"/>
        <v/>
      </c>
      <c r="V96" s="107" t="str">
        <f t="shared" si="25"/>
        <v/>
      </c>
      <c r="W96" s="107" t="str">
        <f t="shared" si="26"/>
        <v/>
      </c>
      <c r="X96" s="108" t="str">
        <f t="shared" si="27"/>
        <v/>
      </c>
      <c r="Y96" s="108" t="str">
        <f t="shared" si="28"/>
        <v/>
      </c>
      <c r="Z96" s="108" t="str">
        <f t="shared" si="29"/>
        <v xml:space="preserve">Temps restant : </v>
      </c>
      <c r="AA96" s="355" t="str">
        <f t="shared" si="30"/>
        <v/>
      </c>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row>
    <row r="97" spans="1:87" ht="15.75" thickBot="1">
      <c r="A97" s="354" t="str">
        <f>IF(eligibilité!AG99="","",eligibilité!A99)</f>
        <v/>
      </c>
      <c r="B97" s="103" t="str">
        <f>IF(A97="","",IF(VLOOKUP(A97,eligibilité!$A$15:$J$515,2,TRUE)="","",VLOOKUP(A97,eligibilité!$A$15:$J$515,2,TRUE)))</f>
        <v/>
      </c>
      <c r="C97" s="103" t="str">
        <f>IF(A97="","",IF(VLOOKUP(A97,eligibilité!$A$15:$AG$515,3,TRUE)="","",VLOOKUP(A97,eligibilité!$A$15:$AG$515,3,TRUE)))</f>
        <v/>
      </c>
      <c r="D97" s="103" t="str">
        <f>IF(A97="","",IF(VLOOKUP(A97,eligibilité!$A$15:$AG$515,4,TRUE)="","",VLOOKUP(A97,eligibilité!$A$15:$AG$515,4,TRUE)))</f>
        <v/>
      </c>
      <c r="E97" s="103" t="str">
        <f>IF(A97="","",IF(VLOOKUP(A97,eligibilité!$A$15:$AG$515,5,TRUE)="","",VLOOKUP(A97,eligibilité!$A$15:$AG$515,5,TRUE)))</f>
        <v/>
      </c>
      <c r="F97" s="104" t="str">
        <f>IF(A97="","",IF(VLOOKUP(A97,eligibilité!$A$15:$AG$515,6,TRUE)="","",VLOOKUP(A97,eligibilité!$A$15:$AG$515,6,TRUE)))</f>
        <v/>
      </c>
      <c r="G97" s="104" t="str">
        <f>IF(A97="","",IF(VLOOKUP(A97,eligibilité!$A$15:$AG$515,7,TRUE)="","",VLOOKUP(A97,eligibilité!$A$15:$AG$515,7,TRUE)))</f>
        <v/>
      </c>
      <c r="H97" s="323" t="str">
        <f>IF(A97="","",IF(VLOOKUP(A97,eligibilité!$A$15:$AG$515,8,TRUE)="","",VLOOKUP(A97,eligibilité!$A$15:$AG$515,8,TRUE)))</f>
        <v/>
      </c>
      <c r="I97" s="103" t="str">
        <f>IF(A97="","",IF(VLOOKUP(A97,eligibilité!$A$15:$AG$515,9,TRUE)="","",VLOOKUP(A97,eligibilité!$A$15:$AG$515,9,TRUE)))</f>
        <v/>
      </c>
      <c r="J97" s="105" t="str">
        <f>IF(A97="","",IF(VLOOKUP(A97,eligibilité!$A$15:$AG$515,10,TRUE)="","",VLOOKUP(A97,eligibilité!$A$15:$AG$515,10,TRUE)))</f>
        <v/>
      </c>
      <c r="K97" s="106" t="str">
        <f>IF(A97="","",IF(VLOOKUP(A97,eligibilité!$A$15:$AG$515,30,FALSE)=0,"",VLOOKUP(A97,eligibilité!$A$15:$AG$515,30,FALSE)))</f>
        <v/>
      </c>
      <c r="L97" s="107" t="str">
        <f t="shared" si="16"/>
        <v/>
      </c>
      <c r="M97" s="108" t="str">
        <f t="shared" si="17"/>
        <v/>
      </c>
      <c r="N97" s="107" t="str">
        <f t="shared" si="18"/>
        <v/>
      </c>
      <c r="O97" s="109" t="str">
        <f t="shared" si="19"/>
        <v/>
      </c>
      <c r="P97" s="109" t="str">
        <f t="shared" si="20"/>
        <v/>
      </c>
      <c r="Q97" s="241" t="str">
        <f t="shared" si="21"/>
        <v/>
      </c>
      <c r="R97" s="110" t="str">
        <f t="shared" si="22"/>
        <v/>
      </c>
      <c r="S97" s="352">
        <f t="shared" ca="1" si="31"/>
        <v>1296</v>
      </c>
      <c r="T97" s="107" t="str">
        <f t="shared" si="23"/>
        <v/>
      </c>
      <c r="U97" s="108" t="str">
        <f t="shared" si="24"/>
        <v/>
      </c>
      <c r="V97" s="107" t="str">
        <f t="shared" si="25"/>
        <v/>
      </c>
      <c r="W97" s="107" t="str">
        <f t="shared" si="26"/>
        <v/>
      </c>
      <c r="X97" s="108" t="str">
        <f t="shared" si="27"/>
        <v/>
      </c>
      <c r="Y97" s="108" t="str">
        <f t="shared" si="28"/>
        <v/>
      </c>
      <c r="Z97" s="108" t="str">
        <f t="shared" si="29"/>
        <v xml:space="preserve">Temps restant : </v>
      </c>
      <c r="AA97" s="355" t="str">
        <f t="shared" si="30"/>
        <v/>
      </c>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row>
    <row r="98" spans="1:87" ht="15.75" thickBot="1">
      <c r="A98" s="354" t="str">
        <f>IF(eligibilité!AG100="","",eligibilité!A100)</f>
        <v/>
      </c>
      <c r="B98" s="103" t="str">
        <f>IF(A98="","",IF(VLOOKUP(A98,eligibilité!$A$15:$J$515,2,TRUE)="","",VLOOKUP(A98,eligibilité!$A$15:$J$515,2,TRUE)))</f>
        <v/>
      </c>
      <c r="C98" s="103" t="str">
        <f>IF(A98="","",IF(VLOOKUP(A98,eligibilité!$A$15:$AG$515,3,TRUE)="","",VLOOKUP(A98,eligibilité!$A$15:$AG$515,3,TRUE)))</f>
        <v/>
      </c>
      <c r="D98" s="103" t="str">
        <f>IF(A98="","",IF(VLOOKUP(A98,eligibilité!$A$15:$AG$515,4,TRUE)="","",VLOOKUP(A98,eligibilité!$A$15:$AG$515,4,TRUE)))</f>
        <v/>
      </c>
      <c r="E98" s="103" t="str">
        <f>IF(A98="","",IF(VLOOKUP(A98,eligibilité!$A$15:$AG$515,5,TRUE)="","",VLOOKUP(A98,eligibilité!$A$15:$AG$515,5,TRUE)))</f>
        <v/>
      </c>
      <c r="F98" s="104" t="str">
        <f>IF(A98="","",IF(VLOOKUP(A98,eligibilité!$A$15:$AG$515,6,TRUE)="","",VLOOKUP(A98,eligibilité!$A$15:$AG$515,6,TRUE)))</f>
        <v/>
      </c>
      <c r="G98" s="104" t="str">
        <f>IF(A98="","",IF(VLOOKUP(A98,eligibilité!$A$15:$AG$515,7,TRUE)="","",VLOOKUP(A98,eligibilité!$A$15:$AG$515,7,TRUE)))</f>
        <v/>
      </c>
      <c r="H98" s="323" t="str">
        <f>IF(A98="","",IF(VLOOKUP(A98,eligibilité!$A$15:$AG$515,8,TRUE)="","",VLOOKUP(A98,eligibilité!$A$15:$AG$515,8,TRUE)))</f>
        <v/>
      </c>
      <c r="I98" s="103" t="str">
        <f>IF(A98="","",IF(VLOOKUP(A98,eligibilité!$A$15:$AG$515,9,TRUE)="","",VLOOKUP(A98,eligibilité!$A$15:$AG$515,9,TRUE)))</f>
        <v/>
      </c>
      <c r="J98" s="105" t="str">
        <f>IF(A98="","",IF(VLOOKUP(A98,eligibilité!$A$15:$AG$515,10,TRUE)="","",VLOOKUP(A98,eligibilité!$A$15:$AG$515,10,TRUE)))</f>
        <v/>
      </c>
      <c r="K98" s="106" t="str">
        <f>IF(A98="","",IF(VLOOKUP(A98,eligibilité!$A$15:$AG$515,30,FALSE)=0,"",VLOOKUP(A98,eligibilité!$A$15:$AG$515,30,FALSE)))</f>
        <v/>
      </c>
      <c r="L98" s="107" t="str">
        <f t="shared" si="16"/>
        <v/>
      </c>
      <c r="M98" s="108" t="str">
        <f t="shared" si="17"/>
        <v/>
      </c>
      <c r="N98" s="107" t="str">
        <f t="shared" si="18"/>
        <v/>
      </c>
      <c r="O98" s="109" t="str">
        <f t="shared" si="19"/>
        <v/>
      </c>
      <c r="P98" s="109" t="str">
        <f t="shared" si="20"/>
        <v/>
      </c>
      <c r="Q98" s="241" t="str">
        <f t="shared" si="21"/>
        <v/>
      </c>
      <c r="R98" s="110" t="str">
        <f t="shared" si="22"/>
        <v/>
      </c>
      <c r="S98" s="352">
        <f t="shared" ca="1" si="31"/>
        <v>1296</v>
      </c>
      <c r="T98" s="107" t="str">
        <f t="shared" si="23"/>
        <v/>
      </c>
      <c r="U98" s="108" t="str">
        <f t="shared" si="24"/>
        <v/>
      </c>
      <c r="V98" s="107" t="str">
        <f t="shared" si="25"/>
        <v/>
      </c>
      <c r="W98" s="107" t="str">
        <f t="shared" si="26"/>
        <v/>
      </c>
      <c r="X98" s="108" t="str">
        <f t="shared" si="27"/>
        <v/>
      </c>
      <c r="Y98" s="108" t="str">
        <f t="shared" si="28"/>
        <v/>
      </c>
      <c r="Z98" s="108" t="str">
        <f t="shared" si="29"/>
        <v xml:space="preserve">Temps restant : </v>
      </c>
      <c r="AA98" s="355" t="str">
        <f t="shared" si="30"/>
        <v/>
      </c>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row>
    <row r="99" spans="1:87" ht="15.75" thickBot="1">
      <c r="A99" s="354" t="str">
        <f>IF(eligibilité!AG101="","",eligibilité!A101)</f>
        <v/>
      </c>
      <c r="B99" s="103" t="str">
        <f>IF(A99="","",IF(VLOOKUP(A99,eligibilité!$A$15:$J$515,2,TRUE)="","",VLOOKUP(A99,eligibilité!$A$15:$J$515,2,TRUE)))</f>
        <v/>
      </c>
      <c r="C99" s="103" t="str">
        <f>IF(A99="","",IF(VLOOKUP(A99,eligibilité!$A$15:$AG$515,3,TRUE)="","",VLOOKUP(A99,eligibilité!$A$15:$AG$515,3,TRUE)))</f>
        <v/>
      </c>
      <c r="D99" s="103" t="str">
        <f>IF(A99="","",IF(VLOOKUP(A99,eligibilité!$A$15:$AG$515,4,TRUE)="","",VLOOKUP(A99,eligibilité!$A$15:$AG$515,4,TRUE)))</f>
        <v/>
      </c>
      <c r="E99" s="103" t="str">
        <f>IF(A99="","",IF(VLOOKUP(A99,eligibilité!$A$15:$AG$515,5,TRUE)="","",VLOOKUP(A99,eligibilité!$A$15:$AG$515,5,TRUE)))</f>
        <v/>
      </c>
      <c r="F99" s="104" t="str">
        <f>IF(A99="","",IF(VLOOKUP(A99,eligibilité!$A$15:$AG$515,6,TRUE)="","",VLOOKUP(A99,eligibilité!$A$15:$AG$515,6,TRUE)))</f>
        <v/>
      </c>
      <c r="G99" s="104" t="str">
        <f>IF(A99="","",IF(VLOOKUP(A99,eligibilité!$A$15:$AG$515,7,TRUE)="","",VLOOKUP(A99,eligibilité!$A$15:$AG$515,7,TRUE)))</f>
        <v/>
      </c>
      <c r="H99" s="323" t="str">
        <f>IF(A99="","",IF(VLOOKUP(A99,eligibilité!$A$15:$AG$515,8,TRUE)="","",VLOOKUP(A99,eligibilité!$A$15:$AG$515,8,TRUE)))</f>
        <v/>
      </c>
      <c r="I99" s="103" t="str">
        <f>IF(A99="","",IF(VLOOKUP(A99,eligibilité!$A$15:$AG$515,9,TRUE)="","",VLOOKUP(A99,eligibilité!$A$15:$AG$515,9,TRUE)))</f>
        <v/>
      </c>
      <c r="J99" s="105" t="str">
        <f>IF(A99="","",IF(VLOOKUP(A99,eligibilité!$A$15:$AG$515,10,TRUE)="","",VLOOKUP(A99,eligibilité!$A$15:$AG$515,10,TRUE)))</f>
        <v/>
      </c>
      <c r="K99" s="106" t="str">
        <f>IF(A99="","",IF(VLOOKUP(A99,eligibilité!$A$15:$AG$515,30,FALSE)=0,"",VLOOKUP(A99,eligibilité!$A$15:$AG$515,30,FALSE)))</f>
        <v/>
      </c>
      <c r="L99" s="107" t="str">
        <f t="shared" si="16"/>
        <v/>
      </c>
      <c r="M99" s="108" t="str">
        <f t="shared" si="17"/>
        <v/>
      </c>
      <c r="N99" s="107" t="str">
        <f t="shared" si="18"/>
        <v/>
      </c>
      <c r="O99" s="109" t="str">
        <f t="shared" si="19"/>
        <v/>
      </c>
      <c r="P99" s="109" t="str">
        <f t="shared" si="20"/>
        <v/>
      </c>
      <c r="Q99" s="241" t="str">
        <f t="shared" si="21"/>
        <v/>
      </c>
      <c r="R99" s="110" t="str">
        <f t="shared" si="22"/>
        <v/>
      </c>
      <c r="S99" s="352">
        <f t="shared" ca="1" si="31"/>
        <v>1296</v>
      </c>
      <c r="T99" s="107" t="str">
        <f t="shared" si="23"/>
        <v/>
      </c>
      <c r="U99" s="108" t="str">
        <f t="shared" si="24"/>
        <v/>
      </c>
      <c r="V99" s="107" t="str">
        <f t="shared" si="25"/>
        <v/>
      </c>
      <c r="W99" s="107" t="str">
        <f t="shared" si="26"/>
        <v/>
      </c>
      <c r="X99" s="108" t="str">
        <f t="shared" si="27"/>
        <v/>
      </c>
      <c r="Y99" s="108" t="str">
        <f t="shared" si="28"/>
        <v/>
      </c>
      <c r="Z99" s="108" t="str">
        <f t="shared" si="29"/>
        <v xml:space="preserve">Temps restant : </v>
      </c>
      <c r="AA99" s="355" t="str">
        <f t="shared" si="30"/>
        <v/>
      </c>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row>
    <row r="100" spans="1:87" ht="15.75" thickBot="1">
      <c r="A100" s="354" t="str">
        <f>IF(eligibilité!AG102="","",eligibilité!A102)</f>
        <v/>
      </c>
      <c r="B100" s="103" t="str">
        <f>IF(A100="","",IF(VLOOKUP(A100,eligibilité!$A$15:$J$515,2,TRUE)="","",VLOOKUP(A100,eligibilité!$A$15:$J$515,2,TRUE)))</f>
        <v/>
      </c>
      <c r="C100" s="103" t="str">
        <f>IF(A100="","",IF(VLOOKUP(A100,eligibilité!$A$15:$AG$515,3,TRUE)="","",VLOOKUP(A100,eligibilité!$A$15:$AG$515,3,TRUE)))</f>
        <v/>
      </c>
      <c r="D100" s="103" t="str">
        <f>IF(A100="","",IF(VLOOKUP(A100,eligibilité!$A$15:$AG$515,4,TRUE)="","",VLOOKUP(A100,eligibilité!$A$15:$AG$515,4,TRUE)))</f>
        <v/>
      </c>
      <c r="E100" s="103" t="str">
        <f>IF(A100="","",IF(VLOOKUP(A100,eligibilité!$A$15:$AG$515,5,TRUE)="","",VLOOKUP(A100,eligibilité!$A$15:$AG$515,5,TRUE)))</f>
        <v/>
      </c>
      <c r="F100" s="104" t="str">
        <f>IF(A100="","",IF(VLOOKUP(A100,eligibilité!$A$15:$AG$515,6,TRUE)="","",VLOOKUP(A100,eligibilité!$A$15:$AG$515,6,TRUE)))</f>
        <v/>
      </c>
      <c r="G100" s="104" t="str">
        <f>IF(A100="","",IF(VLOOKUP(A100,eligibilité!$A$15:$AG$515,7,TRUE)="","",VLOOKUP(A100,eligibilité!$A$15:$AG$515,7,TRUE)))</f>
        <v/>
      </c>
      <c r="H100" s="323" t="str">
        <f>IF(A100="","",IF(VLOOKUP(A100,eligibilité!$A$15:$AG$515,8,TRUE)="","",VLOOKUP(A100,eligibilité!$A$15:$AG$515,8,TRUE)))</f>
        <v/>
      </c>
      <c r="I100" s="103" t="str">
        <f>IF(A100="","",IF(VLOOKUP(A100,eligibilité!$A$15:$AG$515,9,TRUE)="","",VLOOKUP(A100,eligibilité!$A$15:$AG$515,9,TRUE)))</f>
        <v/>
      </c>
      <c r="J100" s="105" t="str">
        <f>IF(A100="","",IF(VLOOKUP(A100,eligibilité!$A$15:$AG$515,10,TRUE)="","",VLOOKUP(A100,eligibilité!$A$15:$AG$515,10,TRUE)))</f>
        <v/>
      </c>
      <c r="K100" s="106" t="str">
        <f>IF(A100="","",IF(VLOOKUP(A100,eligibilité!$A$15:$AG$515,30,FALSE)=0,"",VLOOKUP(A100,eligibilité!$A$15:$AG$515,30,FALSE)))</f>
        <v/>
      </c>
      <c r="L100" s="107" t="str">
        <f t="shared" si="16"/>
        <v/>
      </c>
      <c r="M100" s="108" t="str">
        <f t="shared" si="17"/>
        <v/>
      </c>
      <c r="N100" s="107" t="str">
        <f t="shared" si="18"/>
        <v/>
      </c>
      <c r="O100" s="109" t="str">
        <f t="shared" si="19"/>
        <v/>
      </c>
      <c r="P100" s="109" t="str">
        <f t="shared" si="20"/>
        <v/>
      </c>
      <c r="Q100" s="241" t="str">
        <f t="shared" si="21"/>
        <v/>
      </c>
      <c r="R100" s="110" t="str">
        <f t="shared" si="22"/>
        <v/>
      </c>
      <c r="S100" s="352">
        <f t="shared" ca="1" si="31"/>
        <v>1296</v>
      </c>
      <c r="T100" s="107" t="str">
        <f t="shared" si="23"/>
        <v/>
      </c>
      <c r="U100" s="108" t="str">
        <f t="shared" si="24"/>
        <v/>
      </c>
      <c r="V100" s="107" t="str">
        <f t="shared" si="25"/>
        <v/>
      </c>
      <c r="W100" s="107" t="str">
        <f t="shared" si="26"/>
        <v/>
      </c>
      <c r="X100" s="108" t="str">
        <f t="shared" si="27"/>
        <v/>
      </c>
      <c r="Y100" s="108" t="str">
        <f t="shared" si="28"/>
        <v/>
      </c>
      <c r="Z100" s="108" t="str">
        <f t="shared" si="29"/>
        <v xml:space="preserve">Temps restant : </v>
      </c>
      <c r="AA100" s="355" t="str">
        <f t="shared" si="30"/>
        <v/>
      </c>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row>
    <row r="101" spans="1:87" ht="15.75" thickBot="1">
      <c r="A101" s="354" t="str">
        <f>IF(eligibilité!AG103="","",eligibilité!A103)</f>
        <v/>
      </c>
      <c r="B101" s="103" t="str">
        <f>IF(A101="","",IF(VLOOKUP(A101,eligibilité!$A$15:$J$515,2,TRUE)="","",VLOOKUP(A101,eligibilité!$A$15:$J$515,2,TRUE)))</f>
        <v/>
      </c>
      <c r="C101" s="103" t="str">
        <f>IF(A101="","",IF(VLOOKUP(A101,eligibilité!$A$15:$AG$515,3,TRUE)="","",VLOOKUP(A101,eligibilité!$A$15:$AG$515,3,TRUE)))</f>
        <v/>
      </c>
      <c r="D101" s="103" t="str">
        <f>IF(A101="","",IF(VLOOKUP(A101,eligibilité!$A$15:$AG$515,4,TRUE)="","",VLOOKUP(A101,eligibilité!$A$15:$AG$515,4,TRUE)))</f>
        <v/>
      </c>
      <c r="E101" s="103" t="str">
        <f>IF(A101="","",IF(VLOOKUP(A101,eligibilité!$A$15:$AG$515,5,TRUE)="","",VLOOKUP(A101,eligibilité!$A$15:$AG$515,5,TRUE)))</f>
        <v/>
      </c>
      <c r="F101" s="104" t="str">
        <f>IF(A101="","",IF(VLOOKUP(A101,eligibilité!$A$15:$AG$515,6,TRUE)="","",VLOOKUP(A101,eligibilité!$A$15:$AG$515,6,TRUE)))</f>
        <v/>
      </c>
      <c r="G101" s="104" t="str">
        <f>IF(A101="","",IF(VLOOKUP(A101,eligibilité!$A$15:$AG$515,7,TRUE)="","",VLOOKUP(A101,eligibilité!$A$15:$AG$515,7,TRUE)))</f>
        <v/>
      </c>
      <c r="H101" s="323" t="str">
        <f>IF(A101="","",IF(VLOOKUP(A101,eligibilité!$A$15:$AG$515,8,TRUE)="","",VLOOKUP(A101,eligibilité!$A$15:$AG$515,8,TRUE)))</f>
        <v/>
      </c>
      <c r="I101" s="103" t="str">
        <f>IF(A101="","",IF(VLOOKUP(A101,eligibilité!$A$15:$AG$515,9,TRUE)="","",VLOOKUP(A101,eligibilité!$A$15:$AG$515,9,TRUE)))</f>
        <v/>
      </c>
      <c r="J101" s="105" t="str">
        <f>IF(A101="","",IF(VLOOKUP(A101,eligibilité!$A$15:$AG$515,10,TRUE)="","",VLOOKUP(A101,eligibilité!$A$15:$AG$515,10,TRUE)))</f>
        <v/>
      </c>
      <c r="K101" s="106" t="str">
        <f>IF(A101="","",IF(VLOOKUP(A101,eligibilité!$A$15:$AG$515,30,FALSE)=0,"",VLOOKUP(A101,eligibilité!$A$15:$AG$515,30,FALSE)))</f>
        <v/>
      </c>
      <c r="L101" s="107" t="str">
        <f t="shared" si="16"/>
        <v/>
      </c>
      <c r="M101" s="108" t="str">
        <f t="shared" si="17"/>
        <v/>
      </c>
      <c r="N101" s="107" t="str">
        <f t="shared" si="18"/>
        <v/>
      </c>
      <c r="O101" s="109" t="str">
        <f t="shared" si="19"/>
        <v/>
      </c>
      <c r="P101" s="109" t="str">
        <f t="shared" si="20"/>
        <v/>
      </c>
      <c r="Q101" s="241" t="str">
        <f t="shared" si="21"/>
        <v/>
      </c>
      <c r="R101" s="110" t="str">
        <f t="shared" si="22"/>
        <v/>
      </c>
      <c r="S101" s="352">
        <f t="shared" ca="1" si="31"/>
        <v>1296</v>
      </c>
      <c r="T101" s="107" t="str">
        <f t="shared" si="23"/>
        <v/>
      </c>
      <c r="U101" s="108" t="str">
        <f t="shared" si="24"/>
        <v/>
      </c>
      <c r="V101" s="107" t="str">
        <f t="shared" si="25"/>
        <v/>
      </c>
      <c r="W101" s="107" t="str">
        <f t="shared" si="26"/>
        <v/>
      </c>
      <c r="X101" s="108" t="str">
        <f t="shared" si="27"/>
        <v/>
      </c>
      <c r="Y101" s="108" t="str">
        <f t="shared" si="28"/>
        <v/>
      </c>
      <c r="Z101" s="108" t="str">
        <f t="shared" si="29"/>
        <v xml:space="preserve">Temps restant : </v>
      </c>
      <c r="AA101" s="355" t="str">
        <f t="shared" si="30"/>
        <v/>
      </c>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row>
    <row r="102" spans="1:87" ht="15.75" thickBot="1">
      <c r="A102" s="354" t="str">
        <f>IF(eligibilité!AG104="","",eligibilité!A104)</f>
        <v/>
      </c>
      <c r="B102" s="103" t="str">
        <f>IF(A102="","",IF(VLOOKUP(A102,eligibilité!$A$15:$J$515,2,TRUE)="","",VLOOKUP(A102,eligibilité!$A$15:$J$515,2,TRUE)))</f>
        <v/>
      </c>
      <c r="C102" s="103" t="str">
        <f>IF(A102="","",IF(VLOOKUP(A102,eligibilité!$A$15:$AG$515,3,TRUE)="","",VLOOKUP(A102,eligibilité!$A$15:$AG$515,3,TRUE)))</f>
        <v/>
      </c>
      <c r="D102" s="103" t="str">
        <f>IF(A102="","",IF(VLOOKUP(A102,eligibilité!$A$15:$AG$515,4,TRUE)="","",VLOOKUP(A102,eligibilité!$A$15:$AG$515,4,TRUE)))</f>
        <v/>
      </c>
      <c r="E102" s="103" t="str">
        <f>IF(A102="","",IF(VLOOKUP(A102,eligibilité!$A$15:$AG$515,5,TRUE)="","",VLOOKUP(A102,eligibilité!$A$15:$AG$515,5,TRUE)))</f>
        <v/>
      </c>
      <c r="F102" s="104" t="str">
        <f>IF(A102="","",IF(VLOOKUP(A102,eligibilité!$A$15:$AG$515,6,TRUE)="","",VLOOKUP(A102,eligibilité!$A$15:$AG$515,6,TRUE)))</f>
        <v/>
      </c>
      <c r="G102" s="104" t="str">
        <f>IF(A102="","",IF(VLOOKUP(A102,eligibilité!$A$15:$AG$515,7,TRUE)="","",VLOOKUP(A102,eligibilité!$A$15:$AG$515,7,TRUE)))</f>
        <v/>
      </c>
      <c r="H102" s="323" t="str">
        <f>IF(A102="","",IF(VLOOKUP(A102,eligibilité!$A$15:$AG$515,8,TRUE)="","",VLOOKUP(A102,eligibilité!$A$15:$AG$515,8,TRUE)))</f>
        <v/>
      </c>
      <c r="I102" s="103" t="str">
        <f>IF(A102="","",IF(VLOOKUP(A102,eligibilité!$A$15:$AG$515,9,TRUE)="","",VLOOKUP(A102,eligibilité!$A$15:$AG$515,9,TRUE)))</f>
        <v/>
      </c>
      <c r="J102" s="105" t="str">
        <f>IF(A102="","",IF(VLOOKUP(A102,eligibilité!$A$15:$AG$515,10,TRUE)="","",VLOOKUP(A102,eligibilité!$A$15:$AG$515,10,TRUE)))</f>
        <v/>
      </c>
      <c r="K102" s="106" t="str">
        <f>IF(A102="","",IF(VLOOKUP(A102,eligibilité!$A$15:$AG$515,30,FALSE)=0,"",VLOOKUP(A102,eligibilité!$A$15:$AG$515,30,FALSE)))</f>
        <v/>
      </c>
      <c r="L102" s="107" t="str">
        <f t="shared" si="16"/>
        <v/>
      </c>
      <c r="M102" s="108" t="str">
        <f t="shared" si="17"/>
        <v/>
      </c>
      <c r="N102" s="107" t="str">
        <f t="shared" si="18"/>
        <v/>
      </c>
      <c r="O102" s="109" t="str">
        <f t="shared" si="19"/>
        <v/>
      </c>
      <c r="P102" s="109" t="str">
        <f t="shared" si="20"/>
        <v/>
      </c>
      <c r="Q102" s="241" t="str">
        <f t="shared" si="21"/>
        <v/>
      </c>
      <c r="R102" s="110" t="str">
        <f t="shared" si="22"/>
        <v/>
      </c>
      <c r="S102" s="352">
        <f t="shared" ca="1" si="31"/>
        <v>1296</v>
      </c>
      <c r="T102" s="107" t="str">
        <f t="shared" si="23"/>
        <v/>
      </c>
      <c r="U102" s="108" t="str">
        <f t="shared" si="24"/>
        <v/>
      </c>
      <c r="V102" s="107" t="str">
        <f t="shared" si="25"/>
        <v/>
      </c>
      <c r="W102" s="107" t="str">
        <f t="shared" si="26"/>
        <v/>
      </c>
      <c r="X102" s="108" t="str">
        <f t="shared" si="27"/>
        <v/>
      </c>
      <c r="Y102" s="108" t="str">
        <f t="shared" si="28"/>
        <v/>
      </c>
      <c r="Z102" s="108" t="str">
        <f t="shared" si="29"/>
        <v xml:space="preserve">Temps restant : </v>
      </c>
      <c r="AA102" s="355" t="str">
        <f t="shared" si="30"/>
        <v/>
      </c>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row>
    <row r="103" spans="1:87" ht="15.75" thickBot="1">
      <c r="A103" s="354" t="str">
        <f>IF(eligibilité!AG105="","",eligibilité!A105)</f>
        <v/>
      </c>
      <c r="B103" s="103" t="str">
        <f>IF(A103="","",IF(VLOOKUP(A103,eligibilité!$A$15:$J$515,2,TRUE)="","",VLOOKUP(A103,eligibilité!$A$15:$J$515,2,TRUE)))</f>
        <v/>
      </c>
      <c r="C103" s="103" t="str">
        <f>IF(A103="","",IF(VLOOKUP(A103,eligibilité!$A$15:$AG$515,3,TRUE)="","",VLOOKUP(A103,eligibilité!$A$15:$AG$515,3,TRUE)))</f>
        <v/>
      </c>
      <c r="D103" s="103" t="str">
        <f>IF(A103="","",IF(VLOOKUP(A103,eligibilité!$A$15:$AG$515,4,TRUE)="","",VLOOKUP(A103,eligibilité!$A$15:$AG$515,4,TRUE)))</f>
        <v/>
      </c>
      <c r="E103" s="103" t="str">
        <f>IF(A103="","",IF(VLOOKUP(A103,eligibilité!$A$15:$AG$515,5,TRUE)="","",VLOOKUP(A103,eligibilité!$A$15:$AG$515,5,TRUE)))</f>
        <v/>
      </c>
      <c r="F103" s="104" t="str">
        <f>IF(A103="","",IF(VLOOKUP(A103,eligibilité!$A$15:$AG$515,6,TRUE)="","",VLOOKUP(A103,eligibilité!$A$15:$AG$515,6,TRUE)))</f>
        <v/>
      </c>
      <c r="G103" s="104" t="str">
        <f>IF(A103="","",IF(VLOOKUP(A103,eligibilité!$A$15:$AG$515,7,TRUE)="","",VLOOKUP(A103,eligibilité!$A$15:$AG$515,7,TRUE)))</f>
        <v/>
      </c>
      <c r="H103" s="323" t="str">
        <f>IF(A103="","",IF(VLOOKUP(A103,eligibilité!$A$15:$AG$515,8,TRUE)="","",VLOOKUP(A103,eligibilité!$A$15:$AG$515,8,TRUE)))</f>
        <v/>
      </c>
      <c r="I103" s="103" t="str">
        <f>IF(A103="","",IF(VLOOKUP(A103,eligibilité!$A$15:$AG$515,9,TRUE)="","",VLOOKUP(A103,eligibilité!$A$15:$AG$515,9,TRUE)))</f>
        <v/>
      </c>
      <c r="J103" s="105" t="str">
        <f>IF(A103="","",IF(VLOOKUP(A103,eligibilité!$A$15:$AG$515,10,TRUE)="","",VLOOKUP(A103,eligibilité!$A$15:$AG$515,10,TRUE)))</f>
        <v/>
      </c>
      <c r="K103" s="106" t="str">
        <f>IF(A103="","",IF(VLOOKUP(A103,eligibilité!$A$15:$AG$515,30,FALSE)=0,"",VLOOKUP(A103,eligibilité!$A$15:$AG$515,30,FALSE)))</f>
        <v/>
      </c>
      <c r="L103" s="107" t="str">
        <f t="shared" si="16"/>
        <v/>
      </c>
      <c r="M103" s="108" t="str">
        <f t="shared" si="17"/>
        <v/>
      </c>
      <c r="N103" s="107" t="str">
        <f t="shared" si="18"/>
        <v/>
      </c>
      <c r="O103" s="109" t="str">
        <f t="shared" si="19"/>
        <v/>
      </c>
      <c r="P103" s="109" t="str">
        <f t="shared" si="20"/>
        <v/>
      </c>
      <c r="Q103" s="241" t="str">
        <f t="shared" si="21"/>
        <v/>
      </c>
      <c r="R103" s="110" t="str">
        <f t="shared" si="22"/>
        <v/>
      </c>
      <c r="S103" s="352">
        <f t="shared" ca="1" si="31"/>
        <v>1296</v>
      </c>
      <c r="T103" s="107" t="str">
        <f t="shared" si="23"/>
        <v/>
      </c>
      <c r="U103" s="108" t="str">
        <f t="shared" si="24"/>
        <v/>
      </c>
      <c r="V103" s="107" t="str">
        <f t="shared" si="25"/>
        <v/>
      </c>
      <c r="W103" s="107" t="str">
        <f t="shared" si="26"/>
        <v/>
      </c>
      <c r="X103" s="108" t="str">
        <f t="shared" si="27"/>
        <v/>
      </c>
      <c r="Y103" s="108" t="str">
        <f t="shared" si="28"/>
        <v/>
      </c>
      <c r="Z103" s="108" t="str">
        <f t="shared" si="29"/>
        <v xml:space="preserve">Temps restant : </v>
      </c>
      <c r="AA103" s="355" t="str">
        <f t="shared" si="30"/>
        <v/>
      </c>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row>
    <row r="104" spans="1:87" ht="15.75" thickBot="1">
      <c r="A104" s="354" t="str">
        <f>IF(eligibilité!AG106="","",eligibilité!A106)</f>
        <v/>
      </c>
      <c r="B104" s="103" t="str">
        <f>IF(A104="","",IF(VLOOKUP(A104,eligibilité!$A$15:$J$515,2,TRUE)="","",VLOOKUP(A104,eligibilité!$A$15:$J$515,2,TRUE)))</f>
        <v/>
      </c>
      <c r="C104" s="103" t="str">
        <f>IF(A104="","",IF(VLOOKUP(A104,eligibilité!$A$15:$AG$515,3,TRUE)="","",VLOOKUP(A104,eligibilité!$A$15:$AG$515,3,TRUE)))</f>
        <v/>
      </c>
      <c r="D104" s="103" t="str">
        <f>IF(A104="","",IF(VLOOKUP(A104,eligibilité!$A$15:$AG$515,4,TRUE)="","",VLOOKUP(A104,eligibilité!$A$15:$AG$515,4,TRUE)))</f>
        <v/>
      </c>
      <c r="E104" s="103" t="str">
        <f>IF(A104="","",IF(VLOOKUP(A104,eligibilité!$A$15:$AG$515,5,TRUE)="","",VLOOKUP(A104,eligibilité!$A$15:$AG$515,5,TRUE)))</f>
        <v/>
      </c>
      <c r="F104" s="104" t="str">
        <f>IF(A104="","",IF(VLOOKUP(A104,eligibilité!$A$15:$AG$515,6,TRUE)="","",VLOOKUP(A104,eligibilité!$A$15:$AG$515,6,TRUE)))</f>
        <v/>
      </c>
      <c r="G104" s="104" t="str">
        <f>IF(A104="","",IF(VLOOKUP(A104,eligibilité!$A$15:$AG$515,7,TRUE)="","",VLOOKUP(A104,eligibilité!$A$15:$AG$515,7,TRUE)))</f>
        <v/>
      </c>
      <c r="H104" s="323" t="str">
        <f>IF(A104="","",IF(VLOOKUP(A104,eligibilité!$A$15:$AG$515,8,TRUE)="","",VLOOKUP(A104,eligibilité!$A$15:$AG$515,8,TRUE)))</f>
        <v/>
      </c>
      <c r="I104" s="103" t="str">
        <f>IF(A104="","",IF(VLOOKUP(A104,eligibilité!$A$15:$AG$515,9,TRUE)="","",VLOOKUP(A104,eligibilité!$A$15:$AG$515,9,TRUE)))</f>
        <v/>
      </c>
      <c r="J104" s="105" t="str">
        <f>IF(A104="","",IF(VLOOKUP(A104,eligibilité!$A$15:$AG$515,10,TRUE)="","",VLOOKUP(A104,eligibilité!$A$15:$AG$515,10,TRUE)))</f>
        <v/>
      </c>
      <c r="K104" s="106" t="str">
        <f>IF(A104="","",IF(VLOOKUP(A104,eligibilité!$A$15:$AG$515,30,FALSE)=0,"",VLOOKUP(A104,eligibilité!$A$15:$AG$515,30,FALSE)))</f>
        <v/>
      </c>
      <c r="L104" s="107" t="str">
        <f t="shared" si="16"/>
        <v/>
      </c>
      <c r="M104" s="108" t="str">
        <f t="shared" si="17"/>
        <v/>
      </c>
      <c r="N104" s="107" t="str">
        <f t="shared" si="18"/>
        <v/>
      </c>
      <c r="O104" s="109" t="str">
        <f t="shared" si="19"/>
        <v/>
      </c>
      <c r="P104" s="109" t="str">
        <f t="shared" si="20"/>
        <v/>
      </c>
      <c r="Q104" s="241" t="str">
        <f t="shared" si="21"/>
        <v/>
      </c>
      <c r="R104" s="110" t="str">
        <f t="shared" si="22"/>
        <v/>
      </c>
      <c r="S104" s="352">
        <f t="shared" ca="1" si="31"/>
        <v>1296</v>
      </c>
      <c r="T104" s="107" t="str">
        <f t="shared" si="23"/>
        <v/>
      </c>
      <c r="U104" s="108" t="str">
        <f t="shared" si="24"/>
        <v/>
      </c>
      <c r="V104" s="107" t="str">
        <f t="shared" si="25"/>
        <v/>
      </c>
      <c r="W104" s="107" t="str">
        <f t="shared" si="26"/>
        <v/>
      </c>
      <c r="X104" s="108" t="str">
        <f t="shared" si="27"/>
        <v/>
      </c>
      <c r="Y104" s="108" t="str">
        <f t="shared" si="28"/>
        <v/>
      </c>
      <c r="Z104" s="108" t="str">
        <f t="shared" si="29"/>
        <v xml:space="preserve">Temps restant : </v>
      </c>
      <c r="AA104" s="355" t="str">
        <f t="shared" si="30"/>
        <v/>
      </c>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row>
    <row r="105" spans="1:87" ht="15.75" thickBot="1">
      <c r="A105" s="354" t="str">
        <f>IF(eligibilité!AG107="","",eligibilité!A107)</f>
        <v/>
      </c>
      <c r="B105" s="103" t="str">
        <f>IF(A105="","",IF(VLOOKUP(A105,eligibilité!$A$15:$J$515,2,TRUE)="","",VLOOKUP(A105,eligibilité!$A$15:$J$515,2,TRUE)))</f>
        <v/>
      </c>
      <c r="C105" s="103" t="str">
        <f>IF(A105="","",IF(VLOOKUP(A105,eligibilité!$A$15:$AG$515,3,TRUE)="","",VLOOKUP(A105,eligibilité!$A$15:$AG$515,3,TRUE)))</f>
        <v/>
      </c>
      <c r="D105" s="103" t="str">
        <f>IF(A105="","",IF(VLOOKUP(A105,eligibilité!$A$15:$AG$515,4,TRUE)="","",VLOOKUP(A105,eligibilité!$A$15:$AG$515,4,TRUE)))</f>
        <v/>
      </c>
      <c r="E105" s="103" t="str">
        <f>IF(A105="","",IF(VLOOKUP(A105,eligibilité!$A$15:$AG$515,5,TRUE)="","",VLOOKUP(A105,eligibilité!$A$15:$AG$515,5,TRUE)))</f>
        <v/>
      </c>
      <c r="F105" s="104" t="str">
        <f>IF(A105="","",IF(VLOOKUP(A105,eligibilité!$A$15:$AG$515,6,TRUE)="","",VLOOKUP(A105,eligibilité!$A$15:$AG$515,6,TRUE)))</f>
        <v/>
      </c>
      <c r="G105" s="104" t="str">
        <f>IF(A105="","",IF(VLOOKUP(A105,eligibilité!$A$15:$AG$515,7,TRUE)="","",VLOOKUP(A105,eligibilité!$A$15:$AG$515,7,TRUE)))</f>
        <v/>
      </c>
      <c r="H105" s="323" t="str">
        <f>IF(A105="","",IF(VLOOKUP(A105,eligibilité!$A$15:$AG$515,8,TRUE)="","",VLOOKUP(A105,eligibilité!$A$15:$AG$515,8,TRUE)))</f>
        <v/>
      </c>
      <c r="I105" s="103" t="str">
        <f>IF(A105="","",IF(VLOOKUP(A105,eligibilité!$A$15:$AG$515,9,TRUE)="","",VLOOKUP(A105,eligibilité!$A$15:$AG$515,9,TRUE)))</f>
        <v/>
      </c>
      <c r="J105" s="105" t="str">
        <f>IF(A105="","",IF(VLOOKUP(A105,eligibilité!$A$15:$AG$515,10,TRUE)="","",VLOOKUP(A105,eligibilité!$A$15:$AG$515,10,TRUE)))</f>
        <v/>
      </c>
      <c r="K105" s="106" t="str">
        <f>IF(A105="","",IF(VLOOKUP(A105,eligibilité!$A$15:$AG$515,30,FALSE)=0,"",VLOOKUP(A105,eligibilité!$A$15:$AG$515,30,FALSE)))</f>
        <v/>
      </c>
      <c r="L105" s="107" t="str">
        <f t="shared" si="16"/>
        <v/>
      </c>
      <c r="M105" s="108" t="str">
        <f t="shared" si="17"/>
        <v/>
      </c>
      <c r="N105" s="107" t="str">
        <f t="shared" si="18"/>
        <v/>
      </c>
      <c r="O105" s="109" t="str">
        <f t="shared" si="19"/>
        <v/>
      </c>
      <c r="P105" s="109" t="str">
        <f t="shared" si="20"/>
        <v/>
      </c>
      <c r="Q105" s="241" t="str">
        <f t="shared" si="21"/>
        <v/>
      </c>
      <c r="R105" s="110" t="str">
        <f t="shared" si="22"/>
        <v/>
      </c>
      <c r="S105" s="352">
        <f t="shared" ca="1" si="31"/>
        <v>1296</v>
      </c>
      <c r="T105" s="107" t="str">
        <f t="shared" si="23"/>
        <v/>
      </c>
      <c r="U105" s="108" t="str">
        <f t="shared" si="24"/>
        <v/>
      </c>
      <c r="V105" s="107" t="str">
        <f t="shared" si="25"/>
        <v/>
      </c>
      <c r="W105" s="107" t="str">
        <f t="shared" si="26"/>
        <v/>
      </c>
      <c r="X105" s="108" t="str">
        <f t="shared" si="27"/>
        <v/>
      </c>
      <c r="Y105" s="108" t="str">
        <f t="shared" si="28"/>
        <v/>
      </c>
      <c r="Z105" s="108" t="str">
        <f t="shared" si="29"/>
        <v xml:space="preserve">Temps restant : </v>
      </c>
      <c r="AA105" s="355" t="str">
        <f t="shared" si="30"/>
        <v/>
      </c>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row>
    <row r="106" spans="1:87" ht="15.75" thickBot="1">
      <c r="A106" s="354" t="str">
        <f>IF(eligibilité!AG108="","",eligibilité!A108)</f>
        <v/>
      </c>
      <c r="B106" s="103" t="str">
        <f>IF(A106="","",IF(VLOOKUP(A106,eligibilité!$A$15:$J$515,2,TRUE)="","",VLOOKUP(A106,eligibilité!$A$15:$J$515,2,TRUE)))</f>
        <v/>
      </c>
      <c r="C106" s="103" t="str">
        <f>IF(A106="","",IF(VLOOKUP(A106,eligibilité!$A$15:$AG$515,3,TRUE)="","",VLOOKUP(A106,eligibilité!$A$15:$AG$515,3,TRUE)))</f>
        <v/>
      </c>
      <c r="D106" s="103" t="str">
        <f>IF(A106="","",IF(VLOOKUP(A106,eligibilité!$A$15:$AG$515,4,TRUE)="","",VLOOKUP(A106,eligibilité!$A$15:$AG$515,4,TRUE)))</f>
        <v/>
      </c>
      <c r="E106" s="103" t="str">
        <f>IF(A106="","",IF(VLOOKUP(A106,eligibilité!$A$15:$AG$515,5,TRUE)="","",VLOOKUP(A106,eligibilité!$A$15:$AG$515,5,TRUE)))</f>
        <v/>
      </c>
      <c r="F106" s="104" t="str">
        <f>IF(A106="","",IF(VLOOKUP(A106,eligibilité!$A$15:$AG$515,6,TRUE)="","",VLOOKUP(A106,eligibilité!$A$15:$AG$515,6,TRUE)))</f>
        <v/>
      </c>
      <c r="G106" s="104" t="str">
        <f>IF(A106="","",IF(VLOOKUP(A106,eligibilité!$A$15:$AG$515,7,TRUE)="","",VLOOKUP(A106,eligibilité!$A$15:$AG$515,7,TRUE)))</f>
        <v/>
      </c>
      <c r="H106" s="323" t="str">
        <f>IF(A106="","",IF(VLOOKUP(A106,eligibilité!$A$15:$AG$515,8,TRUE)="","",VLOOKUP(A106,eligibilité!$A$15:$AG$515,8,TRUE)))</f>
        <v/>
      </c>
      <c r="I106" s="103" t="str">
        <f>IF(A106="","",IF(VLOOKUP(A106,eligibilité!$A$15:$AG$515,9,TRUE)="","",VLOOKUP(A106,eligibilité!$A$15:$AG$515,9,TRUE)))</f>
        <v/>
      </c>
      <c r="J106" s="105" t="str">
        <f>IF(A106="","",IF(VLOOKUP(A106,eligibilité!$A$15:$AG$515,10,TRUE)="","",VLOOKUP(A106,eligibilité!$A$15:$AG$515,10,TRUE)))</f>
        <v/>
      </c>
      <c r="K106" s="106" t="str">
        <f>IF(A106="","",IF(VLOOKUP(A106,eligibilité!$A$15:$AG$515,30,FALSE)=0,"",VLOOKUP(A106,eligibilité!$A$15:$AG$515,30,FALSE)))</f>
        <v/>
      </c>
      <c r="L106" s="107" t="str">
        <f t="shared" si="16"/>
        <v/>
      </c>
      <c r="M106" s="108" t="str">
        <f t="shared" si="17"/>
        <v/>
      </c>
      <c r="N106" s="107" t="str">
        <f t="shared" si="18"/>
        <v/>
      </c>
      <c r="O106" s="109" t="str">
        <f t="shared" si="19"/>
        <v/>
      </c>
      <c r="P106" s="109" t="str">
        <f t="shared" si="20"/>
        <v/>
      </c>
      <c r="Q106" s="241" t="str">
        <f t="shared" si="21"/>
        <v/>
      </c>
      <c r="R106" s="110" t="str">
        <f t="shared" si="22"/>
        <v/>
      </c>
      <c r="S106" s="352">
        <f t="shared" ca="1" si="31"/>
        <v>1296</v>
      </c>
      <c r="T106" s="107" t="str">
        <f t="shared" si="23"/>
        <v/>
      </c>
      <c r="U106" s="108" t="str">
        <f t="shared" si="24"/>
        <v/>
      </c>
      <c r="V106" s="107" t="str">
        <f t="shared" si="25"/>
        <v/>
      </c>
      <c r="W106" s="107" t="str">
        <f t="shared" si="26"/>
        <v/>
      </c>
      <c r="X106" s="108" t="str">
        <f t="shared" si="27"/>
        <v/>
      </c>
      <c r="Y106" s="108" t="str">
        <f t="shared" si="28"/>
        <v/>
      </c>
      <c r="Z106" s="108" t="str">
        <f t="shared" si="29"/>
        <v xml:space="preserve">Temps restant : </v>
      </c>
      <c r="AA106" s="355" t="str">
        <f t="shared" si="30"/>
        <v/>
      </c>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row>
    <row r="107" spans="1:87" ht="15.75" thickBot="1">
      <c r="A107" s="354" t="str">
        <f>IF(eligibilité!AG109="","",eligibilité!A109)</f>
        <v/>
      </c>
      <c r="B107" s="103" t="str">
        <f>IF(A107="","",IF(VLOOKUP(A107,eligibilité!$A$15:$J$515,2,TRUE)="","",VLOOKUP(A107,eligibilité!$A$15:$J$515,2,TRUE)))</f>
        <v/>
      </c>
      <c r="C107" s="103" t="str">
        <f>IF(A107="","",IF(VLOOKUP(A107,eligibilité!$A$15:$AG$515,3,TRUE)="","",VLOOKUP(A107,eligibilité!$A$15:$AG$515,3,TRUE)))</f>
        <v/>
      </c>
      <c r="D107" s="103" t="str">
        <f>IF(A107="","",IF(VLOOKUP(A107,eligibilité!$A$15:$AG$515,4,TRUE)="","",VLOOKUP(A107,eligibilité!$A$15:$AG$515,4,TRUE)))</f>
        <v/>
      </c>
      <c r="E107" s="103" t="str">
        <f>IF(A107="","",IF(VLOOKUP(A107,eligibilité!$A$15:$AG$515,5,TRUE)="","",VLOOKUP(A107,eligibilité!$A$15:$AG$515,5,TRUE)))</f>
        <v/>
      </c>
      <c r="F107" s="104" t="str">
        <f>IF(A107="","",IF(VLOOKUP(A107,eligibilité!$A$15:$AG$515,6,TRUE)="","",VLOOKUP(A107,eligibilité!$A$15:$AG$515,6,TRUE)))</f>
        <v/>
      </c>
      <c r="G107" s="104" t="str">
        <f>IF(A107="","",IF(VLOOKUP(A107,eligibilité!$A$15:$AG$515,7,TRUE)="","",VLOOKUP(A107,eligibilité!$A$15:$AG$515,7,TRUE)))</f>
        <v/>
      </c>
      <c r="H107" s="323" t="str">
        <f>IF(A107="","",IF(VLOOKUP(A107,eligibilité!$A$15:$AG$515,8,TRUE)="","",VLOOKUP(A107,eligibilité!$A$15:$AG$515,8,TRUE)))</f>
        <v/>
      </c>
      <c r="I107" s="103" t="str">
        <f>IF(A107="","",IF(VLOOKUP(A107,eligibilité!$A$15:$AG$515,9,TRUE)="","",VLOOKUP(A107,eligibilité!$A$15:$AG$515,9,TRUE)))</f>
        <v/>
      </c>
      <c r="J107" s="105" t="str">
        <f>IF(A107="","",IF(VLOOKUP(A107,eligibilité!$A$15:$AG$515,10,TRUE)="","",VLOOKUP(A107,eligibilité!$A$15:$AG$515,10,TRUE)))</f>
        <v/>
      </c>
      <c r="K107" s="106" t="str">
        <f>IF(A107="","",IF(VLOOKUP(A107,eligibilité!$A$15:$AG$515,30,FALSE)=0,"",VLOOKUP(A107,eligibilité!$A$15:$AG$515,30,FALSE)))</f>
        <v/>
      </c>
      <c r="L107" s="107" t="str">
        <f t="shared" si="16"/>
        <v/>
      </c>
      <c r="M107" s="108" t="str">
        <f t="shared" si="17"/>
        <v/>
      </c>
      <c r="N107" s="107" t="str">
        <f t="shared" si="18"/>
        <v/>
      </c>
      <c r="O107" s="109" t="str">
        <f t="shared" si="19"/>
        <v/>
      </c>
      <c r="P107" s="109" t="str">
        <f t="shared" si="20"/>
        <v/>
      </c>
      <c r="Q107" s="241" t="str">
        <f t="shared" si="21"/>
        <v/>
      </c>
      <c r="R107" s="110" t="str">
        <f t="shared" si="22"/>
        <v/>
      </c>
      <c r="S107" s="352">
        <f t="shared" ca="1" si="31"/>
        <v>1296</v>
      </c>
      <c r="T107" s="107" t="str">
        <f t="shared" si="23"/>
        <v/>
      </c>
      <c r="U107" s="108" t="str">
        <f t="shared" si="24"/>
        <v/>
      </c>
      <c r="V107" s="107" t="str">
        <f t="shared" si="25"/>
        <v/>
      </c>
      <c r="W107" s="107" t="str">
        <f t="shared" si="26"/>
        <v/>
      </c>
      <c r="X107" s="108" t="str">
        <f t="shared" si="27"/>
        <v/>
      </c>
      <c r="Y107" s="108" t="str">
        <f t="shared" si="28"/>
        <v/>
      </c>
      <c r="Z107" s="108" t="str">
        <f t="shared" si="29"/>
        <v xml:space="preserve">Temps restant : </v>
      </c>
      <c r="AA107" s="355" t="str">
        <f t="shared" si="30"/>
        <v/>
      </c>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row>
    <row r="108" spans="1:87" ht="15.75" thickBot="1">
      <c r="A108" s="354" t="str">
        <f>IF(eligibilité!AG110="","",eligibilité!A110)</f>
        <v/>
      </c>
      <c r="B108" s="103" t="str">
        <f>IF(A108="","",IF(VLOOKUP(A108,eligibilité!$A$15:$J$515,2,TRUE)="","",VLOOKUP(A108,eligibilité!$A$15:$J$515,2,TRUE)))</f>
        <v/>
      </c>
      <c r="C108" s="103" t="str">
        <f>IF(A108="","",IF(VLOOKUP(A108,eligibilité!$A$15:$AG$515,3,TRUE)="","",VLOOKUP(A108,eligibilité!$A$15:$AG$515,3,TRUE)))</f>
        <v/>
      </c>
      <c r="D108" s="103" t="str">
        <f>IF(A108="","",IF(VLOOKUP(A108,eligibilité!$A$15:$AG$515,4,TRUE)="","",VLOOKUP(A108,eligibilité!$A$15:$AG$515,4,TRUE)))</f>
        <v/>
      </c>
      <c r="E108" s="103" t="str">
        <f>IF(A108="","",IF(VLOOKUP(A108,eligibilité!$A$15:$AG$515,5,TRUE)="","",VLOOKUP(A108,eligibilité!$A$15:$AG$515,5,TRUE)))</f>
        <v/>
      </c>
      <c r="F108" s="104" t="str">
        <f>IF(A108="","",IF(VLOOKUP(A108,eligibilité!$A$15:$AG$515,6,TRUE)="","",VLOOKUP(A108,eligibilité!$A$15:$AG$515,6,TRUE)))</f>
        <v/>
      </c>
      <c r="G108" s="104" t="str">
        <f>IF(A108="","",IF(VLOOKUP(A108,eligibilité!$A$15:$AG$515,7,TRUE)="","",VLOOKUP(A108,eligibilité!$A$15:$AG$515,7,TRUE)))</f>
        <v/>
      </c>
      <c r="H108" s="323" t="str">
        <f>IF(A108="","",IF(VLOOKUP(A108,eligibilité!$A$15:$AG$515,8,TRUE)="","",VLOOKUP(A108,eligibilité!$A$15:$AG$515,8,TRUE)))</f>
        <v/>
      </c>
      <c r="I108" s="103" t="str">
        <f>IF(A108="","",IF(VLOOKUP(A108,eligibilité!$A$15:$AG$515,9,TRUE)="","",VLOOKUP(A108,eligibilité!$A$15:$AG$515,9,TRUE)))</f>
        <v/>
      </c>
      <c r="J108" s="105" t="str">
        <f>IF(A108="","",IF(VLOOKUP(A108,eligibilité!$A$15:$AG$515,10,TRUE)="","",VLOOKUP(A108,eligibilité!$A$15:$AG$515,10,TRUE)))</f>
        <v/>
      </c>
      <c r="K108" s="106" t="str">
        <f>IF(A108="","",IF(VLOOKUP(A108,eligibilité!$A$15:$AG$515,30,FALSE)=0,"",VLOOKUP(A108,eligibilité!$A$15:$AG$515,30,FALSE)))</f>
        <v/>
      </c>
      <c r="L108" s="107" t="str">
        <f t="shared" si="16"/>
        <v/>
      </c>
      <c r="M108" s="108" t="str">
        <f t="shared" si="17"/>
        <v/>
      </c>
      <c r="N108" s="107" t="str">
        <f t="shared" si="18"/>
        <v/>
      </c>
      <c r="O108" s="109" t="str">
        <f t="shared" si="19"/>
        <v/>
      </c>
      <c r="P108" s="109" t="str">
        <f t="shared" si="20"/>
        <v/>
      </c>
      <c r="Q108" s="241" t="str">
        <f t="shared" si="21"/>
        <v/>
      </c>
      <c r="R108" s="110" t="str">
        <f t="shared" si="22"/>
        <v/>
      </c>
      <c r="S108" s="352">
        <f t="shared" ca="1" si="31"/>
        <v>1296</v>
      </c>
      <c r="T108" s="107" t="str">
        <f t="shared" si="23"/>
        <v/>
      </c>
      <c r="U108" s="108" t="str">
        <f t="shared" si="24"/>
        <v/>
      </c>
      <c r="V108" s="107" t="str">
        <f t="shared" si="25"/>
        <v/>
      </c>
      <c r="W108" s="107" t="str">
        <f t="shared" si="26"/>
        <v/>
      </c>
      <c r="X108" s="108" t="str">
        <f t="shared" si="27"/>
        <v/>
      </c>
      <c r="Y108" s="108" t="str">
        <f t="shared" si="28"/>
        <v/>
      </c>
      <c r="Z108" s="108" t="str">
        <f t="shared" si="29"/>
        <v xml:space="preserve">Temps restant : </v>
      </c>
      <c r="AA108" s="355" t="str">
        <f t="shared" si="30"/>
        <v/>
      </c>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row>
    <row r="109" spans="1:87" ht="15.75" thickBot="1">
      <c r="A109" s="354" t="str">
        <f>IF(eligibilité!AG111="","",eligibilité!A111)</f>
        <v/>
      </c>
      <c r="B109" s="103" t="str">
        <f>IF(A109="","",IF(VLOOKUP(A109,eligibilité!$A$15:$J$515,2,TRUE)="","",VLOOKUP(A109,eligibilité!$A$15:$J$515,2,TRUE)))</f>
        <v/>
      </c>
      <c r="C109" s="103" t="str">
        <f>IF(A109="","",IF(VLOOKUP(A109,eligibilité!$A$15:$AG$515,3,TRUE)="","",VLOOKUP(A109,eligibilité!$A$15:$AG$515,3,TRUE)))</f>
        <v/>
      </c>
      <c r="D109" s="103" t="str">
        <f>IF(A109="","",IF(VLOOKUP(A109,eligibilité!$A$15:$AG$515,4,TRUE)="","",VLOOKUP(A109,eligibilité!$A$15:$AG$515,4,TRUE)))</f>
        <v/>
      </c>
      <c r="E109" s="103" t="str">
        <f>IF(A109="","",IF(VLOOKUP(A109,eligibilité!$A$15:$AG$515,5,TRUE)="","",VLOOKUP(A109,eligibilité!$A$15:$AG$515,5,TRUE)))</f>
        <v/>
      </c>
      <c r="F109" s="104" t="str">
        <f>IF(A109="","",IF(VLOOKUP(A109,eligibilité!$A$15:$AG$515,6,TRUE)="","",VLOOKUP(A109,eligibilité!$A$15:$AG$515,6,TRUE)))</f>
        <v/>
      </c>
      <c r="G109" s="104" t="str">
        <f>IF(A109="","",IF(VLOOKUP(A109,eligibilité!$A$15:$AG$515,7,TRUE)="","",VLOOKUP(A109,eligibilité!$A$15:$AG$515,7,TRUE)))</f>
        <v/>
      </c>
      <c r="H109" s="323" t="str">
        <f>IF(A109="","",IF(VLOOKUP(A109,eligibilité!$A$15:$AG$515,8,TRUE)="","",VLOOKUP(A109,eligibilité!$A$15:$AG$515,8,TRUE)))</f>
        <v/>
      </c>
      <c r="I109" s="103" t="str">
        <f>IF(A109="","",IF(VLOOKUP(A109,eligibilité!$A$15:$AG$515,9,TRUE)="","",VLOOKUP(A109,eligibilité!$A$15:$AG$515,9,TRUE)))</f>
        <v/>
      </c>
      <c r="J109" s="105" t="str">
        <f>IF(A109="","",IF(VLOOKUP(A109,eligibilité!$A$15:$AG$515,10,TRUE)="","",VLOOKUP(A109,eligibilité!$A$15:$AG$515,10,TRUE)))</f>
        <v/>
      </c>
      <c r="K109" s="106" t="str">
        <f>IF(A109="","",IF(VLOOKUP(A109,eligibilité!$A$15:$AG$515,30,FALSE)=0,"",VLOOKUP(A109,eligibilité!$A$15:$AG$515,30,FALSE)))</f>
        <v/>
      </c>
      <c r="L109" s="107" t="str">
        <f t="shared" si="16"/>
        <v/>
      </c>
      <c r="M109" s="108" t="str">
        <f t="shared" si="17"/>
        <v/>
      </c>
      <c r="N109" s="107" t="str">
        <f t="shared" si="18"/>
        <v/>
      </c>
      <c r="O109" s="109" t="str">
        <f t="shared" si="19"/>
        <v/>
      </c>
      <c r="P109" s="109" t="str">
        <f t="shared" si="20"/>
        <v/>
      </c>
      <c r="Q109" s="241" t="str">
        <f t="shared" si="21"/>
        <v/>
      </c>
      <c r="R109" s="110" t="str">
        <f t="shared" si="22"/>
        <v/>
      </c>
      <c r="S109" s="352">
        <f t="shared" ca="1" si="31"/>
        <v>1296</v>
      </c>
      <c r="T109" s="107" t="str">
        <f t="shared" si="23"/>
        <v/>
      </c>
      <c r="U109" s="108" t="str">
        <f t="shared" si="24"/>
        <v/>
      </c>
      <c r="V109" s="107" t="str">
        <f t="shared" si="25"/>
        <v/>
      </c>
      <c r="W109" s="107" t="str">
        <f t="shared" si="26"/>
        <v/>
      </c>
      <c r="X109" s="108" t="str">
        <f t="shared" si="27"/>
        <v/>
      </c>
      <c r="Y109" s="108" t="str">
        <f t="shared" si="28"/>
        <v/>
      </c>
      <c r="Z109" s="108" t="str">
        <f t="shared" si="29"/>
        <v xml:space="preserve">Temps restant : </v>
      </c>
      <c r="AA109" s="355" t="str">
        <f t="shared" si="30"/>
        <v/>
      </c>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row>
    <row r="110" spans="1:87" ht="15.75" thickBot="1">
      <c r="A110" s="354" t="str">
        <f>IF(eligibilité!AG112="","",eligibilité!A112)</f>
        <v/>
      </c>
      <c r="B110" s="103" t="str">
        <f>IF(A110="","",IF(VLOOKUP(A110,eligibilité!$A$15:$J$515,2,TRUE)="","",VLOOKUP(A110,eligibilité!$A$15:$J$515,2,TRUE)))</f>
        <v/>
      </c>
      <c r="C110" s="103" t="str">
        <f>IF(A110="","",IF(VLOOKUP(A110,eligibilité!$A$15:$AG$515,3,TRUE)="","",VLOOKUP(A110,eligibilité!$A$15:$AG$515,3,TRUE)))</f>
        <v/>
      </c>
      <c r="D110" s="103" t="str">
        <f>IF(A110="","",IF(VLOOKUP(A110,eligibilité!$A$15:$AG$515,4,TRUE)="","",VLOOKUP(A110,eligibilité!$A$15:$AG$515,4,TRUE)))</f>
        <v/>
      </c>
      <c r="E110" s="103" t="str">
        <f>IF(A110="","",IF(VLOOKUP(A110,eligibilité!$A$15:$AG$515,5,TRUE)="","",VLOOKUP(A110,eligibilité!$A$15:$AG$515,5,TRUE)))</f>
        <v/>
      </c>
      <c r="F110" s="104" t="str">
        <f>IF(A110="","",IF(VLOOKUP(A110,eligibilité!$A$15:$AG$515,6,TRUE)="","",VLOOKUP(A110,eligibilité!$A$15:$AG$515,6,TRUE)))</f>
        <v/>
      </c>
      <c r="G110" s="104" t="str">
        <f>IF(A110="","",IF(VLOOKUP(A110,eligibilité!$A$15:$AG$515,7,TRUE)="","",VLOOKUP(A110,eligibilité!$A$15:$AG$515,7,TRUE)))</f>
        <v/>
      </c>
      <c r="H110" s="323" t="str">
        <f>IF(A110="","",IF(VLOOKUP(A110,eligibilité!$A$15:$AG$515,8,TRUE)="","",VLOOKUP(A110,eligibilité!$A$15:$AG$515,8,TRUE)))</f>
        <v/>
      </c>
      <c r="I110" s="103" t="str">
        <f>IF(A110="","",IF(VLOOKUP(A110,eligibilité!$A$15:$AG$515,9,TRUE)="","",VLOOKUP(A110,eligibilité!$A$15:$AG$515,9,TRUE)))</f>
        <v/>
      </c>
      <c r="J110" s="105" t="str">
        <f>IF(A110="","",IF(VLOOKUP(A110,eligibilité!$A$15:$AG$515,10,TRUE)="","",VLOOKUP(A110,eligibilité!$A$15:$AG$515,10,TRUE)))</f>
        <v/>
      </c>
      <c r="K110" s="106" t="str">
        <f>IF(A110="","",IF(VLOOKUP(A110,eligibilité!$A$15:$AG$515,30,FALSE)=0,"",VLOOKUP(A110,eligibilité!$A$15:$AG$515,30,FALSE)))</f>
        <v/>
      </c>
      <c r="L110" s="107" t="str">
        <f t="shared" si="16"/>
        <v/>
      </c>
      <c r="M110" s="108" t="str">
        <f t="shared" si="17"/>
        <v/>
      </c>
      <c r="N110" s="107" t="str">
        <f t="shared" si="18"/>
        <v/>
      </c>
      <c r="O110" s="109" t="str">
        <f t="shared" si="19"/>
        <v/>
      </c>
      <c r="P110" s="109" t="str">
        <f t="shared" si="20"/>
        <v/>
      </c>
      <c r="Q110" s="241" t="str">
        <f t="shared" si="21"/>
        <v/>
      </c>
      <c r="R110" s="110" t="str">
        <f t="shared" si="22"/>
        <v/>
      </c>
      <c r="S110" s="352">
        <f t="shared" ca="1" si="31"/>
        <v>1296</v>
      </c>
      <c r="T110" s="107" t="str">
        <f t="shared" si="23"/>
        <v/>
      </c>
      <c r="U110" s="108" t="str">
        <f t="shared" si="24"/>
        <v/>
      </c>
      <c r="V110" s="107" t="str">
        <f t="shared" si="25"/>
        <v/>
      </c>
      <c r="W110" s="107" t="str">
        <f t="shared" si="26"/>
        <v/>
      </c>
      <c r="X110" s="108" t="str">
        <f t="shared" si="27"/>
        <v/>
      </c>
      <c r="Y110" s="108" t="str">
        <f t="shared" si="28"/>
        <v/>
      </c>
      <c r="Z110" s="108" t="str">
        <f t="shared" si="29"/>
        <v xml:space="preserve">Temps restant : </v>
      </c>
      <c r="AA110" s="355" t="str">
        <f t="shared" si="30"/>
        <v/>
      </c>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row>
    <row r="111" spans="1:87" ht="15.75" thickBot="1">
      <c r="A111" s="354" t="str">
        <f>IF(eligibilité!AG113="","",eligibilité!A113)</f>
        <v/>
      </c>
      <c r="B111" s="103" t="str">
        <f>IF(A111="","",IF(VLOOKUP(A111,eligibilité!$A$15:$J$515,2,TRUE)="","",VLOOKUP(A111,eligibilité!$A$15:$J$515,2,TRUE)))</f>
        <v/>
      </c>
      <c r="C111" s="103" t="str">
        <f>IF(A111="","",IF(VLOOKUP(A111,eligibilité!$A$15:$AG$515,3,TRUE)="","",VLOOKUP(A111,eligibilité!$A$15:$AG$515,3,TRUE)))</f>
        <v/>
      </c>
      <c r="D111" s="103" t="str">
        <f>IF(A111="","",IF(VLOOKUP(A111,eligibilité!$A$15:$AG$515,4,TRUE)="","",VLOOKUP(A111,eligibilité!$A$15:$AG$515,4,TRUE)))</f>
        <v/>
      </c>
      <c r="E111" s="103" t="str">
        <f>IF(A111="","",IF(VLOOKUP(A111,eligibilité!$A$15:$AG$515,5,TRUE)="","",VLOOKUP(A111,eligibilité!$A$15:$AG$515,5,TRUE)))</f>
        <v/>
      </c>
      <c r="F111" s="104" t="str">
        <f>IF(A111="","",IF(VLOOKUP(A111,eligibilité!$A$15:$AG$515,6,TRUE)="","",VLOOKUP(A111,eligibilité!$A$15:$AG$515,6,TRUE)))</f>
        <v/>
      </c>
      <c r="G111" s="104" t="str">
        <f>IF(A111="","",IF(VLOOKUP(A111,eligibilité!$A$15:$AG$515,7,TRUE)="","",VLOOKUP(A111,eligibilité!$A$15:$AG$515,7,TRUE)))</f>
        <v/>
      </c>
      <c r="H111" s="323" t="str">
        <f>IF(A111="","",IF(VLOOKUP(A111,eligibilité!$A$15:$AG$515,8,TRUE)="","",VLOOKUP(A111,eligibilité!$A$15:$AG$515,8,TRUE)))</f>
        <v/>
      </c>
      <c r="I111" s="103" t="str">
        <f>IF(A111="","",IF(VLOOKUP(A111,eligibilité!$A$15:$AG$515,9,TRUE)="","",VLOOKUP(A111,eligibilité!$A$15:$AG$515,9,TRUE)))</f>
        <v/>
      </c>
      <c r="J111" s="105" t="str">
        <f>IF(A111="","",IF(VLOOKUP(A111,eligibilité!$A$15:$AG$515,10,TRUE)="","",VLOOKUP(A111,eligibilité!$A$15:$AG$515,10,TRUE)))</f>
        <v/>
      </c>
      <c r="K111" s="106" t="str">
        <f>IF(A111="","",IF(VLOOKUP(A111,eligibilité!$A$15:$AG$515,30,FALSE)=0,"",VLOOKUP(A111,eligibilité!$A$15:$AG$515,30,FALSE)))</f>
        <v/>
      </c>
      <c r="L111" s="107" t="str">
        <f t="shared" si="16"/>
        <v/>
      </c>
      <c r="M111" s="108" t="str">
        <f t="shared" si="17"/>
        <v/>
      </c>
      <c r="N111" s="107" t="str">
        <f t="shared" si="18"/>
        <v/>
      </c>
      <c r="O111" s="109" t="str">
        <f t="shared" si="19"/>
        <v/>
      </c>
      <c r="P111" s="109" t="str">
        <f t="shared" si="20"/>
        <v/>
      </c>
      <c r="Q111" s="241" t="str">
        <f t="shared" si="21"/>
        <v/>
      </c>
      <c r="R111" s="110" t="str">
        <f t="shared" si="22"/>
        <v/>
      </c>
      <c r="S111" s="352">
        <f t="shared" ca="1" si="31"/>
        <v>1296</v>
      </c>
      <c r="T111" s="107" t="str">
        <f t="shared" si="23"/>
        <v/>
      </c>
      <c r="U111" s="108" t="str">
        <f t="shared" si="24"/>
        <v/>
      </c>
      <c r="V111" s="107" t="str">
        <f t="shared" si="25"/>
        <v/>
      </c>
      <c r="W111" s="107" t="str">
        <f t="shared" si="26"/>
        <v/>
      </c>
      <c r="X111" s="108" t="str">
        <f t="shared" si="27"/>
        <v/>
      </c>
      <c r="Y111" s="108" t="str">
        <f t="shared" si="28"/>
        <v/>
      </c>
      <c r="Z111" s="108" t="str">
        <f t="shared" si="29"/>
        <v xml:space="preserve">Temps restant : </v>
      </c>
      <c r="AA111" s="355" t="str">
        <f t="shared" si="30"/>
        <v/>
      </c>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row>
    <row r="112" spans="1:87" ht="15.75" thickBot="1">
      <c r="A112" s="354" t="str">
        <f>IF(eligibilité!AG114="","",eligibilité!A114)</f>
        <v/>
      </c>
      <c r="B112" s="103" t="str">
        <f>IF(A112="","",IF(VLOOKUP(A112,eligibilité!$A$15:$J$515,2,TRUE)="","",VLOOKUP(A112,eligibilité!$A$15:$J$515,2,TRUE)))</f>
        <v/>
      </c>
      <c r="C112" s="103" t="str">
        <f>IF(A112="","",IF(VLOOKUP(A112,eligibilité!$A$15:$AG$515,3,TRUE)="","",VLOOKUP(A112,eligibilité!$A$15:$AG$515,3,TRUE)))</f>
        <v/>
      </c>
      <c r="D112" s="103" t="str">
        <f>IF(A112="","",IF(VLOOKUP(A112,eligibilité!$A$15:$AG$515,4,TRUE)="","",VLOOKUP(A112,eligibilité!$A$15:$AG$515,4,TRUE)))</f>
        <v/>
      </c>
      <c r="E112" s="103" t="str">
        <f>IF(A112="","",IF(VLOOKUP(A112,eligibilité!$A$15:$AG$515,5,TRUE)="","",VLOOKUP(A112,eligibilité!$A$15:$AG$515,5,TRUE)))</f>
        <v/>
      </c>
      <c r="F112" s="104" t="str">
        <f>IF(A112="","",IF(VLOOKUP(A112,eligibilité!$A$15:$AG$515,6,TRUE)="","",VLOOKUP(A112,eligibilité!$A$15:$AG$515,6,TRUE)))</f>
        <v/>
      </c>
      <c r="G112" s="104" t="str">
        <f>IF(A112="","",IF(VLOOKUP(A112,eligibilité!$A$15:$AG$515,7,TRUE)="","",VLOOKUP(A112,eligibilité!$A$15:$AG$515,7,TRUE)))</f>
        <v/>
      </c>
      <c r="H112" s="323" t="str">
        <f>IF(A112="","",IF(VLOOKUP(A112,eligibilité!$A$15:$AG$515,8,TRUE)="","",VLOOKUP(A112,eligibilité!$A$15:$AG$515,8,TRUE)))</f>
        <v/>
      </c>
      <c r="I112" s="103" t="str">
        <f>IF(A112="","",IF(VLOOKUP(A112,eligibilité!$A$15:$AG$515,9,TRUE)="","",VLOOKUP(A112,eligibilité!$A$15:$AG$515,9,TRUE)))</f>
        <v/>
      </c>
      <c r="J112" s="105" t="str">
        <f>IF(A112="","",IF(VLOOKUP(A112,eligibilité!$A$15:$AG$515,10,TRUE)="","",VLOOKUP(A112,eligibilité!$A$15:$AG$515,10,TRUE)))</f>
        <v/>
      </c>
      <c r="K112" s="106" t="str">
        <f>IF(A112="","",IF(VLOOKUP(A112,eligibilité!$A$15:$AG$515,30,FALSE)=0,"",VLOOKUP(A112,eligibilité!$A$15:$AG$515,30,FALSE)))</f>
        <v/>
      </c>
      <c r="L112" s="107" t="str">
        <f t="shared" si="16"/>
        <v/>
      </c>
      <c r="M112" s="108" t="str">
        <f t="shared" si="17"/>
        <v/>
      </c>
      <c r="N112" s="107" t="str">
        <f t="shared" si="18"/>
        <v/>
      </c>
      <c r="O112" s="109" t="str">
        <f t="shared" si="19"/>
        <v/>
      </c>
      <c r="P112" s="109" t="str">
        <f t="shared" si="20"/>
        <v/>
      </c>
      <c r="Q112" s="241" t="str">
        <f t="shared" si="21"/>
        <v/>
      </c>
      <c r="R112" s="110" t="str">
        <f t="shared" si="22"/>
        <v/>
      </c>
      <c r="S112" s="352">
        <f t="shared" ca="1" si="31"/>
        <v>1296</v>
      </c>
      <c r="T112" s="107" t="str">
        <f t="shared" si="23"/>
        <v/>
      </c>
      <c r="U112" s="108" t="str">
        <f t="shared" si="24"/>
        <v/>
      </c>
      <c r="V112" s="107" t="str">
        <f t="shared" si="25"/>
        <v/>
      </c>
      <c r="W112" s="107" t="str">
        <f t="shared" si="26"/>
        <v/>
      </c>
      <c r="X112" s="108" t="str">
        <f t="shared" si="27"/>
        <v/>
      </c>
      <c r="Y112" s="108" t="str">
        <f t="shared" si="28"/>
        <v/>
      </c>
      <c r="Z112" s="108" t="str">
        <f t="shared" si="29"/>
        <v xml:space="preserve">Temps restant : </v>
      </c>
      <c r="AA112" s="355" t="str">
        <f t="shared" si="30"/>
        <v/>
      </c>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row>
    <row r="113" spans="1:87" ht="15.75" thickBot="1">
      <c r="A113" s="354" t="str">
        <f>IF(eligibilité!AG115="","",eligibilité!A115)</f>
        <v/>
      </c>
      <c r="B113" s="103" t="str">
        <f>IF(A113="","",IF(VLOOKUP(A113,eligibilité!$A$15:$J$515,2,TRUE)="","",VLOOKUP(A113,eligibilité!$A$15:$J$515,2,TRUE)))</f>
        <v/>
      </c>
      <c r="C113" s="103" t="str">
        <f>IF(A113="","",IF(VLOOKUP(A113,eligibilité!$A$15:$AG$515,3,TRUE)="","",VLOOKUP(A113,eligibilité!$A$15:$AG$515,3,TRUE)))</f>
        <v/>
      </c>
      <c r="D113" s="103" t="str">
        <f>IF(A113="","",IF(VLOOKUP(A113,eligibilité!$A$15:$AG$515,4,TRUE)="","",VLOOKUP(A113,eligibilité!$A$15:$AG$515,4,TRUE)))</f>
        <v/>
      </c>
      <c r="E113" s="103" t="str">
        <f>IF(A113="","",IF(VLOOKUP(A113,eligibilité!$A$15:$AG$515,5,TRUE)="","",VLOOKUP(A113,eligibilité!$A$15:$AG$515,5,TRUE)))</f>
        <v/>
      </c>
      <c r="F113" s="104" t="str">
        <f>IF(A113="","",IF(VLOOKUP(A113,eligibilité!$A$15:$AG$515,6,TRUE)="","",VLOOKUP(A113,eligibilité!$A$15:$AG$515,6,TRUE)))</f>
        <v/>
      </c>
      <c r="G113" s="104" t="str">
        <f>IF(A113="","",IF(VLOOKUP(A113,eligibilité!$A$15:$AG$515,7,TRUE)="","",VLOOKUP(A113,eligibilité!$A$15:$AG$515,7,TRUE)))</f>
        <v/>
      </c>
      <c r="H113" s="323" t="str">
        <f>IF(A113="","",IF(VLOOKUP(A113,eligibilité!$A$15:$AG$515,8,TRUE)="","",VLOOKUP(A113,eligibilité!$A$15:$AG$515,8,TRUE)))</f>
        <v/>
      </c>
      <c r="I113" s="103" t="str">
        <f>IF(A113="","",IF(VLOOKUP(A113,eligibilité!$A$15:$AG$515,9,TRUE)="","",VLOOKUP(A113,eligibilité!$A$15:$AG$515,9,TRUE)))</f>
        <v/>
      </c>
      <c r="J113" s="105" t="str">
        <f>IF(A113="","",IF(VLOOKUP(A113,eligibilité!$A$15:$AG$515,10,TRUE)="","",VLOOKUP(A113,eligibilité!$A$15:$AG$515,10,TRUE)))</f>
        <v/>
      </c>
      <c r="K113" s="106" t="str">
        <f>IF(A113="","",IF(VLOOKUP(A113,eligibilité!$A$15:$AG$515,30,FALSE)=0,"",VLOOKUP(A113,eligibilité!$A$15:$AG$515,30,FALSE)))</f>
        <v/>
      </c>
      <c r="L113" s="107" t="str">
        <f t="shared" si="16"/>
        <v/>
      </c>
      <c r="M113" s="108" t="str">
        <f t="shared" si="17"/>
        <v/>
      </c>
      <c r="N113" s="107" t="str">
        <f t="shared" si="18"/>
        <v/>
      </c>
      <c r="O113" s="109" t="str">
        <f t="shared" si="19"/>
        <v/>
      </c>
      <c r="P113" s="109" t="str">
        <f t="shared" si="20"/>
        <v/>
      </c>
      <c r="Q113" s="241" t="str">
        <f t="shared" si="21"/>
        <v/>
      </c>
      <c r="R113" s="110" t="str">
        <f t="shared" si="22"/>
        <v/>
      </c>
      <c r="S113" s="352">
        <f t="shared" ca="1" si="31"/>
        <v>1296</v>
      </c>
      <c r="T113" s="107" t="str">
        <f t="shared" si="23"/>
        <v/>
      </c>
      <c r="U113" s="108" t="str">
        <f t="shared" si="24"/>
        <v/>
      </c>
      <c r="V113" s="107" t="str">
        <f t="shared" si="25"/>
        <v/>
      </c>
      <c r="W113" s="107" t="str">
        <f t="shared" si="26"/>
        <v/>
      </c>
      <c r="X113" s="108" t="str">
        <f t="shared" si="27"/>
        <v/>
      </c>
      <c r="Y113" s="108" t="str">
        <f t="shared" si="28"/>
        <v/>
      </c>
      <c r="Z113" s="108" t="str">
        <f t="shared" si="29"/>
        <v xml:space="preserve">Temps restant : </v>
      </c>
      <c r="AA113" s="355" t="str">
        <f t="shared" si="30"/>
        <v/>
      </c>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row>
    <row r="114" spans="1:87" ht="15.75" thickBot="1">
      <c r="A114" s="354" t="str">
        <f>IF(eligibilité!AG116="","",eligibilité!A116)</f>
        <v/>
      </c>
      <c r="B114" s="103" t="str">
        <f>IF(A114="","",IF(VLOOKUP(A114,eligibilité!$A$15:$J$515,2,TRUE)="","",VLOOKUP(A114,eligibilité!$A$15:$J$515,2,TRUE)))</f>
        <v/>
      </c>
      <c r="C114" s="103" t="str">
        <f>IF(A114="","",IF(VLOOKUP(A114,eligibilité!$A$15:$AG$515,3,TRUE)="","",VLOOKUP(A114,eligibilité!$A$15:$AG$515,3,TRUE)))</f>
        <v/>
      </c>
      <c r="D114" s="103" t="str">
        <f>IF(A114="","",IF(VLOOKUP(A114,eligibilité!$A$15:$AG$515,4,TRUE)="","",VLOOKUP(A114,eligibilité!$A$15:$AG$515,4,TRUE)))</f>
        <v/>
      </c>
      <c r="E114" s="103" t="str">
        <f>IF(A114="","",IF(VLOOKUP(A114,eligibilité!$A$15:$AG$515,5,TRUE)="","",VLOOKUP(A114,eligibilité!$A$15:$AG$515,5,TRUE)))</f>
        <v/>
      </c>
      <c r="F114" s="104" t="str">
        <f>IF(A114="","",IF(VLOOKUP(A114,eligibilité!$A$15:$AG$515,6,TRUE)="","",VLOOKUP(A114,eligibilité!$A$15:$AG$515,6,TRUE)))</f>
        <v/>
      </c>
      <c r="G114" s="104" t="str">
        <f>IF(A114="","",IF(VLOOKUP(A114,eligibilité!$A$15:$AG$515,7,TRUE)="","",VLOOKUP(A114,eligibilité!$A$15:$AG$515,7,TRUE)))</f>
        <v/>
      </c>
      <c r="H114" s="323" t="str">
        <f>IF(A114="","",IF(VLOOKUP(A114,eligibilité!$A$15:$AG$515,8,TRUE)="","",VLOOKUP(A114,eligibilité!$A$15:$AG$515,8,TRUE)))</f>
        <v/>
      </c>
      <c r="I114" s="103" t="str">
        <f>IF(A114="","",IF(VLOOKUP(A114,eligibilité!$A$15:$AG$515,9,TRUE)="","",VLOOKUP(A114,eligibilité!$A$15:$AG$515,9,TRUE)))</f>
        <v/>
      </c>
      <c r="J114" s="105" t="str">
        <f>IF(A114="","",IF(VLOOKUP(A114,eligibilité!$A$15:$AG$515,10,TRUE)="","",VLOOKUP(A114,eligibilité!$A$15:$AG$515,10,TRUE)))</f>
        <v/>
      </c>
      <c r="K114" s="106" t="str">
        <f>IF(A114="","",IF(VLOOKUP(A114,eligibilité!$A$15:$AG$515,30,FALSE)=0,"",VLOOKUP(A114,eligibilité!$A$15:$AG$515,30,FALSE)))</f>
        <v/>
      </c>
      <c r="L114" s="107" t="str">
        <f t="shared" si="16"/>
        <v/>
      </c>
      <c r="M114" s="108" t="str">
        <f t="shared" si="17"/>
        <v/>
      </c>
      <c r="N114" s="107" t="str">
        <f t="shared" si="18"/>
        <v/>
      </c>
      <c r="O114" s="109" t="str">
        <f t="shared" si="19"/>
        <v/>
      </c>
      <c r="P114" s="109" t="str">
        <f t="shared" si="20"/>
        <v/>
      </c>
      <c r="Q114" s="241" t="str">
        <f t="shared" si="21"/>
        <v/>
      </c>
      <c r="R114" s="110" t="str">
        <f t="shared" si="22"/>
        <v/>
      </c>
      <c r="S114" s="352">
        <f t="shared" ca="1" si="31"/>
        <v>1296</v>
      </c>
      <c r="T114" s="107" t="str">
        <f t="shared" si="23"/>
        <v/>
      </c>
      <c r="U114" s="108" t="str">
        <f t="shared" si="24"/>
        <v/>
      </c>
      <c r="V114" s="107" t="str">
        <f t="shared" si="25"/>
        <v/>
      </c>
      <c r="W114" s="107" t="str">
        <f t="shared" si="26"/>
        <v/>
      </c>
      <c r="X114" s="108" t="str">
        <f t="shared" si="27"/>
        <v/>
      </c>
      <c r="Y114" s="108" t="str">
        <f t="shared" si="28"/>
        <v/>
      </c>
      <c r="Z114" s="108" t="str">
        <f t="shared" si="29"/>
        <v xml:space="preserve">Temps restant : </v>
      </c>
      <c r="AA114" s="355" t="str">
        <f t="shared" si="30"/>
        <v/>
      </c>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row>
    <row r="115" spans="1:87" ht="15.75" thickBot="1">
      <c r="A115" s="354" t="str">
        <f>IF(eligibilité!AG117="","",eligibilité!A117)</f>
        <v/>
      </c>
      <c r="B115" s="103" t="str">
        <f>IF(A115="","",IF(VLOOKUP(A115,eligibilité!$A$15:$J$515,2,TRUE)="","",VLOOKUP(A115,eligibilité!$A$15:$J$515,2,TRUE)))</f>
        <v/>
      </c>
      <c r="C115" s="103" t="str">
        <f>IF(A115="","",IF(VLOOKUP(A115,eligibilité!$A$15:$AG$515,3,TRUE)="","",VLOOKUP(A115,eligibilité!$A$15:$AG$515,3,TRUE)))</f>
        <v/>
      </c>
      <c r="D115" s="103" t="str">
        <f>IF(A115="","",IF(VLOOKUP(A115,eligibilité!$A$15:$AG$515,4,TRUE)="","",VLOOKUP(A115,eligibilité!$A$15:$AG$515,4,TRUE)))</f>
        <v/>
      </c>
      <c r="E115" s="103" t="str">
        <f>IF(A115="","",IF(VLOOKUP(A115,eligibilité!$A$15:$AG$515,5,TRUE)="","",VLOOKUP(A115,eligibilité!$A$15:$AG$515,5,TRUE)))</f>
        <v/>
      </c>
      <c r="F115" s="104" t="str">
        <f>IF(A115="","",IF(VLOOKUP(A115,eligibilité!$A$15:$AG$515,6,TRUE)="","",VLOOKUP(A115,eligibilité!$A$15:$AG$515,6,TRUE)))</f>
        <v/>
      </c>
      <c r="G115" s="104" t="str">
        <f>IF(A115="","",IF(VLOOKUP(A115,eligibilité!$A$15:$AG$515,7,TRUE)="","",VLOOKUP(A115,eligibilité!$A$15:$AG$515,7,TRUE)))</f>
        <v/>
      </c>
      <c r="H115" s="323" t="str">
        <f>IF(A115="","",IF(VLOOKUP(A115,eligibilité!$A$15:$AG$515,8,TRUE)="","",VLOOKUP(A115,eligibilité!$A$15:$AG$515,8,TRUE)))</f>
        <v/>
      </c>
      <c r="I115" s="103" t="str">
        <f>IF(A115="","",IF(VLOOKUP(A115,eligibilité!$A$15:$AG$515,9,TRUE)="","",VLOOKUP(A115,eligibilité!$A$15:$AG$515,9,TRUE)))</f>
        <v/>
      </c>
      <c r="J115" s="105" t="str">
        <f>IF(A115="","",IF(VLOOKUP(A115,eligibilité!$A$15:$AG$515,10,TRUE)="","",VLOOKUP(A115,eligibilité!$A$15:$AG$515,10,TRUE)))</f>
        <v/>
      </c>
      <c r="K115" s="106" t="str">
        <f>IF(A115="","",IF(VLOOKUP(A115,eligibilité!$A$15:$AG$515,30,FALSE)=0,"",VLOOKUP(A115,eligibilité!$A$15:$AG$515,30,FALSE)))</f>
        <v/>
      </c>
      <c r="L115" s="107" t="str">
        <f t="shared" si="16"/>
        <v/>
      </c>
      <c r="M115" s="108" t="str">
        <f t="shared" si="17"/>
        <v/>
      </c>
      <c r="N115" s="107" t="str">
        <f t="shared" si="18"/>
        <v/>
      </c>
      <c r="O115" s="109" t="str">
        <f t="shared" si="19"/>
        <v/>
      </c>
      <c r="P115" s="109" t="str">
        <f t="shared" si="20"/>
        <v/>
      </c>
      <c r="Q115" s="241" t="str">
        <f t="shared" si="21"/>
        <v/>
      </c>
      <c r="R115" s="110" t="str">
        <f t="shared" si="22"/>
        <v/>
      </c>
      <c r="S115" s="352">
        <f t="shared" ca="1" si="31"/>
        <v>1296</v>
      </c>
      <c r="T115" s="107" t="str">
        <f t="shared" si="23"/>
        <v/>
      </c>
      <c r="U115" s="108" t="str">
        <f t="shared" si="24"/>
        <v/>
      </c>
      <c r="V115" s="107" t="str">
        <f t="shared" si="25"/>
        <v/>
      </c>
      <c r="W115" s="107" t="str">
        <f t="shared" si="26"/>
        <v/>
      </c>
      <c r="X115" s="108" t="str">
        <f t="shared" si="27"/>
        <v/>
      </c>
      <c r="Y115" s="108" t="str">
        <f t="shared" si="28"/>
        <v/>
      </c>
      <c r="Z115" s="108" t="str">
        <f t="shared" si="29"/>
        <v xml:space="preserve">Temps restant : </v>
      </c>
      <c r="AA115" s="355" t="str">
        <f t="shared" si="30"/>
        <v/>
      </c>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row>
    <row r="116" spans="1:87" ht="15.75" thickBot="1">
      <c r="A116" s="354" t="str">
        <f>IF(eligibilité!AG118="","",eligibilité!A118)</f>
        <v/>
      </c>
      <c r="B116" s="103" t="str">
        <f>IF(A116="","",IF(VLOOKUP(A116,eligibilité!$A$15:$J$515,2,TRUE)="","",VLOOKUP(A116,eligibilité!$A$15:$J$515,2,TRUE)))</f>
        <v/>
      </c>
      <c r="C116" s="103" t="str">
        <f>IF(A116="","",IF(VLOOKUP(A116,eligibilité!$A$15:$AG$515,3,TRUE)="","",VLOOKUP(A116,eligibilité!$A$15:$AG$515,3,TRUE)))</f>
        <v/>
      </c>
      <c r="D116" s="103" t="str">
        <f>IF(A116="","",IF(VLOOKUP(A116,eligibilité!$A$15:$AG$515,4,TRUE)="","",VLOOKUP(A116,eligibilité!$A$15:$AG$515,4,TRUE)))</f>
        <v/>
      </c>
      <c r="E116" s="103" t="str">
        <f>IF(A116="","",IF(VLOOKUP(A116,eligibilité!$A$15:$AG$515,5,TRUE)="","",VLOOKUP(A116,eligibilité!$A$15:$AG$515,5,TRUE)))</f>
        <v/>
      </c>
      <c r="F116" s="104" t="str">
        <f>IF(A116="","",IF(VLOOKUP(A116,eligibilité!$A$15:$AG$515,6,TRUE)="","",VLOOKUP(A116,eligibilité!$A$15:$AG$515,6,TRUE)))</f>
        <v/>
      </c>
      <c r="G116" s="104" t="str">
        <f>IF(A116="","",IF(VLOOKUP(A116,eligibilité!$A$15:$AG$515,7,TRUE)="","",VLOOKUP(A116,eligibilité!$A$15:$AG$515,7,TRUE)))</f>
        <v/>
      </c>
      <c r="H116" s="323" t="str">
        <f>IF(A116="","",IF(VLOOKUP(A116,eligibilité!$A$15:$AG$515,8,TRUE)="","",VLOOKUP(A116,eligibilité!$A$15:$AG$515,8,TRUE)))</f>
        <v/>
      </c>
      <c r="I116" s="103" t="str">
        <f>IF(A116="","",IF(VLOOKUP(A116,eligibilité!$A$15:$AG$515,9,TRUE)="","",VLOOKUP(A116,eligibilité!$A$15:$AG$515,9,TRUE)))</f>
        <v/>
      </c>
      <c r="J116" s="105" t="str">
        <f>IF(A116="","",IF(VLOOKUP(A116,eligibilité!$A$15:$AG$515,10,TRUE)="","",VLOOKUP(A116,eligibilité!$A$15:$AG$515,10,TRUE)))</f>
        <v/>
      </c>
      <c r="K116" s="106" t="str">
        <f>IF(A116="","",IF(VLOOKUP(A116,eligibilité!$A$15:$AG$515,30,FALSE)=0,"",VLOOKUP(A116,eligibilité!$A$15:$AG$515,30,FALSE)))</f>
        <v/>
      </c>
      <c r="L116" s="107" t="str">
        <f t="shared" si="16"/>
        <v/>
      </c>
      <c r="M116" s="108" t="str">
        <f t="shared" si="17"/>
        <v/>
      </c>
      <c r="N116" s="107" t="str">
        <f t="shared" si="18"/>
        <v/>
      </c>
      <c r="O116" s="109" t="str">
        <f t="shared" si="19"/>
        <v/>
      </c>
      <c r="P116" s="109" t="str">
        <f t="shared" si="20"/>
        <v/>
      </c>
      <c r="Q116" s="241" t="str">
        <f t="shared" si="21"/>
        <v/>
      </c>
      <c r="R116" s="110" t="str">
        <f t="shared" si="22"/>
        <v/>
      </c>
      <c r="S116" s="352">
        <f t="shared" ca="1" si="31"/>
        <v>1296</v>
      </c>
      <c r="T116" s="107" t="str">
        <f t="shared" si="23"/>
        <v/>
      </c>
      <c r="U116" s="108" t="str">
        <f t="shared" si="24"/>
        <v/>
      </c>
      <c r="V116" s="107" t="str">
        <f t="shared" si="25"/>
        <v/>
      </c>
      <c r="W116" s="107" t="str">
        <f t="shared" si="26"/>
        <v/>
      </c>
      <c r="X116" s="108" t="str">
        <f t="shared" si="27"/>
        <v/>
      </c>
      <c r="Y116" s="108" t="str">
        <f t="shared" si="28"/>
        <v/>
      </c>
      <c r="Z116" s="108" t="str">
        <f t="shared" si="29"/>
        <v xml:space="preserve">Temps restant : </v>
      </c>
      <c r="AA116" s="355" t="str">
        <f t="shared" si="30"/>
        <v/>
      </c>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row>
    <row r="117" spans="1:87" ht="15.75" thickBot="1">
      <c r="A117" s="354" t="str">
        <f>IF(eligibilité!AG119="","",eligibilité!A119)</f>
        <v/>
      </c>
      <c r="B117" s="103" t="str">
        <f>IF(A117="","",IF(VLOOKUP(A117,eligibilité!$A$15:$J$515,2,TRUE)="","",VLOOKUP(A117,eligibilité!$A$15:$J$515,2,TRUE)))</f>
        <v/>
      </c>
      <c r="C117" s="103" t="str">
        <f>IF(A117="","",IF(VLOOKUP(A117,eligibilité!$A$15:$AG$515,3,TRUE)="","",VLOOKUP(A117,eligibilité!$A$15:$AG$515,3,TRUE)))</f>
        <v/>
      </c>
      <c r="D117" s="103" t="str">
        <f>IF(A117="","",IF(VLOOKUP(A117,eligibilité!$A$15:$AG$515,4,TRUE)="","",VLOOKUP(A117,eligibilité!$A$15:$AG$515,4,TRUE)))</f>
        <v/>
      </c>
      <c r="E117" s="103" t="str">
        <f>IF(A117="","",IF(VLOOKUP(A117,eligibilité!$A$15:$AG$515,5,TRUE)="","",VLOOKUP(A117,eligibilité!$A$15:$AG$515,5,TRUE)))</f>
        <v/>
      </c>
      <c r="F117" s="104" t="str">
        <f>IF(A117="","",IF(VLOOKUP(A117,eligibilité!$A$15:$AG$515,6,TRUE)="","",VLOOKUP(A117,eligibilité!$A$15:$AG$515,6,TRUE)))</f>
        <v/>
      </c>
      <c r="G117" s="104" t="str">
        <f>IF(A117="","",IF(VLOOKUP(A117,eligibilité!$A$15:$AG$515,7,TRUE)="","",VLOOKUP(A117,eligibilité!$A$15:$AG$515,7,TRUE)))</f>
        <v/>
      </c>
      <c r="H117" s="323" t="str">
        <f>IF(A117="","",IF(VLOOKUP(A117,eligibilité!$A$15:$AG$515,8,TRUE)="","",VLOOKUP(A117,eligibilité!$A$15:$AG$515,8,TRUE)))</f>
        <v/>
      </c>
      <c r="I117" s="103" t="str">
        <f>IF(A117="","",IF(VLOOKUP(A117,eligibilité!$A$15:$AG$515,9,TRUE)="","",VLOOKUP(A117,eligibilité!$A$15:$AG$515,9,TRUE)))</f>
        <v/>
      </c>
      <c r="J117" s="105" t="str">
        <f>IF(A117="","",IF(VLOOKUP(A117,eligibilité!$A$15:$AG$515,10,TRUE)="","",VLOOKUP(A117,eligibilité!$A$15:$AG$515,10,TRUE)))</f>
        <v/>
      </c>
      <c r="K117" s="106" t="str">
        <f>IF(A117="","",IF(VLOOKUP(A117,eligibilité!$A$15:$AG$515,30,FALSE)=0,"",VLOOKUP(A117,eligibilité!$A$15:$AG$515,30,FALSE)))</f>
        <v/>
      </c>
      <c r="L117" s="107" t="str">
        <f t="shared" si="16"/>
        <v/>
      </c>
      <c r="M117" s="108" t="str">
        <f t="shared" si="17"/>
        <v/>
      </c>
      <c r="N117" s="107" t="str">
        <f t="shared" si="18"/>
        <v/>
      </c>
      <c r="O117" s="109" t="str">
        <f t="shared" si="19"/>
        <v/>
      </c>
      <c r="P117" s="109" t="str">
        <f t="shared" si="20"/>
        <v/>
      </c>
      <c r="Q117" s="241" t="str">
        <f t="shared" si="21"/>
        <v/>
      </c>
      <c r="R117" s="110" t="str">
        <f t="shared" si="22"/>
        <v/>
      </c>
      <c r="S117" s="352">
        <f t="shared" ca="1" si="31"/>
        <v>1296</v>
      </c>
      <c r="T117" s="107" t="str">
        <f t="shared" si="23"/>
        <v/>
      </c>
      <c r="U117" s="108" t="str">
        <f t="shared" si="24"/>
        <v/>
      </c>
      <c r="V117" s="107" t="str">
        <f t="shared" si="25"/>
        <v/>
      </c>
      <c r="W117" s="107" t="str">
        <f t="shared" si="26"/>
        <v/>
      </c>
      <c r="X117" s="108" t="str">
        <f t="shared" si="27"/>
        <v/>
      </c>
      <c r="Y117" s="108" t="str">
        <f t="shared" si="28"/>
        <v/>
      </c>
      <c r="Z117" s="108" t="str">
        <f t="shared" si="29"/>
        <v xml:space="preserve">Temps restant : </v>
      </c>
      <c r="AA117" s="355" t="str">
        <f t="shared" si="30"/>
        <v/>
      </c>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row>
    <row r="118" spans="1:87" ht="15.75" thickBot="1">
      <c r="A118" s="354" t="str">
        <f>IF(eligibilité!AG120="","",eligibilité!A120)</f>
        <v/>
      </c>
      <c r="B118" s="103" t="str">
        <f>IF(A118="","",IF(VLOOKUP(A118,eligibilité!$A$15:$J$515,2,TRUE)="","",VLOOKUP(A118,eligibilité!$A$15:$J$515,2,TRUE)))</f>
        <v/>
      </c>
      <c r="C118" s="103" t="str">
        <f>IF(A118="","",IF(VLOOKUP(A118,eligibilité!$A$15:$AG$515,3,TRUE)="","",VLOOKUP(A118,eligibilité!$A$15:$AG$515,3,TRUE)))</f>
        <v/>
      </c>
      <c r="D118" s="103" t="str">
        <f>IF(A118="","",IF(VLOOKUP(A118,eligibilité!$A$15:$AG$515,4,TRUE)="","",VLOOKUP(A118,eligibilité!$A$15:$AG$515,4,TRUE)))</f>
        <v/>
      </c>
      <c r="E118" s="103" t="str">
        <f>IF(A118="","",IF(VLOOKUP(A118,eligibilité!$A$15:$AG$515,5,TRUE)="","",VLOOKUP(A118,eligibilité!$A$15:$AG$515,5,TRUE)))</f>
        <v/>
      </c>
      <c r="F118" s="104" t="str">
        <f>IF(A118="","",IF(VLOOKUP(A118,eligibilité!$A$15:$AG$515,6,TRUE)="","",VLOOKUP(A118,eligibilité!$A$15:$AG$515,6,TRUE)))</f>
        <v/>
      </c>
      <c r="G118" s="104" t="str">
        <f>IF(A118="","",IF(VLOOKUP(A118,eligibilité!$A$15:$AG$515,7,TRUE)="","",VLOOKUP(A118,eligibilité!$A$15:$AG$515,7,TRUE)))</f>
        <v/>
      </c>
      <c r="H118" s="323" t="str">
        <f>IF(A118="","",IF(VLOOKUP(A118,eligibilité!$A$15:$AG$515,8,TRUE)="","",VLOOKUP(A118,eligibilité!$A$15:$AG$515,8,TRUE)))</f>
        <v/>
      </c>
      <c r="I118" s="103" t="str">
        <f>IF(A118="","",IF(VLOOKUP(A118,eligibilité!$A$15:$AG$515,9,TRUE)="","",VLOOKUP(A118,eligibilité!$A$15:$AG$515,9,TRUE)))</f>
        <v/>
      </c>
      <c r="J118" s="105" t="str">
        <f>IF(A118="","",IF(VLOOKUP(A118,eligibilité!$A$15:$AG$515,10,TRUE)="","",VLOOKUP(A118,eligibilité!$A$15:$AG$515,10,TRUE)))</f>
        <v/>
      </c>
      <c r="K118" s="106" t="str">
        <f>IF(A118="","",IF(VLOOKUP(A118,eligibilité!$A$15:$AG$515,30,FALSE)=0,"",VLOOKUP(A118,eligibilité!$A$15:$AG$515,30,FALSE)))</f>
        <v/>
      </c>
      <c r="L118" s="107" t="str">
        <f t="shared" si="16"/>
        <v/>
      </c>
      <c r="M118" s="108" t="str">
        <f t="shared" si="17"/>
        <v/>
      </c>
      <c r="N118" s="107" t="str">
        <f t="shared" si="18"/>
        <v/>
      </c>
      <c r="O118" s="109" t="str">
        <f t="shared" si="19"/>
        <v/>
      </c>
      <c r="P118" s="109" t="str">
        <f t="shared" si="20"/>
        <v/>
      </c>
      <c r="Q118" s="241" t="str">
        <f t="shared" si="21"/>
        <v/>
      </c>
      <c r="R118" s="110" t="str">
        <f t="shared" si="22"/>
        <v/>
      </c>
      <c r="S118" s="352">
        <f t="shared" ca="1" si="31"/>
        <v>1296</v>
      </c>
      <c r="T118" s="107" t="str">
        <f t="shared" si="23"/>
        <v/>
      </c>
      <c r="U118" s="108" t="str">
        <f t="shared" si="24"/>
        <v/>
      </c>
      <c r="V118" s="107" t="str">
        <f t="shared" si="25"/>
        <v/>
      </c>
      <c r="W118" s="107" t="str">
        <f t="shared" si="26"/>
        <v/>
      </c>
      <c r="X118" s="108" t="str">
        <f t="shared" si="27"/>
        <v/>
      </c>
      <c r="Y118" s="108" t="str">
        <f t="shared" si="28"/>
        <v/>
      </c>
      <c r="Z118" s="108" t="str">
        <f t="shared" si="29"/>
        <v xml:space="preserve">Temps restant : </v>
      </c>
      <c r="AA118" s="355" t="str">
        <f t="shared" si="30"/>
        <v/>
      </c>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row>
    <row r="119" spans="1:87" ht="15.75" thickBot="1">
      <c r="A119" s="354" t="str">
        <f>IF(eligibilité!AG121="","",eligibilité!A121)</f>
        <v/>
      </c>
      <c r="B119" s="103" t="str">
        <f>IF(A119="","",IF(VLOOKUP(A119,eligibilité!$A$15:$J$515,2,TRUE)="","",VLOOKUP(A119,eligibilité!$A$15:$J$515,2,TRUE)))</f>
        <v/>
      </c>
      <c r="C119" s="103" t="str">
        <f>IF(A119="","",IF(VLOOKUP(A119,eligibilité!$A$15:$AG$515,3,TRUE)="","",VLOOKUP(A119,eligibilité!$A$15:$AG$515,3,TRUE)))</f>
        <v/>
      </c>
      <c r="D119" s="103" t="str">
        <f>IF(A119="","",IF(VLOOKUP(A119,eligibilité!$A$15:$AG$515,4,TRUE)="","",VLOOKUP(A119,eligibilité!$A$15:$AG$515,4,TRUE)))</f>
        <v/>
      </c>
      <c r="E119" s="103" t="str">
        <f>IF(A119="","",IF(VLOOKUP(A119,eligibilité!$A$15:$AG$515,5,TRUE)="","",VLOOKUP(A119,eligibilité!$A$15:$AG$515,5,TRUE)))</f>
        <v/>
      </c>
      <c r="F119" s="104" t="str">
        <f>IF(A119="","",IF(VLOOKUP(A119,eligibilité!$A$15:$AG$515,6,TRUE)="","",VLOOKUP(A119,eligibilité!$A$15:$AG$515,6,TRUE)))</f>
        <v/>
      </c>
      <c r="G119" s="104" t="str">
        <f>IF(A119="","",IF(VLOOKUP(A119,eligibilité!$A$15:$AG$515,7,TRUE)="","",VLOOKUP(A119,eligibilité!$A$15:$AG$515,7,TRUE)))</f>
        <v/>
      </c>
      <c r="H119" s="323" t="str">
        <f>IF(A119="","",IF(VLOOKUP(A119,eligibilité!$A$15:$AG$515,8,TRUE)="","",VLOOKUP(A119,eligibilité!$A$15:$AG$515,8,TRUE)))</f>
        <v/>
      </c>
      <c r="I119" s="103" t="str">
        <f>IF(A119="","",IF(VLOOKUP(A119,eligibilité!$A$15:$AG$515,9,TRUE)="","",VLOOKUP(A119,eligibilité!$A$15:$AG$515,9,TRUE)))</f>
        <v/>
      </c>
      <c r="J119" s="105" t="str">
        <f>IF(A119="","",IF(VLOOKUP(A119,eligibilité!$A$15:$AG$515,10,TRUE)="","",VLOOKUP(A119,eligibilité!$A$15:$AG$515,10,TRUE)))</f>
        <v/>
      </c>
      <c r="K119" s="106" t="str">
        <f>IF(A119="","",IF(VLOOKUP(A119,eligibilité!$A$15:$AG$515,30,FALSE)=0,"",VLOOKUP(A119,eligibilité!$A$15:$AG$515,30,FALSE)))</f>
        <v/>
      </c>
      <c r="L119" s="107" t="str">
        <f t="shared" si="16"/>
        <v/>
      </c>
      <c r="M119" s="108" t="str">
        <f t="shared" si="17"/>
        <v/>
      </c>
      <c r="N119" s="107" t="str">
        <f t="shared" si="18"/>
        <v/>
      </c>
      <c r="O119" s="109" t="str">
        <f t="shared" si="19"/>
        <v/>
      </c>
      <c r="P119" s="109" t="str">
        <f t="shared" si="20"/>
        <v/>
      </c>
      <c r="Q119" s="241" t="str">
        <f t="shared" si="21"/>
        <v/>
      </c>
      <c r="R119" s="110" t="str">
        <f t="shared" si="22"/>
        <v/>
      </c>
      <c r="S119" s="352">
        <f t="shared" ca="1" si="31"/>
        <v>1296</v>
      </c>
      <c r="T119" s="107" t="str">
        <f t="shared" si="23"/>
        <v/>
      </c>
      <c r="U119" s="108" t="str">
        <f t="shared" si="24"/>
        <v/>
      </c>
      <c r="V119" s="107" t="str">
        <f t="shared" si="25"/>
        <v/>
      </c>
      <c r="W119" s="107" t="str">
        <f t="shared" si="26"/>
        <v/>
      </c>
      <c r="X119" s="108" t="str">
        <f t="shared" si="27"/>
        <v/>
      </c>
      <c r="Y119" s="108" t="str">
        <f t="shared" si="28"/>
        <v/>
      </c>
      <c r="Z119" s="108" t="str">
        <f t="shared" si="29"/>
        <v xml:space="preserve">Temps restant : </v>
      </c>
      <c r="AA119" s="355" t="str">
        <f t="shared" si="30"/>
        <v/>
      </c>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row>
    <row r="120" spans="1:87" ht="15.75" thickBot="1">
      <c r="A120" s="354" t="str">
        <f>IF(eligibilité!AG122="","",eligibilité!A122)</f>
        <v/>
      </c>
      <c r="B120" s="103" t="str">
        <f>IF(A120="","",IF(VLOOKUP(A120,eligibilité!$A$15:$J$515,2,TRUE)="","",VLOOKUP(A120,eligibilité!$A$15:$J$515,2,TRUE)))</f>
        <v/>
      </c>
      <c r="C120" s="103" t="str">
        <f>IF(A120="","",IF(VLOOKUP(A120,eligibilité!$A$15:$AG$515,3,TRUE)="","",VLOOKUP(A120,eligibilité!$A$15:$AG$515,3,TRUE)))</f>
        <v/>
      </c>
      <c r="D120" s="103" t="str">
        <f>IF(A120="","",IF(VLOOKUP(A120,eligibilité!$A$15:$AG$515,4,TRUE)="","",VLOOKUP(A120,eligibilité!$A$15:$AG$515,4,TRUE)))</f>
        <v/>
      </c>
      <c r="E120" s="103" t="str">
        <f>IF(A120="","",IF(VLOOKUP(A120,eligibilité!$A$15:$AG$515,5,TRUE)="","",VLOOKUP(A120,eligibilité!$A$15:$AG$515,5,TRUE)))</f>
        <v/>
      </c>
      <c r="F120" s="104" t="str">
        <f>IF(A120="","",IF(VLOOKUP(A120,eligibilité!$A$15:$AG$515,6,TRUE)="","",VLOOKUP(A120,eligibilité!$A$15:$AG$515,6,TRUE)))</f>
        <v/>
      </c>
      <c r="G120" s="104" t="str">
        <f>IF(A120="","",IF(VLOOKUP(A120,eligibilité!$A$15:$AG$515,7,TRUE)="","",VLOOKUP(A120,eligibilité!$A$15:$AG$515,7,TRUE)))</f>
        <v/>
      </c>
      <c r="H120" s="323" t="str">
        <f>IF(A120="","",IF(VLOOKUP(A120,eligibilité!$A$15:$AG$515,8,TRUE)="","",VLOOKUP(A120,eligibilité!$A$15:$AG$515,8,TRUE)))</f>
        <v/>
      </c>
      <c r="I120" s="103" t="str">
        <f>IF(A120="","",IF(VLOOKUP(A120,eligibilité!$A$15:$AG$515,9,TRUE)="","",VLOOKUP(A120,eligibilité!$A$15:$AG$515,9,TRUE)))</f>
        <v/>
      </c>
      <c r="J120" s="105" t="str">
        <f>IF(A120="","",IF(VLOOKUP(A120,eligibilité!$A$15:$AG$515,10,TRUE)="","",VLOOKUP(A120,eligibilité!$A$15:$AG$515,10,TRUE)))</f>
        <v/>
      </c>
      <c r="K120" s="106" t="str">
        <f>IF(A120="","",IF(VLOOKUP(A120,eligibilité!$A$15:$AG$515,30,FALSE)=0,"",VLOOKUP(A120,eligibilité!$A$15:$AG$515,30,FALSE)))</f>
        <v/>
      </c>
      <c r="L120" s="107" t="str">
        <f t="shared" si="16"/>
        <v/>
      </c>
      <c r="M120" s="108" t="str">
        <f t="shared" si="17"/>
        <v/>
      </c>
      <c r="N120" s="107" t="str">
        <f t="shared" si="18"/>
        <v/>
      </c>
      <c r="O120" s="109" t="str">
        <f t="shared" si="19"/>
        <v/>
      </c>
      <c r="P120" s="109" t="str">
        <f t="shared" si="20"/>
        <v/>
      </c>
      <c r="Q120" s="241" t="str">
        <f t="shared" si="21"/>
        <v/>
      </c>
      <c r="R120" s="110" t="str">
        <f t="shared" si="22"/>
        <v/>
      </c>
      <c r="S120" s="352">
        <f t="shared" ca="1" si="31"/>
        <v>1296</v>
      </c>
      <c r="T120" s="107" t="str">
        <f t="shared" si="23"/>
        <v/>
      </c>
      <c r="U120" s="108" t="str">
        <f t="shared" si="24"/>
        <v/>
      </c>
      <c r="V120" s="107" t="str">
        <f t="shared" si="25"/>
        <v/>
      </c>
      <c r="W120" s="107" t="str">
        <f t="shared" si="26"/>
        <v/>
      </c>
      <c r="X120" s="108" t="str">
        <f t="shared" si="27"/>
        <v/>
      </c>
      <c r="Y120" s="108" t="str">
        <f t="shared" si="28"/>
        <v/>
      </c>
      <c r="Z120" s="108" t="str">
        <f t="shared" si="29"/>
        <v xml:space="preserve">Temps restant : </v>
      </c>
      <c r="AA120" s="355" t="str">
        <f t="shared" si="30"/>
        <v/>
      </c>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row>
    <row r="121" spans="1:87" ht="15.75" thickBot="1">
      <c r="A121" s="354" t="str">
        <f>IF(eligibilité!AG123="","",eligibilité!A123)</f>
        <v/>
      </c>
      <c r="B121" s="103" t="str">
        <f>IF(A121="","",IF(VLOOKUP(A121,eligibilité!$A$15:$J$515,2,TRUE)="","",VLOOKUP(A121,eligibilité!$A$15:$J$515,2,TRUE)))</f>
        <v/>
      </c>
      <c r="C121" s="103" t="str">
        <f>IF(A121="","",IF(VLOOKUP(A121,eligibilité!$A$15:$AG$515,3,TRUE)="","",VLOOKUP(A121,eligibilité!$A$15:$AG$515,3,TRUE)))</f>
        <v/>
      </c>
      <c r="D121" s="103" t="str">
        <f>IF(A121="","",IF(VLOOKUP(A121,eligibilité!$A$15:$AG$515,4,TRUE)="","",VLOOKUP(A121,eligibilité!$A$15:$AG$515,4,TRUE)))</f>
        <v/>
      </c>
      <c r="E121" s="103" t="str">
        <f>IF(A121="","",IF(VLOOKUP(A121,eligibilité!$A$15:$AG$515,5,TRUE)="","",VLOOKUP(A121,eligibilité!$A$15:$AG$515,5,TRUE)))</f>
        <v/>
      </c>
      <c r="F121" s="104" t="str">
        <f>IF(A121="","",IF(VLOOKUP(A121,eligibilité!$A$15:$AG$515,6,TRUE)="","",VLOOKUP(A121,eligibilité!$A$15:$AG$515,6,TRUE)))</f>
        <v/>
      </c>
      <c r="G121" s="104" t="str">
        <f>IF(A121="","",IF(VLOOKUP(A121,eligibilité!$A$15:$AG$515,7,TRUE)="","",VLOOKUP(A121,eligibilité!$A$15:$AG$515,7,TRUE)))</f>
        <v/>
      </c>
      <c r="H121" s="323" t="str">
        <f>IF(A121="","",IF(VLOOKUP(A121,eligibilité!$A$15:$AG$515,8,TRUE)="","",VLOOKUP(A121,eligibilité!$A$15:$AG$515,8,TRUE)))</f>
        <v/>
      </c>
      <c r="I121" s="103" t="str">
        <f>IF(A121="","",IF(VLOOKUP(A121,eligibilité!$A$15:$AG$515,9,TRUE)="","",VLOOKUP(A121,eligibilité!$A$15:$AG$515,9,TRUE)))</f>
        <v/>
      </c>
      <c r="J121" s="105" t="str">
        <f>IF(A121="","",IF(VLOOKUP(A121,eligibilité!$A$15:$AG$515,10,TRUE)="","",VLOOKUP(A121,eligibilité!$A$15:$AG$515,10,TRUE)))</f>
        <v/>
      </c>
      <c r="K121" s="106" t="str">
        <f>IF(A121="","",IF(VLOOKUP(A121,eligibilité!$A$15:$AG$515,30,FALSE)=0,"",VLOOKUP(A121,eligibilité!$A$15:$AG$515,30,FALSE)))</f>
        <v/>
      </c>
      <c r="L121" s="107" t="str">
        <f t="shared" si="16"/>
        <v/>
      </c>
      <c r="M121" s="108" t="str">
        <f t="shared" si="17"/>
        <v/>
      </c>
      <c r="N121" s="107" t="str">
        <f t="shared" si="18"/>
        <v/>
      </c>
      <c r="O121" s="109" t="str">
        <f t="shared" si="19"/>
        <v/>
      </c>
      <c r="P121" s="109" t="str">
        <f t="shared" si="20"/>
        <v/>
      </c>
      <c r="Q121" s="241" t="str">
        <f t="shared" si="21"/>
        <v/>
      </c>
      <c r="R121" s="110" t="str">
        <f t="shared" si="22"/>
        <v/>
      </c>
      <c r="S121" s="352">
        <f t="shared" ca="1" si="31"/>
        <v>1296</v>
      </c>
      <c r="T121" s="107" t="str">
        <f t="shared" si="23"/>
        <v/>
      </c>
      <c r="U121" s="108" t="str">
        <f t="shared" si="24"/>
        <v/>
      </c>
      <c r="V121" s="107" t="str">
        <f t="shared" si="25"/>
        <v/>
      </c>
      <c r="W121" s="107" t="str">
        <f t="shared" si="26"/>
        <v/>
      </c>
      <c r="X121" s="108" t="str">
        <f t="shared" si="27"/>
        <v/>
      </c>
      <c r="Y121" s="108" t="str">
        <f t="shared" si="28"/>
        <v/>
      </c>
      <c r="Z121" s="108" t="str">
        <f t="shared" si="29"/>
        <v xml:space="preserve">Temps restant : </v>
      </c>
      <c r="AA121" s="355" t="str">
        <f t="shared" si="30"/>
        <v/>
      </c>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row>
    <row r="122" spans="1:87" ht="15.75" thickBot="1">
      <c r="A122" s="354" t="str">
        <f>IF(eligibilité!AG124="","",eligibilité!A124)</f>
        <v/>
      </c>
      <c r="B122" s="103" t="str">
        <f>IF(A122="","",IF(VLOOKUP(A122,eligibilité!$A$15:$J$515,2,TRUE)="","",VLOOKUP(A122,eligibilité!$A$15:$J$515,2,TRUE)))</f>
        <v/>
      </c>
      <c r="C122" s="103" t="str">
        <f>IF(A122="","",IF(VLOOKUP(A122,eligibilité!$A$15:$AG$515,3,TRUE)="","",VLOOKUP(A122,eligibilité!$A$15:$AG$515,3,TRUE)))</f>
        <v/>
      </c>
      <c r="D122" s="103" t="str">
        <f>IF(A122="","",IF(VLOOKUP(A122,eligibilité!$A$15:$AG$515,4,TRUE)="","",VLOOKUP(A122,eligibilité!$A$15:$AG$515,4,TRUE)))</f>
        <v/>
      </c>
      <c r="E122" s="103" t="str">
        <f>IF(A122="","",IF(VLOOKUP(A122,eligibilité!$A$15:$AG$515,5,TRUE)="","",VLOOKUP(A122,eligibilité!$A$15:$AG$515,5,TRUE)))</f>
        <v/>
      </c>
      <c r="F122" s="104" t="str">
        <f>IF(A122="","",IF(VLOOKUP(A122,eligibilité!$A$15:$AG$515,6,TRUE)="","",VLOOKUP(A122,eligibilité!$A$15:$AG$515,6,TRUE)))</f>
        <v/>
      </c>
      <c r="G122" s="104" t="str">
        <f>IF(A122="","",IF(VLOOKUP(A122,eligibilité!$A$15:$AG$515,7,TRUE)="","",VLOOKUP(A122,eligibilité!$A$15:$AG$515,7,TRUE)))</f>
        <v/>
      </c>
      <c r="H122" s="323" t="str">
        <f>IF(A122="","",IF(VLOOKUP(A122,eligibilité!$A$15:$AG$515,8,TRUE)="","",VLOOKUP(A122,eligibilité!$A$15:$AG$515,8,TRUE)))</f>
        <v/>
      </c>
      <c r="I122" s="103" t="str">
        <f>IF(A122="","",IF(VLOOKUP(A122,eligibilité!$A$15:$AG$515,9,TRUE)="","",VLOOKUP(A122,eligibilité!$A$15:$AG$515,9,TRUE)))</f>
        <v/>
      </c>
      <c r="J122" s="105" t="str">
        <f>IF(A122="","",IF(VLOOKUP(A122,eligibilité!$A$15:$AG$515,10,TRUE)="","",VLOOKUP(A122,eligibilité!$A$15:$AG$515,10,TRUE)))</f>
        <v/>
      </c>
      <c r="K122" s="106" t="str">
        <f>IF(A122="","",IF(VLOOKUP(A122,eligibilité!$A$15:$AG$515,30,FALSE)=0,"",VLOOKUP(A122,eligibilité!$A$15:$AG$515,30,FALSE)))</f>
        <v/>
      </c>
      <c r="L122" s="107" t="str">
        <f t="shared" si="16"/>
        <v/>
      </c>
      <c r="M122" s="108" t="str">
        <f t="shared" si="17"/>
        <v/>
      </c>
      <c r="N122" s="107" t="str">
        <f t="shared" si="18"/>
        <v/>
      </c>
      <c r="O122" s="109" t="str">
        <f t="shared" si="19"/>
        <v/>
      </c>
      <c r="P122" s="109" t="str">
        <f t="shared" si="20"/>
        <v/>
      </c>
      <c r="Q122" s="241" t="str">
        <f t="shared" si="21"/>
        <v/>
      </c>
      <c r="R122" s="110" t="str">
        <f t="shared" si="22"/>
        <v/>
      </c>
      <c r="S122" s="352">
        <f t="shared" ca="1" si="31"/>
        <v>1296</v>
      </c>
      <c r="T122" s="107" t="str">
        <f t="shared" si="23"/>
        <v/>
      </c>
      <c r="U122" s="108" t="str">
        <f t="shared" si="24"/>
        <v/>
      </c>
      <c r="V122" s="107" t="str">
        <f t="shared" si="25"/>
        <v/>
      </c>
      <c r="W122" s="107" t="str">
        <f t="shared" si="26"/>
        <v/>
      </c>
      <c r="X122" s="108" t="str">
        <f t="shared" si="27"/>
        <v/>
      </c>
      <c r="Y122" s="108" t="str">
        <f t="shared" si="28"/>
        <v/>
      </c>
      <c r="Z122" s="108" t="str">
        <f t="shared" si="29"/>
        <v xml:space="preserve">Temps restant : </v>
      </c>
      <c r="AA122" s="355" t="str">
        <f t="shared" si="30"/>
        <v/>
      </c>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row>
    <row r="123" spans="1:87" ht="15.75" thickBot="1">
      <c r="A123" s="354" t="str">
        <f>IF(eligibilité!AG125="","",eligibilité!A125)</f>
        <v/>
      </c>
      <c r="B123" s="103" t="str">
        <f>IF(A123="","",IF(VLOOKUP(A123,eligibilité!$A$15:$J$515,2,TRUE)="","",VLOOKUP(A123,eligibilité!$A$15:$J$515,2,TRUE)))</f>
        <v/>
      </c>
      <c r="C123" s="103" t="str">
        <f>IF(A123="","",IF(VLOOKUP(A123,eligibilité!$A$15:$AG$515,3,TRUE)="","",VLOOKUP(A123,eligibilité!$A$15:$AG$515,3,TRUE)))</f>
        <v/>
      </c>
      <c r="D123" s="103" t="str">
        <f>IF(A123="","",IF(VLOOKUP(A123,eligibilité!$A$15:$AG$515,4,TRUE)="","",VLOOKUP(A123,eligibilité!$A$15:$AG$515,4,TRUE)))</f>
        <v/>
      </c>
      <c r="E123" s="103" t="str">
        <f>IF(A123="","",IF(VLOOKUP(A123,eligibilité!$A$15:$AG$515,5,TRUE)="","",VLOOKUP(A123,eligibilité!$A$15:$AG$515,5,TRUE)))</f>
        <v/>
      </c>
      <c r="F123" s="104" t="str">
        <f>IF(A123="","",IF(VLOOKUP(A123,eligibilité!$A$15:$AG$515,6,TRUE)="","",VLOOKUP(A123,eligibilité!$A$15:$AG$515,6,TRUE)))</f>
        <v/>
      </c>
      <c r="G123" s="104" t="str">
        <f>IF(A123="","",IF(VLOOKUP(A123,eligibilité!$A$15:$AG$515,7,TRUE)="","",VLOOKUP(A123,eligibilité!$A$15:$AG$515,7,TRUE)))</f>
        <v/>
      </c>
      <c r="H123" s="323" t="str">
        <f>IF(A123="","",IF(VLOOKUP(A123,eligibilité!$A$15:$AG$515,8,TRUE)="","",VLOOKUP(A123,eligibilité!$A$15:$AG$515,8,TRUE)))</f>
        <v/>
      </c>
      <c r="I123" s="103" t="str">
        <f>IF(A123="","",IF(VLOOKUP(A123,eligibilité!$A$15:$AG$515,9,TRUE)="","",VLOOKUP(A123,eligibilité!$A$15:$AG$515,9,TRUE)))</f>
        <v/>
      </c>
      <c r="J123" s="105" t="str">
        <f>IF(A123="","",IF(VLOOKUP(A123,eligibilité!$A$15:$AG$515,10,TRUE)="","",VLOOKUP(A123,eligibilité!$A$15:$AG$515,10,TRUE)))</f>
        <v/>
      </c>
      <c r="K123" s="106" t="str">
        <f>IF(A123="","",IF(VLOOKUP(A123,eligibilité!$A$15:$AG$515,30,FALSE)=0,"",VLOOKUP(A123,eligibilité!$A$15:$AG$515,30,FALSE)))</f>
        <v/>
      </c>
      <c r="L123" s="107" t="str">
        <f t="shared" si="16"/>
        <v/>
      </c>
      <c r="M123" s="108" t="str">
        <f t="shared" si="17"/>
        <v/>
      </c>
      <c r="N123" s="107" t="str">
        <f t="shared" si="18"/>
        <v/>
      </c>
      <c r="O123" s="109" t="str">
        <f t="shared" si="19"/>
        <v/>
      </c>
      <c r="P123" s="109" t="str">
        <f t="shared" si="20"/>
        <v/>
      </c>
      <c r="Q123" s="241" t="str">
        <f t="shared" si="21"/>
        <v/>
      </c>
      <c r="R123" s="110" t="str">
        <f t="shared" si="22"/>
        <v/>
      </c>
      <c r="S123" s="352">
        <f t="shared" ca="1" si="31"/>
        <v>1296</v>
      </c>
      <c r="T123" s="107" t="str">
        <f t="shared" si="23"/>
        <v/>
      </c>
      <c r="U123" s="108" t="str">
        <f t="shared" si="24"/>
        <v/>
      </c>
      <c r="V123" s="107" t="str">
        <f t="shared" si="25"/>
        <v/>
      </c>
      <c r="W123" s="107" t="str">
        <f t="shared" si="26"/>
        <v/>
      </c>
      <c r="X123" s="108" t="str">
        <f t="shared" si="27"/>
        <v/>
      </c>
      <c r="Y123" s="108" t="str">
        <f t="shared" si="28"/>
        <v/>
      </c>
      <c r="Z123" s="108" t="str">
        <f t="shared" si="29"/>
        <v xml:space="preserve">Temps restant : </v>
      </c>
      <c r="AA123" s="355" t="str">
        <f t="shared" si="30"/>
        <v/>
      </c>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row>
    <row r="124" spans="1:87" ht="15.75" thickBot="1">
      <c r="A124" s="354" t="str">
        <f>IF(eligibilité!AG126="","",eligibilité!A126)</f>
        <v/>
      </c>
      <c r="B124" s="103" t="str">
        <f>IF(A124="","",IF(VLOOKUP(A124,eligibilité!$A$15:$J$515,2,TRUE)="","",VLOOKUP(A124,eligibilité!$A$15:$J$515,2,TRUE)))</f>
        <v/>
      </c>
      <c r="C124" s="103" t="str">
        <f>IF(A124="","",IF(VLOOKUP(A124,eligibilité!$A$15:$AG$515,3,TRUE)="","",VLOOKUP(A124,eligibilité!$A$15:$AG$515,3,TRUE)))</f>
        <v/>
      </c>
      <c r="D124" s="103" t="str">
        <f>IF(A124="","",IF(VLOOKUP(A124,eligibilité!$A$15:$AG$515,4,TRUE)="","",VLOOKUP(A124,eligibilité!$A$15:$AG$515,4,TRUE)))</f>
        <v/>
      </c>
      <c r="E124" s="103" t="str">
        <f>IF(A124="","",IF(VLOOKUP(A124,eligibilité!$A$15:$AG$515,5,TRUE)="","",VLOOKUP(A124,eligibilité!$A$15:$AG$515,5,TRUE)))</f>
        <v/>
      </c>
      <c r="F124" s="104" t="str">
        <f>IF(A124="","",IF(VLOOKUP(A124,eligibilité!$A$15:$AG$515,6,TRUE)="","",VLOOKUP(A124,eligibilité!$A$15:$AG$515,6,TRUE)))</f>
        <v/>
      </c>
      <c r="G124" s="104" t="str">
        <f>IF(A124="","",IF(VLOOKUP(A124,eligibilité!$A$15:$AG$515,7,TRUE)="","",VLOOKUP(A124,eligibilité!$A$15:$AG$515,7,TRUE)))</f>
        <v/>
      </c>
      <c r="H124" s="323" t="str">
        <f>IF(A124="","",IF(VLOOKUP(A124,eligibilité!$A$15:$AG$515,8,TRUE)="","",VLOOKUP(A124,eligibilité!$A$15:$AG$515,8,TRUE)))</f>
        <v/>
      </c>
      <c r="I124" s="103" t="str">
        <f>IF(A124="","",IF(VLOOKUP(A124,eligibilité!$A$15:$AG$515,9,TRUE)="","",VLOOKUP(A124,eligibilité!$A$15:$AG$515,9,TRUE)))</f>
        <v/>
      </c>
      <c r="J124" s="105" t="str">
        <f>IF(A124="","",IF(VLOOKUP(A124,eligibilité!$A$15:$AG$515,10,TRUE)="","",VLOOKUP(A124,eligibilité!$A$15:$AG$515,10,TRUE)))</f>
        <v/>
      </c>
      <c r="K124" s="106" t="str">
        <f>IF(A124="","",IF(VLOOKUP(A124,eligibilité!$A$15:$AG$515,30,FALSE)=0,"",VLOOKUP(A124,eligibilité!$A$15:$AG$515,30,FALSE)))</f>
        <v/>
      </c>
      <c r="L124" s="107" t="str">
        <f t="shared" si="16"/>
        <v/>
      </c>
      <c r="M124" s="108" t="str">
        <f t="shared" si="17"/>
        <v/>
      </c>
      <c r="N124" s="107" t="str">
        <f t="shared" si="18"/>
        <v/>
      </c>
      <c r="O124" s="109" t="str">
        <f t="shared" si="19"/>
        <v/>
      </c>
      <c r="P124" s="109" t="str">
        <f t="shared" si="20"/>
        <v/>
      </c>
      <c r="Q124" s="241" t="str">
        <f t="shared" si="21"/>
        <v/>
      </c>
      <c r="R124" s="110" t="str">
        <f t="shared" si="22"/>
        <v/>
      </c>
      <c r="S124" s="352">
        <f t="shared" ca="1" si="31"/>
        <v>1296</v>
      </c>
      <c r="T124" s="107" t="str">
        <f t="shared" si="23"/>
        <v/>
      </c>
      <c r="U124" s="108" t="str">
        <f t="shared" si="24"/>
        <v/>
      </c>
      <c r="V124" s="107" t="str">
        <f t="shared" si="25"/>
        <v/>
      </c>
      <c r="W124" s="107" t="str">
        <f t="shared" si="26"/>
        <v/>
      </c>
      <c r="X124" s="108" t="str">
        <f t="shared" si="27"/>
        <v/>
      </c>
      <c r="Y124" s="108" t="str">
        <f t="shared" si="28"/>
        <v/>
      </c>
      <c r="Z124" s="108" t="str">
        <f t="shared" si="29"/>
        <v xml:space="preserve">Temps restant : </v>
      </c>
      <c r="AA124" s="355" t="str">
        <f t="shared" si="30"/>
        <v/>
      </c>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row>
    <row r="125" spans="1:87" ht="15.75" thickBot="1">
      <c r="A125" s="354" t="str">
        <f>IF(eligibilité!AG127="","",eligibilité!A127)</f>
        <v/>
      </c>
      <c r="B125" s="103" t="str">
        <f>IF(A125="","",IF(VLOOKUP(A125,eligibilité!$A$15:$J$515,2,TRUE)="","",VLOOKUP(A125,eligibilité!$A$15:$J$515,2,TRUE)))</f>
        <v/>
      </c>
      <c r="C125" s="103" t="str">
        <f>IF(A125="","",IF(VLOOKUP(A125,eligibilité!$A$15:$AG$515,3,TRUE)="","",VLOOKUP(A125,eligibilité!$A$15:$AG$515,3,TRUE)))</f>
        <v/>
      </c>
      <c r="D125" s="103" t="str">
        <f>IF(A125="","",IF(VLOOKUP(A125,eligibilité!$A$15:$AG$515,4,TRUE)="","",VLOOKUP(A125,eligibilité!$A$15:$AG$515,4,TRUE)))</f>
        <v/>
      </c>
      <c r="E125" s="103" t="str">
        <f>IF(A125="","",IF(VLOOKUP(A125,eligibilité!$A$15:$AG$515,5,TRUE)="","",VLOOKUP(A125,eligibilité!$A$15:$AG$515,5,TRUE)))</f>
        <v/>
      </c>
      <c r="F125" s="104" t="str">
        <f>IF(A125="","",IF(VLOOKUP(A125,eligibilité!$A$15:$AG$515,6,TRUE)="","",VLOOKUP(A125,eligibilité!$A$15:$AG$515,6,TRUE)))</f>
        <v/>
      </c>
      <c r="G125" s="104" t="str">
        <f>IF(A125="","",IF(VLOOKUP(A125,eligibilité!$A$15:$AG$515,7,TRUE)="","",VLOOKUP(A125,eligibilité!$A$15:$AG$515,7,TRUE)))</f>
        <v/>
      </c>
      <c r="H125" s="323" t="str">
        <f>IF(A125="","",IF(VLOOKUP(A125,eligibilité!$A$15:$AG$515,8,TRUE)="","",VLOOKUP(A125,eligibilité!$A$15:$AG$515,8,TRUE)))</f>
        <v/>
      </c>
      <c r="I125" s="103" t="str">
        <f>IF(A125="","",IF(VLOOKUP(A125,eligibilité!$A$15:$AG$515,9,TRUE)="","",VLOOKUP(A125,eligibilité!$A$15:$AG$515,9,TRUE)))</f>
        <v/>
      </c>
      <c r="J125" s="105" t="str">
        <f>IF(A125="","",IF(VLOOKUP(A125,eligibilité!$A$15:$AG$515,10,TRUE)="","",VLOOKUP(A125,eligibilité!$A$15:$AG$515,10,TRUE)))</f>
        <v/>
      </c>
      <c r="K125" s="106" t="str">
        <f>IF(A125="","",IF(VLOOKUP(A125,eligibilité!$A$15:$AG$515,30,FALSE)=0,"",VLOOKUP(A125,eligibilité!$A$15:$AG$515,30,FALSE)))</f>
        <v/>
      </c>
      <c r="L125" s="107" t="str">
        <f t="shared" si="16"/>
        <v/>
      </c>
      <c r="M125" s="108" t="str">
        <f t="shared" si="17"/>
        <v/>
      </c>
      <c r="N125" s="107" t="str">
        <f t="shared" si="18"/>
        <v/>
      </c>
      <c r="O125" s="109" t="str">
        <f t="shared" si="19"/>
        <v/>
      </c>
      <c r="P125" s="109" t="str">
        <f t="shared" si="20"/>
        <v/>
      </c>
      <c r="Q125" s="241" t="str">
        <f t="shared" si="21"/>
        <v/>
      </c>
      <c r="R125" s="110" t="str">
        <f t="shared" si="22"/>
        <v/>
      </c>
      <c r="S125" s="352">
        <f t="shared" ca="1" si="31"/>
        <v>1296</v>
      </c>
      <c r="T125" s="107" t="str">
        <f t="shared" si="23"/>
        <v/>
      </c>
      <c r="U125" s="108" t="str">
        <f t="shared" si="24"/>
        <v/>
      </c>
      <c r="V125" s="107" t="str">
        <f t="shared" si="25"/>
        <v/>
      </c>
      <c r="W125" s="107" t="str">
        <f t="shared" si="26"/>
        <v/>
      </c>
      <c r="X125" s="108" t="str">
        <f t="shared" si="27"/>
        <v/>
      </c>
      <c r="Y125" s="108" t="str">
        <f t="shared" si="28"/>
        <v/>
      </c>
      <c r="Z125" s="108" t="str">
        <f t="shared" si="29"/>
        <v xml:space="preserve">Temps restant : </v>
      </c>
      <c r="AA125" s="355" t="str">
        <f t="shared" si="30"/>
        <v/>
      </c>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row>
    <row r="126" spans="1:87" ht="15.75" thickBot="1">
      <c r="A126" s="354" t="str">
        <f>IF(eligibilité!AG128="","",eligibilité!A128)</f>
        <v/>
      </c>
      <c r="B126" s="103" t="str">
        <f>IF(A126="","",IF(VLOOKUP(A126,eligibilité!$A$15:$J$515,2,TRUE)="","",VLOOKUP(A126,eligibilité!$A$15:$J$515,2,TRUE)))</f>
        <v/>
      </c>
      <c r="C126" s="103" t="str">
        <f>IF(A126="","",IF(VLOOKUP(A126,eligibilité!$A$15:$AG$515,3,TRUE)="","",VLOOKUP(A126,eligibilité!$A$15:$AG$515,3,TRUE)))</f>
        <v/>
      </c>
      <c r="D126" s="103" t="str">
        <f>IF(A126="","",IF(VLOOKUP(A126,eligibilité!$A$15:$AG$515,4,TRUE)="","",VLOOKUP(A126,eligibilité!$A$15:$AG$515,4,TRUE)))</f>
        <v/>
      </c>
      <c r="E126" s="103" t="str">
        <f>IF(A126="","",IF(VLOOKUP(A126,eligibilité!$A$15:$AG$515,5,TRUE)="","",VLOOKUP(A126,eligibilité!$A$15:$AG$515,5,TRUE)))</f>
        <v/>
      </c>
      <c r="F126" s="104" t="str">
        <f>IF(A126="","",IF(VLOOKUP(A126,eligibilité!$A$15:$AG$515,6,TRUE)="","",VLOOKUP(A126,eligibilité!$A$15:$AG$515,6,TRUE)))</f>
        <v/>
      </c>
      <c r="G126" s="104" t="str">
        <f>IF(A126="","",IF(VLOOKUP(A126,eligibilité!$A$15:$AG$515,7,TRUE)="","",VLOOKUP(A126,eligibilité!$A$15:$AG$515,7,TRUE)))</f>
        <v/>
      </c>
      <c r="H126" s="323" t="str">
        <f>IF(A126="","",IF(VLOOKUP(A126,eligibilité!$A$15:$AG$515,8,TRUE)="","",VLOOKUP(A126,eligibilité!$A$15:$AG$515,8,TRUE)))</f>
        <v/>
      </c>
      <c r="I126" s="103" t="str">
        <f>IF(A126="","",IF(VLOOKUP(A126,eligibilité!$A$15:$AG$515,9,TRUE)="","",VLOOKUP(A126,eligibilité!$A$15:$AG$515,9,TRUE)))</f>
        <v/>
      </c>
      <c r="J126" s="105" t="str">
        <f>IF(A126="","",IF(VLOOKUP(A126,eligibilité!$A$15:$AG$515,10,TRUE)="","",VLOOKUP(A126,eligibilité!$A$15:$AG$515,10,TRUE)))</f>
        <v/>
      </c>
      <c r="K126" s="106" t="str">
        <f>IF(A126="","",IF(VLOOKUP(A126,eligibilité!$A$15:$AG$515,30,FALSE)=0,"",VLOOKUP(A126,eligibilité!$A$15:$AG$515,30,FALSE)))</f>
        <v/>
      </c>
      <c r="L126" s="107" t="str">
        <f t="shared" si="16"/>
        <v/>
      </c>
      <c r="M126" s="108" t="str">
        <f t="shared" si="17"/>
        <v/>
      </c>
      <c r="N126" s="107" t="str">
        <f t="shared" si="18"/>
        <v/>
      </c>
      <c r="O126" s="109" t="str">
        <f t="shared" si="19"/>
        <v/>
      </c>
      <c r="P126" s="109" t="str">
        <f t="shared" si="20"/>
        <v/>
      </c>
      <c r="Q126" s="241" t="str">
        <f t="shared" si="21"/>
        <v/>
      </c>
      <c r="R126" s="110" t="str">
        <f t="shared" si="22"/>
        <v/>
      </c>
      <c r="S126" s="352">
        <f t="shared" ca="1" si="31"/>
        <v>1296</v>
      </c>
      <c r="T126" s="107" t="str">
        <f t="shared" si="23"/>
        <v/>
      </c>
      <c r="U126" s="108" t="str">
        <f t="shared" si="24"/>
        <v/>
      </c>
      <c r="V126" s="107" t="str">
        <f t="shared" si="25"/>
        <v/>
      </c>
      <c r="W126" s="107" t="str">
        <f t="shared" si="26"/>
        <v/>
      </c>
      <c r="X126" s="108" t="str">
        <f t="shared" si="27"/>
        <v/>
      </c>
      <c r="Y126" s="108" t="str">
        <f t="shared" si="28"/>
        <v/>
      </c>
      <c r="Z126" s="108" t="str">
        <f t="shared" si="29"/>
        <v xml:space="preserve">Temps restant : </v>
      </c>
      <c r="AA126" s="355" t="str">
        <f t="shared" si="30"/>
        <v/>
      </c>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row>
    <row r="127" spans="1:87" ht="15.75" thickBot="1">
      <c r="A127" s="354" t="str">
        <f>IF(eligibilité!AG129="","",eligibilité!A129)</f>
        <v/>
      </c>
      <c r="B127" s="103" t="str">
        <f>IF(A127="","",IF(VLOOKUP(A127,eligibilité!$A$15:$J$515,2,TRUE)="","",VLOOKUP(A127,eligibilité!$A$15:$J$515,2,TRUE)))</f>
        <v/>
      </c>
      <c r="C127" s="103" t="str">
        <f>IF(A127="","",IF(VLOOKUP(A127,eligibilité!$A$15:$AG$515,3,TRUE)="","",VLOOKUP(A127,eligibilité!$A$15:$AG$515,3,TRUE)))</f>
        <v/>
      </c>
      <c r="D127" s="103" t="str">
        <f>IF(A127="","",IF(VLOOKUP(A127,eligibilité!$A$15:$AG$515,4,TRUE)="","",VLOOKUP(A127,eligibilité!$A$15:$AG$515,4,TRUE)))</f>
        <v/>
      </c>
      <c r="E127" s="103" t="str">
        <f>IF(A127="","",IF(VLOOKUP(A127,eligibilité!$A$15:$AG$515,5,TRUE)="","",VLOOKUP(A127,eligibilité!$A$15:$AG$515,5,TRUE)))</f>
        <v/>
      </c>
      <c r="F127" s="104" t="str">
        <f>IF(A127="","",IF(VLOOKUP(A127,eligibilité!$A$15:$AG$515,6,TRUE)="","",VLOOKUP(A127,eligibilité!$A$15:$AG$515,6,TRUE)))</f>
        <v/>
      </c>
      <c r="G127" s="104" t="str">
        <f>IF(A127="","",IF(VLOOKUP(A127,eligibilité!$A$15:$AG$515,7,TRUE)="","",VLOOKUP(A127,eligibilité!$A$15:$AG$515,7,TRUE)))</f>
        <v/>
      </c>
      <c r="H127" s="323" t="str">
        <f>IF(A127="","",IF(VLOOKUP(A127,eligibilité!$A$15:$AG$515,8,TRUE)="","",VLOOKUP(A127,eligibilité!$A$15:$AG$515,8,TRUE)))</f>
        <v/>
      </c>
      <c r="I127" s="103" t="str">
        <f>IF(A127="","",IF(VLOOKUP(A127,eligibilité!$A$15:$AG$515,9,TRUE)="","",VLOOKUP(A127,eligibilité!$A$15:$AG$515,9,TRUE)))</f>
        <v/>
      </c>
      <c r="J127" s="105" t="str">
        <f>IF(A127="","",IF(VLOOKUP(A127,eligibilité!$A$15:$AG$515,10,TRUE)="","",VLOOKUP(A127,eligibilité!$A$15:$AG$515,10,TRUE)))</f>
        <v/>
      </c>
      <c r="K127" s="106" t="str">
        <f>IF(A127="","",IF(VLOOKUP(A127,eligibilité!$A$15:$AG$515,30,FALSE)=0,"",VLOOKUP(A127,eligibilité!$A$15:$AG$515,30,FALSE)))</f>
        <v/>
      </c>
      <c r="L127" s="107" t="str">
        <f t="shared" si="16"/>
        <v/>
      </c>
      <c r="M127" s="108" t="str">
        <f t="shared" si="17"/>
        <v/>
      </c>
      <c r="N127" s="107" t="str">
        <f t="shared" si="18"/>
        <v/>
      </c>
      <c r="O127" s="109" t="str">
        <f t="shared" si="19"/>
        <v/>
      </c>
      <c r="P127" s="109" t="str">
        <f t="shared" si="20"/>
        <v/>
      </c>
      <c r="Q127" s="241" t="str">
        <f t="shared" si="21"/>
        <v/>
      </c>
      <c r="R127" s="110" t="str">
        <f t="shared" si="22"/>
        <v/>
      </c>
      <c r="S127" s="352">
        <f t="shared" ca="1" si="31"/>
        <v>1296</v>
      </c>
      <c r="T127" s="107" t="str">
        <f t="shared" si="23"/>
        <v/>
      </c>
      <c r="U127" s="108" t="str">
        <f t="shared" si="24"/>
        <v/>
      </c>
      <c r="V127" s="107" t="str">
        <f t="shared" si="25"/>
        <v/>
      </c>
      <c r="W127" s="107" t="str">
        <f t="shared" si="26"/>
        <v/>
      </c>
      <c r="X127" s="108" t="str">
        <f t="shared" si="27"/>
        <v/>
      </c>
      <c r="Y127" s="108" t="str">
        <f t="shared" si="28"/>
        <v/>
      </c>
      <c r="Z127" s="108" t="str">
        <f t="shared" si="29"/>
        <v xml:space="preserve">Temps restant : </v>
      </c>
      <c r="AA127" s="355" t="str">
        <f t="shared" si="30"/>
        <v/>
      </c>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row>
    <row r="128" spans="1:87" ht="15.75" thickBot="1">
      <c r="A128" s="354" t="str">
        <f>IF(eligibilité!AG130="","",eligibilité!A130)</f>
        <v/>
      </c>
      <c r="B128" s="103" t="str">
        <f>IF(A128="","",IF(VLOOKUP(A128,eligibilité!$A$15:$J$515,2,TRUE)="","",VLOOKUP(A128,eligibilité!$A$15:$J$515,2,TRUE)))</f>
        <v/>
      </c>
      <c r="C128" s="103" t="str">
        <f>IF(A128="","",IF(VLOOKUP(A128,eligibilité!$A$15:$AG$515,3,TRUE)="","",VLOOKUP(A128,eligibilité!$A$15:$AG$515,3,TRUE)))</f>
        <v/>
      </c>
      <c r="D128" s="103" t="str">
        <f>IF(A128="","",IF(VLOOKUP(A128,eligibilité!$A$15:$AG$515,4,TRUE)="","",VLOOKUP(A128,eligibilité!$A$15:$AG$515,4,TRUE)))</f>
        <v/>
      </c>
      <c r="E128" s="103" t="str">
        <f>IF(A128="","",IF(VLOOKUP(A128,eligibilité!$A$15:$AG$515,5,TRUE)="","",VLOOKUP(A128,eligibilité!$A$15:$AG$515,5,TRUE)))</f>
        <v/>
      </c>
      <c r="F128" s="104" t="str">
        <f>IF(A128="","",IF(VLOOKUP(A128,eligibilité!$A$15:$AG$515,6,TRUE)="","",VLOOKUP(A128,eligibilité!$A$15:$AG$515,6,TRUE)))</f>
        <v/>
      </c>
      <c r="G128" s="104" t="str">
        <f>IF(A128="","",IF(VLOOKUP(A128,eligibilité!$A$15:$AG$515,7,TRUE)="","",VLOOKUP(A128,eligibilité!$A$15:$AG$515,7,TRUE)))</f>
        <v/>
      </c>
      <c r="H128" s="323" t="str">
        <f>IF(A128="","",IF(VLOOKUP(A128,eligibilité!$A$15:$AG$515,8,TRUE)="","",VLOOKUP(A128,eligibilité!$A$15:$AG$515,8,TRUE)))</f>
        <v/>
      </c>
      <c r="I128" s="103" t="str">
        <f>IF(A128="","",IF(VLOOKUP(A128,eligibilité!$A$15:$AG$515,9,TRUE)="","",VLOOKUP(A128,eligibilité!$A$15:$AG$515,9,TRUE)))</f>
        <v/>
      </c>
      <c r="J128" s="105" t="str">
        <f>IF(A128="","",IF(VLOOKUP(A128,eligibilité!$A$15:$AG$515,10,TRUE)="","",VLOOKUP(A128,eligibilité!$A$15:$AG$515,10,TRUE)))</f>
        <v/>
      </c>
      <c r="K128" s="106" t="str">
        <f>IF(A128="","",IF(VLOOKUP(A128,eligibilité!$A$15:$AG$515,30,FALSE)=0,"",VLOOKUP(A128,eligibilité!$A$15:$AG$515,30,FALSE)))</f>
        <v/>
      </c>
      <c r="L128" s="107" t="str">
        <f t="shared" si="16"/>
        <v/>
      </c>
      <c r="M128" s="108" t="str">
        <f t="shared" si="17"/>
        <v/>
      </c>
      <c r="N128" s="107" t="str">
        <f t="shared" si="18"/>
        <v/>
      </c>
      <c r="O128" s="109" t="str">
        <f t="shared" si="19"/>
        <v/>
      </c>
      <c r="P128" s="109" t="str">
        <f t="shared" si="20"/>
        <v/>
      </c>
      <c r="Q128" s="241" t="str">
        <f t="shared" si="21"/>
        <v/>
      </c>
      <c r="R128" s="110" t="str">
        <f t="shared" si="22"/>
        <v/>
      </c>
      <c r="S128" s="352">
        <f t="shared" ca="1" si="31"/>
        <v>1296</v>
      </c>
      <c r="T128" s="107" t="str">
        <f t="shared" si="23"/>
        <v/>
      </c>
      <c r="U128" s="108" t="str">
        <f t="shared" si="24"/>
        <v/>
      </c>
      <c r="V128" s="107" t="str">
        <f t="shared" si="25"/>
        <v/>
      </c>
      <c r="W128" s="107" t="str">
        <f t="shared" si="26"/>
        <v/>
      </c>
      <c r="X128" s="108" t="str">
        <f t="shared" si="27"/>
        <v/>
      </c>
      <c r="Y128" s="108" t="str">
        <f t="shared" si="28"/>
        <v/>
      </c>
      <c r="Z128" s="108" t="str">
        <f t="shared" si="29"/>
        <v xml:space="preserve">Temps restant : </v>
      </c>
      <c r="AA128" s="355" t="str">
        <f t="shared" si="30"/>
        <v/>
      </c>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row>
    <row r="129" spans="1:87" ht="15.75" thickBot="1">
      <c r="A129" s="354" t="str">
        <f>IF(eligibilité!AG131="","",eligibilité!A131)</f>
        <v/>
      </c>
      <c r="B129" s="103" t="str">
        <f>IF(A129="","",IF(VLOOKUP(A129,eligibilité!$A$15:$J$515,2,TRUE)="","",VLOOKUP(A129,eligibilité!$A$15:$J$515,2,TRUE)))</f>
        <v/>
      </c>
      <c r="C129" s="103" t="str">
        <f>IF(A129="","",IF(VLOOKUP(A129,eligibilité!$A$15:$AG$515,3,TRUE)="","",VLOOKUP(A129,eligibilité!$A$15:$AG$515,3,TRUE)))</f>
        <v/>
      </c>
      <c r="D129" s="103" t="str">
        <f>IF(A129="","",IF(VLOOKUP(A129,eligibilité!$A$15:$AG$515,4,TRUE)="","",VLOOKUP(A129,eligibilité!$A$15:$AG$515,4,TRUE)))</f>
        <v/>
      </c>
      <c r="E129" s="103" t="str">
        <f>IF(A129="","",IF(VLOOKUP(A129,eligibilité!$A$15:$AG$515,5,TRUE)="","",VLOOKUP(A129,eligibilité!$A$15:$AG$515,5,TRUE)))</f>
        <v/>
      </c>
      <c r="F129" s="104" t="str">
        <f>IF(A129="","",IF(VLOOKUP(A129,eligibilité!$A$15:$AG$515,6,TRUE)="","",VLOOKUP(A129,eligibilité!$A$15:$AG$515,6,TRUE)))</f>
        <v/>
      </c>
      <c r="G129" s="104" t="str">
        <f>IF(A129="","",IF(VLOOKUP(A129,eligibilité!$A$15:$AG$515,7,TRUE)="","",VLOOKUP(A129,eligibilité!$A$15:$AG$515,7,TRUE)))</f>
        <v/>
      </c>
      <c r="H129" s="323" t="str">
        <f>IF(A129="","",IF(VLOOKUP(A129,eligibilité!$A$15:$AG$515,8,TRUE)="","",VLOOKUP(A129,eligibilité!$A$15:$AG$515,8,TRUE)))</f>
        <v/>
      </c>
      <c r="I129" s="103" t="str">
        <f>IF(A129="","",IF(VLOOKUP(A129,eligibilité!$A$15:$AG$515,9,TRUE)="","",VLOOKUP(A129,eligibilité!$A$15:$AG$515,9,TRUE)))</f>
        <v/>
      </c>
      <c r="J129" s="105" t="str">
        <f>IF(A129="","",IF(VLOOKUP(A129,eligibilité!$A$15:$AG$515,10,TRUE)="","",VLOOKUP(A129,eligibilité!$A$15:$AG$515,10,TRUE)))</f>
        <v/>
      </c>
      <c r="K129" s="106" t="str">
        <f>IF(A129="","",IF(VLOOKUP(A129,eligibilité!$A$15:$AG$515,30,FALSE)=0,"",VLOOKUP(A129,eligibilité!$A$15:$AG$515,30,FALSE)))</f>
        <v/>
      </c>
      <c r="L129" s="107" t="str">
        <f t="shared" si="16"/>
        <v/>
      </c>
      <c r="M129" s="108" t="str">
        <f t="shared" si="17"/>
        <v/>
      </c>
      <c r="N129" s="107" t="str">
        <f t="shared" si="18"/>
        <v/>
      </c>
      <c r="O129" s="109" t="str">
        <f t="shared" si="19"/>
        <v/>
      </c>
      <c r="P129" s="109" t="str">
        <f t="shared" si="20"/>
        <v/>
      </c>
      <c r="Q129" s="241" t="str">
        <f t="shared" si="21"/>
        <v/>
      </c>
      <c r="R129" s="110" t="str">
        <f t="shared" si="22"/>
        <v/>
      </c>
      <c r="S129" s="352">
        <f t="shared" ca="1" si="31"/>
        <v>1296</v>
      </c>
      <c r="T129" s="107" t="str">
        <f t="shared" si="23"/>
        <v/>
      </c>
      <c r="U129" s="108" t="str">
        <f t="shared" si="24"/>
        <v/>
      </c>
      <c r="V129" s="107" t="str">
        <f t="shared" si="25"/>
        <v/>
      </c>
      <c r="W129" s="107" t="str">
        <f t="shared" si="26"/>
        <v/>
      </c>
      <c r="X129" s="108" t="str">
        <f t="shared" si="27"/>
        <v/>
      </c>
      <c r="Y129" s="108" t="str">
        <f t="shared" si="28"/>
        <v/>
      </c>
      <c r="Z129" s="108" t="str">
        <f t="shared" si="29"/>
        <v xml:space="preserve">Temps restant : </v>
      </c>
      <c r="AA129" s="355" t="str">
        <f t="shared" si="30"/>
        <v/>
      </c>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row>
    <row r="130" spans="1:87" ht="15.75" thickBot="1">
      <c r="A130" s="354" t="str">
        <f>IF(eligibilité!AG132="","",eligibilité!A132)</f>
        <v/>
      </c>
      <c r="B130" s="103" t="str">
        <f>IF(A130="","",IF(VLOOKUP(A130,eligibilité!$A$15:$J$515,2,TRUE)="","",VLOOKUP(A130,eligibilité!$A$15:$J$515,2,TRUE)))</f>
        <v/>
      </c>
      <c r="C130" s="103" t="str">
        <f>IF(A130="","",IF(VLOOKUP(A130,eligibilité!$A$15:$AG$515,3,TRUE)="","",VLOOKUP(A130,eligibilité!$A$15:$AG$515,3,TRUE)))</f>
        <v/>
      </c>
      <c r="D130" s="103" t="str">
        <f>IF(A130="","",IF(VLOOKUP(A130,eligibilité!$A$15:$AG$515,4,TRUE)="","",VLOOKUP(A130,eligibilité!$A$15:$AG$515,4,TRUE)))</f>
        <v/>
      </c>
      <c r="E130" s="103" t="str">
        <f>IF(A130="","",IF(VLOOKUP(A130,eligibilité!$A$15:$AG$515,5,TRUE)="","",VLOOKUP(A130,eligibilité!$A$15:$AG$515,5,TRUE)))</f>
        <v/>
      </c>
      <c r="F130" s="104" t="str">
        <f>IF(A130="","",IF(VLOOKUP(A130,eligibilité!$A$15:$AG$515,6,TRUE)="","",VLOOKUP(A130,eligibilité!$A$15:$AG$515,6,TRUE)))</f>
        <v/>
      </c>
      <c r="G130" s="104" t="str">
        <f>IF(A130="","",IF(VLOOKUP(A130,eligibilité!$A$15:$AG$515,7,TRUE)="","",VLOOKUP(A130,eligibilité!$A$15:$AG$515,7,TRUE)))</f>
        <v/>
      </c>
      <c r="H130" s="323" t="str">
        <f>IF(A130="","",IF(VLOOKUP(A130,eligibilité!$A$15:$AG$515,8,TRUE)="","",VLOOKUP(A130,eligibilité!$A$15:$AG$515,8,TRUE)))</f>
        <v/>
      </c>
      <c r="I130" s="103" t="str">
        <f>IF(A130="","",IF(VLOOKUP(A130,eligibilité!$A$15:$AG$515,9,TRUE)="","",VLOOKUP(A130,eligibilité!$A$15:$AG$515,9,TRUE)))</f>
        <v/>
      </c>
      <c r="J130" s="105" t="str">
        <f>IF(A130="","",IF(VLOOKUP(A130,eligibilité!$A$15:$AG$515,10,TRUE)="","",VLOOKUP(A130,eligibilité!$A$15:$AG$515,10,TRUE)))</f>
        <v/>
      </c>
      <c r="K130" s="106" t="str">
        <f>IF(A130="","",IF(VLOOKUP(A130,eligibilité!$A$15:$AG$515,30,FALSE)=0,"",VLOOKUP(A130,eligibilité!$A$15:$AG$515,30,FALSE)))</f>
        <v/>
      </c>
      <c r="L130" s="107" t="str">
        <f t="shared" si="16"/>
        <v/>
      </c>
      <c r="M130" s="108" t="str">
        <f t="shared" si="17"/>
        <v/>
      </c>
      <c r="N130" s="107" t="str">
        <f t="shared" si="18"/>
        <v/>
      </c>
      <c r="O130" s="109" t="str">
        <f t="shared" si="19"/>
        <v/>
      </c>
      <c r="P130" s="109" t="str">
        <f t="shared" si="20"/>
        <v/>
      </c>
      <c r="Q130" s="241" t="str">
        <f t="shared" si="21"/>
        <v/>
      </c>
      <c r="R130" s="110" t="str">
        <f t="shared" si="22"/>
        <v/>
      </c>
      <c r="S130" s="352">
        <f t="shared" ca="1" si="31"/>
        <v>1296</v>
      </c>
      <c r="T130" s="107" t="str">
        <f t="shared" si="23"/>
        <v/>
      </c>
      <c r="U130" s="108" t="str">
        <f t="shared" si="24"/>
        <v/>
      </c>
      <c r="V130" s="107" t="str">
        <f t="shared" si="25"/>
        <v/>
      </c>
      <c r="W130" s="107" t="str">
        <f t="shared" si="26"/>
        <v/>
      </c>
      <c r="X130" s="108" t="str">
        <f t="shared" si="27"/>
        <v/>
      </c>
      <c r="Y130" s="108" t="str">
        <f t="shared" si="28"/>
        <v/>
      </c>
      <c r="Z130" s="108" t="str">
        <f t="shared" si="29"/>
        <v xml:space="preserve">Temps restant : </v>
      </c>
      <c r="AA130" s="355" t="str">
        <f t="shared" si="30"/>
        <v/>
      </c>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row>
    <row r="131" spans="1:87" ht="15.75" thickBot="1">
      <c r="A131" s="354" t="str">
        <f>IF(eligibilité!AG133="","",eligibilité!A133)</f>
        <v/>
      </c>
      <c r="B131" s="103" t="str">
        <f>IF(A131="","",IF(VLOOKUP(A131,eligibilité!$A$15:$J$515,2,TRUE)="","",VLOOKUP(A131,eligibilité!$A$15:$J$515,2,TRUE)))</f>
        <v/>
      </c>
      <c r="C131" s="103" t="str">
        <f>IF(A131="","",IF(VLOOKUP(A131,eligibilité!$A$15:$AG$515,3,TRUE)="","",VLOOKUP(A131,eligibilité!$A$15:$AG$515,3,TRUE)))</f>
        <v/>
      </c>
      <c r="D131" s="103" t="str">
        <f>IF(A131="","",IF(VLOOKUP(A131,eligibilité!$A$15:$AG$515,4,TRUE)="","",VLOOKUP(A131,eligibilité!$A$15:$AG$515,4,TRUE)))</f>
        <v/>
      </c>
      <c r="E131" s="103" t="str">
        <f>IF(A131="","",IF(VLOOKUP(A131,eligibilité!$A$15:$AG$515,5,TRUE)="","",VLOOKUP(A131,eligibilité!$A$15:$AG$515,5,TRUE)))</f>
        <v/>
      </c>
      <c r="F131" s="104" t="str">
        <f>IF(A131="","",IF(VLOOKUP(A131,eligibilité!$A$15:$AG$515,6,TRUE)="","",VLOOKUP(A131,eligibilité!$A$15:$AG$515,6,TRUE)))</f>
        <v/>
      </c>
      <c r="G131" s="104" t="str">
        <f>IF(A131="","",IF(VLOOKUP(A131,eligibilité!$A$15:$AG$515,7,TRUE)="","",VLOOKUP(A131,eligibilité!$A$15:$AG$515,7,TRUE)))</f>
        <v/>
      </c>
      <c r="H131" s="323" t="str">
        <f>IF(A131="","",IF(VLOOKUP(A131,eligibilité!$A$15:$AG$515,8,TRUE)="","",VLOOKUP(A131,eligibilité!$A$15:$AG$515,8,TRUE)))</f>
        <v/>
      </c>
      <c r="I131" s="103" t="str">
        <f>IF(A131="","",IF(VLOOKUP(A131,eligibilité!$A$15:$AG$515,9,TRUE)="","",VLOOKUP(A131,eligibilité!$A$15:$AG$515,9,TRUE)))</f>
        <v/>
      </c>
      <c r="J131" s="105" t="str">
        <f>IF(A131="","",IF(VLOOKUP(A131,eligibilité!$A$15:$AG$515,10,TRUE)="","",VLOOKUP(A131,eligibilité!$A$15:$AG$515,10,TRUE)))</f>
        <v/>
      </c>
      <c r="K131" s="106" t="str">
        <f>IF(A131="","",IF(VLOOKUP(A131,eligibilité!$A$15:$AG$515,30,FALSE)=0,"",VLOOKUP(A131,eligibilité!$A$15:$AG$515,30,FALSE)))</f>
        <v/>
      </c>
      <c r="L131" s="107" t="str">
        <f t="shared" si="16"/>
        <v/>
      </c>
      <c r="M131" s="108" t="str">
        <f t="shared" si="17"/>
        <v/>
      </c>
      <c r="N131" s="107" t="str">
        <f t="shared" si="18"/>
        <v/>
      </c>
      <c r="O131" s="109" t="str">
        <f t="shared" si="19"/>
        <v/>
      </c>
      <c r="P131" s="109" t="str">
        <f t="shared" si="20"/>
        <v/>
      </c>
      <c r="Q131" s="241" t="str">
        <f t="shared" si="21"/>
        <v/>
      </c>
      <c r="R131" s="110" t="str">
        <f t="shared" si="22"/>
        <v/>
      </c>
      <c r="S131" s="352">
        <f t="shared" ca="1" si="31"/>
        <v>1296</v>
      </c>
      <c r="T131" s="107" t="str">
        <f t="shared" si="23"/>
        <v/>
      </c>
      <c r="U131" s="108" t="str">
        <f t="shared" si="24"/>
        <v/>
      </c>
      <c r="V131" s="107" t="str">
        <f t="shared" si="25"/>
        <v/>
      </c>
      <c r="W131" s="107" t="str">
        <f t="shared" si="26"/>
        <v/>
      </c>
      <c r="X131" s="108" t="str">
        <f t="shared" si="27"/>
        <v/>
      </c>
      <c r="Y131" s="108" t="str">
        <f t="shared" si="28"/>
        <v/>
      </c>
      <c r="Z131" s="108" t="str">
        <f t="shared" si="29"/>
        <v xml:space="preserve">Temps restant : </v>
      </c>
      <c r="AA131" s="355" t="str">
        <f t="shared" si="30"/>
        <v/>
      </c>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row>
    <row r="132" spans="1:87" ht="15.75" thickBot="1">
      <c r="A132" s="354" t="str">
        <f>IF(eligibilité!AG134="","",eligibilité!A134)</f>
        <v/>
      </c>
      <c r="B132" s="103" t="str">
        <f>IF(A132="","",IF(VLOOKUP(A132,eligibilité!$A$15:$J$515,2,TRUE)="","",VLOOKUP(A132,eligibilité!$A$15:$J$515,2,TRUE)))</f>
        <v/>
      </c>
      <c r="C132" s="103" t="str">
        <f>IF(A132="","",IF(VLOOKUP(A132,eligibilité!$A$15:$AG$515,3,TRUE)="","",VLOOKUP(A132,eligibilité!$A$15:$AG$515,3,TRUE)))</f>
        <v/>
      </c>
      <c r="D132" s="103" t="str">
        <f>IF(A132="","",IF(VLOOKUP(A132,eligibilité!$A$15:$AG$515,4,TRUE)="","",VLOOKUP(A132,eligibilité!$A$15:$AG$515,4,TRUE)))</f>
        <v/>
      </c>
      <c r="E132" s="103" t="str">
        <f>IF(A132="","",IF(VLOOKUP(A132,eligibilité!$A$15:$AG$515,5,TRUE)="","",VLOOKUP(A132,eligibilité!$A$15:$AG$515,5,TRUE)))</f>
        <v/>
      </c>
      <c r="F132" s="104" t="str">
        <f>IF(A132="","",IF(VLOOKUP(A132,eligibilité!$A$15:$AG$515,6,TRUE)="","",VLOOKUP(A132,eligibilité!$A$15:$AG$515,6,TRUE)))</f>
        <v/>
      </c>
      <c r="G132" s="104" t="str">
        <f>IF(A132="","",IF(VLOOKUP(A132,eligibilité!$A$15:$AG$515,7,TRUE)="","",VLOOKUP(A132,eligibilité!$A$15:$AG$515,7,TRUE)))</f>
        <v/>
      </c>
      <c r="H132" s="323" t="str">
        <f>IF(A132="","",IF(VLOOKUP(A132,eligibilité!$A$15:$AG$515,8,TRUE)="","",VLOOKUP(A132,eligibilité!$A$15:$AG$515,8,TRUE)))</f>
        <v/>
      </c>
      <c r="I132" s="103" t="str">
        <f>IF(A132="","",IF(VLOOKUP(A132,eligibilité!$A$15:$AG$515,9,TRUE)="","",VLOOKUP(A132,eligibilité!$A$15:$AG$515,9,TRUE)))</f>
        <v/>
      </c>
      <c r="J132" s="105" t="str">
        <f>IF(A132="","",IF(VLOOKUP(A132,eligibilité!$A$15:$AG$515,10,TRUE)="","",VLOOKUP(A132,eligibilité!$A$15:$AG$515,10,TRUE)))</f>
        <v/>
      </c>
      <c r="K132" s="106" t="str">
        <f>IF(A132="","",IF(VLOOKUP(A132,eligibilité!$A$15:$AG$515,30,FALSE)=0,"",VLOOKUP(A132,eligibilité!$A$15:$AG$515,30,FALSE)))</f>
        <v/>
      </c>
      <c r="L132" s="107" t="str">
        <f t="shared" si="16"/>
        <v/>
      </c>
      <c r="M132" s="108" t="str">
        <f t="shared" si="17"/>
        <v/>
      </c>
      <c r="N132" s="107" t="str">
        <f t="shared" si="18"/>
        <v/>
      </c>
      <c r="O132" s="109" t="str">
        <f t="shared" si="19"/>
        <v/>
      </c>
      <c r="P132" s="109" t="str">
        <f t="shared" si="20"/>
        <v/>
      </c>
      <c r="Q132" s="241" t="str">
        <f t="shared" si="21"/>
        <v/>
      </c>
      <c r="R132" s="110" t="str">
        <f t="shared" si="22"/>
        <v/>
      </c>
      <c r="S132" s="352">
        <f t="shared" ca="1" si="31"/>
        <v>1296</v>
      </c>
      <c r="T132" s="107" t="str">
        <f t="shared" si="23"/>
        <v/>
      </c>
      <c r="U132" s="108" t="str">
        <f t="shared" si="24"/>
        <v/>
      </c>
      <c r="V132" s="107" t="str">
        <f t="shared" si="25"/>
        <v/>
      </c>
      <c r="W132" s="107" t="str">
        <f t="shared" si="26"/>
        <v/>
      </c>
      <c r="X132" s="108" t="str">
        <f t="shared" si="27"/>
        <v/>
      </c>
      <c r="Y132" s="108" t="str">
        <f t="shared" si="28"/>
        <v/>
      </c>
      <c r="Z132" s="108" t="str">
        <f t="shared" si="29"/>
        <v xml:space="preserve">Temps restant : </v>
      </c>
      <c r="AA132" s="355" t="str">
        <f t="shared" si="30"/>
        <v/>
      </c>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row>
    <row r="133" spans="1:87" ht="15.75" thickBot="1">
      <c r="A133" s="354" t="str">
        <f>IF(eligibilité!AG135="","",eligibilité!A135)</f>
        <v/>
      </c>
      <c r="B133" s="103" t="str">
        <f>IF(A133="","",IF(VLOOKUP(A133,eligibilité!$A$15:$J$515,2,TRUE)="","",VLOOKUP(A133,eligibilité!$A$15:$J$515,2,TRUE)))</f>
        <v/>
      </c>
      <c r="C133" s="103" t="str">
        <f>IF(A133="","",IF(VLOOKUP(A133,eligibilité!$A$15:$AG$515,3,TRUE)="","",VLOOKUP(A133,eligibilité!$A$15:$AG$515,3,TRUE)))</f>
        <v/>
      </c>
      <c r="D133" s="103" t="str">
        <f>IF(A133="","",IF(VLOOKUP(A133,eligibilité!$A$15:$AG$515,4,TRUE)="","",VLOOKUP(A133,eligibilité!$A$15:$AG$515,4,TRUE)))</f>
        <v/>
      </c>
      <c r="E133" s="103" t="str">
        <f>IF(A133="","",IF(VLOOKUP(A133,eligibilité!$A$15:$AG$515,5,TRUE)="","",VLOOKUP(A133,eligibilité!$A$15:$AG$515,5,TRUE)))</f>
        <v/>
      </c>
      <c r="F133" s="104" t="str">
        <f>IF(A133="","",IF(VLOOKUP(A133,eligibilité!$A$15:$AG$515,6,TRUE)="","",VLOOKUP(A133,eligibilité!$A$15:$AG$515,6,TRUE)))</f>
        <v/>
      </c>
      <c r="G133" s="104" t="str">
        <f>IF(A133="","",IF(VLOOKUP(A133,eligibilité!$A$15:$AG$515,7,TRUE)="","",VLOOKUP(A133,eligibilité!$A$15:$AG$515,7,TRUE)))</f>
        <v/>
      </c>
      <c r="H133" s="323" t="str">
        <f>IF(A133="","",IF(VLOOKUP(A133,eligibilité!$A$15:$AG$515,8,TRUE)="","",VLOOKUP(A133,eligibilité!$A$15:$AG$515,8,TRUE)))</f>
        <v/>
      </c>
      <c r="I133" s="103" t="str">
        <f>IF(A133="","",IF(VLOOKUP(A133,eligibilité!$A$15:$AG$515,9,TRUE)="","",VLOOKUP(A133,eligibilité!$A$15:$AG$515,9,TRUE)))</f>
        <v/>
      </c>
      <c r="J133" s="105" t="str">
        <f>IF(A133="","",IF(VLOOKUP(A133,eligibilité!$A$15:$AG$515,10,TRUE)="","",VLOOKUP(A133,eligibilité!$A$15:$AG$515,10,TRUE)))</f>
        <v/>
      </c>
      <c r="K133" s="106" t="str">
        <f>IF(A133="","",IF(VLOOKUP(A133,eligibilité!$A$15:$AG$515,30,FALSE)=0,"",VLOOKUP(A133,eligibilité!$A$15:$AG$515,30,FALSE)))</f>
        <v/>
      </c>
      <c r="L133" s="107" t="str">
        <f t="shared" si="16"/>
        <v/>
      </c>
      <c r="M133" s="108" t="str">
        <f t="shared" si="17"/>
        <v/>
      </c>
      <c r="N133" s="107" t="str">
        <f t="shared" si="18"/>
        <v/>
      </c>
      <c r="O133" s="109" t="str">
        <f t="shared" si="19"/>
        <v/>
      </c>
      <c r="P133" s="109" t="str">
        <f t="shared" si="20"/>
        <v/>
      </c>
      <c r="Q133" s="241" t="str">
        <f t="shared" si="21"/>
        <v/>
      </c>
      <c r="R133" s="110" t="str">
        <f t="shared" si="22"/>
        <v/>
      </c>
      <c r="S133" s="352">
        <f t="shared" ca="1" si="31"/>
        <v>1296</v>
      </c>
      <c r="T133" s="107" t="str">
        <f t="shared" si="23"/>
        <v/>
      </c>
      <c r="U133" s="108" t="str">
        <f t="shared" si="24"/>
        <v/>
      </c>
      <c r="V133" s="107" t="str">
        <f t="shared" si="25"/>
        <v/>
      </c>
      <c r="W133" s="107" t="str">
        <f t="shared" si="26"/>
        <v/>
      </c>
      <c r="X133" s="108" t="str">
        <f t="shared" si="27"/>
        <v/>
      </c>
      <c r="Y133" s="108" t="str">
        <f t="shared" si="28"/>
        <v/>
      </c>
      <c r="Z133" s="108" t="str">
        <f t="shared" si="29"/>
        <v xml:space="preserve">Temps restant : </v>
      </c>
      <c r="AA133" s="355" t="str">
        <f t="shared" si="30"/>
        <v/>
      </c>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row>
    <row r="134" spans="1:87" ht="15.75" thickBot="1">
      <c r="A134" s="354" t="str">
        <f>IF(eligibilité!AG136="","",eligibilité!A136)</f>
        <v/>
      </c>
      <c r="B134" s="103" t="str">
        <f>IF(A134="","",IF(VLOOKUP(A134,eligibilité!$A$15:$J$515,2,TRUE)="","",VLOOKUP(A134,eligibilité!$A$15:$J$515,2,TRUE)))</f>
        <v/>
      </c>
      <c r="C134" s="103" t="str">
        <f>IF(A134="","",IF(VLOOKUP(A134,eligibilité!$A$15:$AG$515,3,TRUE)="","",VLOOKUP(A134,eligibilité!$A$15:$AG$515,3,TRUE)))</f>
        <v/>
      </c>
      <c r="D134" s="103" t="str">
        <f>IF(A134="","",IF(VLOOKUP(A134,eligibilité!$A$15:$AG$515,4,TRUE)="","",VLOOKUP(A134,eligibilité!$A$15:$AG$515,4,TRUE)))</f>
        <v/>
      </c>
      <c r="E134" s="103" t="str">
        <f>IF(A134="","",IF(VLOOKUP(A134,eligibilité!$A$15:$AG$515,5,TRUE)="","",VLOOKUP(A134,eligibilité!$A$15:$AG$515,5,TRUE)))</f>
        <v/>
      </c>
      <c r="F134" s="104" t="str">
        <f>IF(A134="","",IF(VLOOKUP(A134,eligibilité!$A$15:$AG$515,6,TRUE)="","",VLOOKUP(A134,eligibilité!$A$15:$AG$515,6,TRUE)))</f>
        <v/>
      </c>
      <c r="G134" s="104" t="str">
        <f>IF(A134="","",IF(VLOOKUP(A134,eligibilité!$A$15:$AG$515,7,TRUE)="","",VLOOKUP(A134,eligibilité!$A$15:$AG$515,7,TRUE)))</f>
        <v/>
      </c>
      <c r="H134" s="323" t="str">
        <f>IF(A134="","",IF(VLOOKUP(A134,eligibilité!$A$15:$AG$515,8,TRUE)="","",VLOOKUP(A134,eligibilité!$A$15:$AG$515,8,TRUE)))</f>
        <v/>
      </c>
      <c r="I134" s="103" t="str">
        <f>IF(A134="","",IF(VLOOKUP(A134,eligibilité!$A$15:$AG$515,9,TRUE)="","",VLOOKUP(A134,eligibilité!$A$15:$AG$515,9,TRUE)))</f>
        <v/>
      </c>
      <c r="J134" s="105" t="str">
        <f>IF(A134="","",IF(VLOOKUP(A134,eligibilité!$A$15:$AG$515,10,TRUE)="","",VLOOKUP(A134,eligibilité!$A$15:$AG$515,10,TRUE)))</f>
        <v/>
      </c>
      <c r="K134" s="106" t="str">
        <f>IF(A134="","",IF(VLOOKUP(A134,eligibilité!$A$15:$AG$515,30,FALSE)=0,"",VLOOKUP(A134,eligibilité!$A$15:$AG$515,30,FALSE)))</f>
        <v/>
      </c>
      <c r="L134" s="107" t="str">
        <f t="shared" si="16"/>
        <v/>
      </c>
      <c r="M134" s="108" t="str">
        <f t="shared" si="17"/>
        <v/>
      </c>
      <c r="N134" s="107" t="str">
        <f t="shared" si="18"/>
        <v/>
      </c>
      <c r="O134" s="109" t="str">
        <f t="shared" si="19"/>
        <v/>
      </c>
      <c r="P134" s="109" t="str">
        <f t="shared" si="20"/>
        <v/>
      </c>
      <c r="Q134" s="241" t="str">
        <f t="shared" si="21"/>
        <v/>
      </c>
      <c r="R134" s="110" t="str">
        <f t="shared" si="22"/>
        <v/>
      </c>
      <c r="S134" s="352">
        <f t="shared" ca="1" si="31"/>
        <v>1296</v>
      </c>
      <c r="T134" s="107" t="str">
        <f t="shared" si="23"/>
        <v/>
      </c>
      <c r="U134" s="108" t="str">
        <f t="shared" si="24"/>
        <v/>
      </c>
      <c r="V134" s="107" t="str">
        <f t="shared" si="25"/>
        <v/>
      </c>
      <c r="W134" s="107" t="str">
        <f t="shared" si="26"/>
        <v/>
      </c>
      <c r="X134" s="108" t="str">
        <f t="shared" si="27"/>
        <v/>
      </c>
      <c r="Y134" s="108" t="str">
        <f t="shared" si="28"/>
        <v/>
      </c>
      <c r="Z134" s="108" t="str">
        <f t="shared" si="29"/>
        <v xml:space="preserve">Temps restant : </v>
      </c>
      <c r="AA134" s="355" t="str">
        <f t="shared" si="30"/>
        <v/>
      </c>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row>
    <row r="135" spans="1:87" ht="15.75" thickBot="1">
      <c r="A135" s="354" t="str">
        <f>IF(eligibilité!AG137="","",eligibilité!A137)</f>
        <v/>
      </c>
      <c r="B135" s="103" t="str">
        <f>IF(A135="","",IF(VLOOKUP(A135,eligibilité!$A$15:$J$515,2,TRUE)="","",VLOOKUP(A135,eligibilité!$A$15:$J$515,2,TRUE)))</f>
        <v/>
      </c>
      <c r="C135" s="103" t="str">
        <f>IF(A135="","",IF(VLOOKUP(A135,eligibilité!$A$15:$AG$515,3,TRUE)="","",VLOOKUP(A135,eligibilité!$A$15:$AG$515,3,TRUE)))</f>
        <v/>
      </c>
      <c r="D135" s="103" t="str">
        <f>IF(A135="","",IF(VLOOKUP(A135,eligibilité!$A$15:$AG$515,4,TRUE)="","",VLOOKUP(A135,eligibilité!$A$15:$AG$515,4,TRUE)))</f>
        <v/>
      </c>
      <c r="E135" s="103" t="str">
        <f>IF(A135="","",IF(VLOOKUP(A135,eligibilité!$A$15:$AG$515,5,TRUE)="","",VLOOKUP(A135,eligibilité!$A$15:$AG$515,5,TRUE)))</f>
        <v/>
      </c>
      <c r="F135" s="104" t="str">
        <f>IF(A135="","",IF(VLOOKUP(A135,eligibilité!$A$15:$AG$515,6,TRUE)="","",VLOOKUP(A135,eligibilité!$A$15:$AG$515,6,TRUE)))</f>
        <v/>
      </c>
      <c r="G135" s="104" t="str">
        <f>IF(A135="","",IF(VLOOKUP(A135,eligibilité!$A$15:$AG$515,7,TRUE)="","",VLOOKUP(A135,eligibilité!$A$15:$AG$515,7,TRUE)))</f>
        <v/>
      </c>
      <c r="H135" s="323" t="str">
        <f>IF(A135="","",IF(VLOOKUP(A135,eligibilité!$A$15:$AG$515,8,TRUE)="","",VLOOKUP(A135,eligibilité!$A$15:$AG$515,8,TRUE)))</f>
        <v/>
      </c>
      <c r="I135" s="103" t="str">
        <f>IF(A135="","",IF(VLOOKUP(A135,eligibilité!$A$15:$AG$515,9,TRUE)="","",VLOOKUP(A135,eligibilité!$A$15:$AG$515,9,TRUE)))</f>
        <v/>
      </c>
      <c r="J135" s="105" t="str">
        <f>IF(A135="","",IF(VLOOKUP(A135,eligibilité!$A$15:$AG$515,10,TRUE)="","",VLOOKUP(A135,eligibilité!$A$15:$AG$515,10,TRUE)))</f>
        <v/>
      </c>
      <c r="K135" s="106" t="str">
        <f>IF(A135="","",IF(VLOOKUP(A135,eligibilité!$A$15:$AG$515,30,FALSE)=0,"",VLOOKUP(A135,eligibilité!$A$15:$AG$515,30,FALSE)))</f>
        <v/>
      </c>
      <c r="L135" s="107" t="str">
        <f t="shared" si="16"/>
        <v/>
      </c>
      <c r="M135" s="108" t="str">
        <f t="shared" si="17"/>
        <v/>
      </c>
      <c r="N135" s="107" t="str">
        <f t="shared" si="18"/>
        <v/>
      </c>
      <c r="O135" s="109" t="str">
        <f t="shared" si="19"/>
        <v/>
      </c>
      <c r="P135" s="109" t="str">
        <f t="shared" si="20"/>
        <v/>
      </c>
      <c r="Q135" s="241" t="str">
        <f t="shared" si="21"/>
        <v/>
      </c>
      <c r="R135" s="110" t="str">
        <f t="shared" si="22"/>
        <v/>
      </c>
      <c r="S135" s="352">
        <f t="shared" ca="1" si="31"/>
        <v>1296</v>
      </c>
      <c r="T135" s="107" t="str">
        <f t="shared" si="23"/>
        <v/>
      </c>
      <c r="U135" s="108" t="str">
        <f t="shared" si="24"/>
        <v/>
      </c>
      <c r="V135" s="107" t="str">
        <f t="shared" si="25"/>
        <v/>
      </c>
      <c r="W135" s="107" t="str">
        <f t="shared" si="26"/>
        <v/>
      </c>
      <c r="X135" s="108" t="str">
        <f t="shared" si="27"/>
        <v/>
      </c>
      <c r="Y135" s="108" t="str">
        <f t="shared" si="28"/>
        <v/>
      </c>
      <c r="Z135" s="108" t="str">
        <f t="shared" si="29"/>
        <v xml:space="preserve">Temps restant : </v>
      </c>
      <c r="AA135" s="355" t="str">
        <f t="shared" si="30"/>
        <v/>
      </c>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row>
    <row r="136" spans="1:87" ht="15.75" thickBot="1">
      <c r="A136" s="354" t="str">
        <f>IF(eligibilité!AG138="","",eligibilité!A138)</f>
        <v/>
      </c>
      <c r="B136" s="103" t="str">
        <f>IF(A136="","",IF(VLOOKUP(A136,eligibilité!$A$15:$J$515,2,TRUE)="","",VLOOKUP(A136,eligibilité!$A$15:$J$515,2,TRUE)))</f>
        <v/>
      </c>
      <c r="C136" s="103" t="str">
        <f>IF(A136="","",IF(VLOOKUP(A136,eligibilité!$A$15:$AG$515,3,TRUE)="","",VLOOKUP(A136,eligibilité!$A$15:$AG$515,3,TRUE)))</f>
        <v/>
      </c>
      <c r="D136" s="103" t="str">
        <f>IF(A136="","",IF(VLOOKUP(A136,eligibilité!$A$15:$AG$515,4,TRUE)="","",VLOOKUP(A136,eligibilité!$A$15:$AG$515,4,TRUE)))</f>
        <v/>
      </c>
      <c r="E136" s="103" t="str">
        <f>IF(A136="","",IF(VLOOKUP(A136,eligibilité!$A$15:$AG$515,5,TRUE)="","",VLOOKUP(A136,eligibilité!$A$15:$AG$515,5,TRUE)))</f>
        <v/>
      </c>
      <c r="F136" s="104" t="str">
        <f>IF(A136="","",IF(VLOOKUP(A136,eligibilité!$A$15:$AG$515,6,TRUE)="","",VLOOKUP(A136,eligibilité!$A$15:$AG$515,6,TRUE)))</f>
        <v/>
      </c>
      <c r="G136" s="104" t="str">
        <f>IF(A136="","",IF(VLOOKUP(A136,eligibilité!$A$15:$AG$515,7,TRUE)="","",VLOOKUP(A136,eligibilité!$A$15:$AG$515,7,TRUE)))</f>
        <v/>
      </c>
      <c r="H136" s="323" t="str">
        <f>IF(A136="","",IF(VLOOKUP(A136,eligibilité!$A$15:$AG$515,8,TRUE)="","",VLOOKUP(A136,eligibilité!$A$15:$AG$515,8,TRUE)))</f>
        <v/>
      </c>
      <c r="I136" s="103" t="str">
        <f>IF(A136="","",IF(VLOOKUP(A136,eligibilité!$A$15:$AG$515,9,TRUE)="","",VLOOKUP(A136,eligibilité!$A$15:$AG$515,9,TRUE)))</f>
        <v/>
      </c>
      <c r="J136" s="105" t="str">
        <f>IF(A136="","",IF(VLOOKUP(A136,eligibilité!$A$15:$AG$515,10,TRUE)="","",VLOOKUP(A136,eligibilité!$A$15:$AG$515,10,TRUE)))</f>
        <v/>
      </c>
      <c r="K136" s="106" t="str">
        <f>IF(A136="","",IF(VLOOKUP(A136,eligibilité!$A$15:$AG$515,30,FALSE)=0,"",VLOOKUP(A136,eligibilité!$A$15:$AG$515,30,FALSE)))</f>
        <v/>
      </c>
      <c r="L136" s="107" t="str">
        <f t="shared" si="16"/>
        <v/>
      </c>
      <c r="M136" s="108" t="str">
        <f t="shared" si="17"/>
        <v/>
      </c>
      <c r="N136" s="107" t="str">
        <f t="shared" si="18"/>
        <v/>
      </c>
      <c r="O136" s="109" t="str">
        <f t="shared" si="19"/>
        <v/>
      </c>
      <c r="P136" s="109" t="str">
        <f t="shared" si="20"/>
        <v/>
      </c>
      <c r="Q136" s="241" t="str">
        <f t="shared" si="21"/>
        <v/>
      </c>
      <c r="R136" s="110" t="str">
        <f t="shared" si="22"/>
        <v/>
      </c>
      <c r="S136" s="352">
        <f t="shared" ca="1" si="31"/>
        <v>1296</v>
      </c>
      <c r="T136" s="107" t="str">
        <f t="shared" si="23"/>
        <v/>
      </c>
      <c r="U136" s="108" t="str">
        <f t="shared" si="24"/>
        <v/>
      </c>
      <c r="V136" s="107" t="str">
        <f t="shared" si="25"/>
        <v/>
      </c>
      <c r="W136" s="107" t="str">
        <f t="shared" si="26"/>
        <v/>
      </c>
      <c r="X136" s="108" t="str">
        <f t="shared" si="27"/>
        <v/>
      </c>
      <c r="Y136" s="108" t="str">
        <f t="shared" si="28"/>
        <v/>
      </c>
      <c r="Z136" s="108" t="str">
        <f t="shared" si="29"/>
        <v xml:space="preserve">Temps restant : </v>
      </c>
      <c r="AA136" s="355" t="str">
        <f t="shared" si="30"/>
        <v/>
      </c>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row>
    <row r="137" spans="1:87" ht="15.75" thickBot="1">
      <c r="A137" s="354" t="str">
        <f>IF(eligibilité!AG139="","",eligibilité!A139)</f>
        <v/>
      </c>
      <c r="B137" s="103" t="str">
        <f>IF(A137="","",IF(VLOOKUP(A137,eligibilité!$A$15:$J$515,2,TRUE)="","",VLOOKUP(A137,eligibilité!$A$15:$J$515,2,TRUE)))</f>
        <v/>
      </c>
      <c r="C137" s="103" t="str">
        <f>IF(A137="","",IF(VLOOKUP(A137,eligibilité!$A$15:$AG$515,3,TRUE)="","",VLOOKUP(A137,eligibilité!$A$15:$AG$515,3,TRUE)))</f>
        <v/>
      </c>
      <c r="D137" s="103" t="str">
        <f>IF(A137="","",IF(VLOOKUP(A137,eligibilité!$A$15:$AG$515,4,TRUE)="","",VLOOKUP(A137,eligibilité!$A$15:$AG$515,4,TRUE)))</f>
        <v/>
      </c>
      <c r="E137" s="103" t="str">
        <f>IF(A137="","",IF(VLOOKUP(A137,eligibilité!$A$15:$AG$515,5,TRUE)="","",VLOOKUP(A137,eligibilité!$A$15:$AG$515,5,TRUE)))</f>
        <v/>
      </c>
      <c r="F137" s="104" t="str">
        <f>IF(A137="","",IF(VLOOKUP(A137,eligibilité!$A$15:$AG$515,6,TRUE)="","",VLOOKUP(A137,eligibilité!$A$15:$AG$515,6,TRUE)))</f>
        <v/>
      </c>
      <c r="G137" s="104" t="str">
        <f>IF(A137="","",IF(VLOOKUP(A137,eligibilité!$A$15:$AG$515,7,TRUE)="","",VLOOKUP(A137,eligibilité!$A$15:$AG$515,7,TRUE)))</f>
        <v/>
      </c>
      <c r="H137" s="323" t="str">
        <f>IF(A137="","",IF(VLOOKUP(A137,eligibilité!$A$15:$AG$515,8,TRUE)="","",VLOOKUP(A137,eligibilité!$A$15:$AG$515,8,TRUE)))</f>
        <v/>
      </c>
      <c r="I137" s="103" t="str">
        <f>IF(A137="","",IF(VLOOKUP(A137,eligibilité!$A$15:$AG$515,9,TRUE)="","",VLOOKUP(A137,eligibilité!$A$15:$AG$515,9,TRUE)))</f>
        <v/>
      </c>
      <c r="J137" s="105" t="str">
        <f>IF(A137="","",IF(VLOOKUP(A137,eligibilité!$A$15:$AG$515,10,TRUE)="","",VLOOKUP(A137,eligibilité!$A$15:$AG$515,10,TRUE)))</f>
        <v/>
      </c>
      <c r="K137" s="106" t="str">
        <f>IF(A137="","",IF(VLOOKUP(A137,eligibilité!$A$15:$AG$515,30,FALSE)=0,"",VLOOKUP(A137,eligibilité!$A$15:$AG$515,30,FALSE)))</f>
        <v/>
      </c>
      <c r="L137" s="107" t="str">
        <f t="shared" si="16"/>
        <v/>
      </c>
      <c r="M137" s="108" t="str">
        <f t="shared" si="17"/>
        <v/>
      </c>
      <c r="N137" s="107" t="str">
        <f t="shared" si="18"/>
        <v/>
      </c>
      <c r="O137" s="109" t="str">
        <f t="shared" si="19"/>
        <v/>
      </c>
      <c r="P137" s="109" t="str">
        <f t="shared" si="20"/>
        <v/>
      </c>
      <c r="Q137" s="241" t="str">
        <f t="shared" si="21"/>
        <v/>
      </c>
      <c r="R137" s="110" t="str">
        <f t="shared" si="22"/>
        <v/>
      </c>
      <c r="S137" s="352">
        <f t="shared" ca="1" si="31"/>
        <v>1296</v>
      </c>
      <c r="T137" s="107" t="str">
        <f t="shared" si="23"/>
        <v/>
      </c>
      <c r="U137" s="108" t="str">
        <f t="shared" si="24"/>
        <v/>
      </c>
      <c r="V137" s="107" t="str">
        <f t="shared" si="25"/>
        <v/>
      </c>
      <c r="W137" s="107" t="str">
        <f t="shared" si="26"/>
        <v/>
      </c>
      <c r="X137" s="108" t="str">
        <f t="shared" si="27"/>
        <v/>
      </c>
      <c r="Y137" s="108" t="str">
        <f t="shared" si="28"/>
        <v/>
      </c>
      <c r="Z137" s="108" t="str">
        <f t="shared" si="29"/>
        <v xml:space="preserve">Temps restant : </v>
      </c>
      <c r="AA137" s="355" t="str">
        <f t="shared" si="30"/>
        <v/>
      </c>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row>
    <row r="138" spans="1:87" ht="15.75" thickBot="1">
      <c r="A138" s="354" t="str">
        <f>IF(eligibilité!AG140="","",eligibilité!A140)</f>
        <v/>
      </c>
      <c r="B138" s="103" t="str">
        <f>IF(A138="","",IF(VLOOKUP(A138,eligibilité!$A$15:$J$515,2,TRUE)="","",VLOOKUP(A138,eligibilité!$A$15:$J$515,2,TRUE)))</f>
        <v/>
      </c>
      <c r="C138" s="103" t="str">
        <f>IF(A138="","",IF(VLOOKUP(A138,eligibilité!$A$15:$AG$515,3,TRUE)="","",VLOOKUP(A138,eligibilité!$A$15:$AG$515,3,TRUE)))</f>
        <v/>
      </c>
      <c r="D138" s="103" t="str">
        <f>IF(A138="","",IF(VLOOKUP(A138,eligibilité!$A$15:$AG$515,4,TRUE)="","",VLOOKUP(A138,eligibilité!$A$15:$AG$515,4,TRUE)))</f>
        <v/>
      </c>
      <c r="E138" s="103" t="str">
        <f>IF(A138="","",IF(VLOOKUP(A138,eligibilité!$A$15:$AG$515,5,TRUE)="","",VLOOKUP(A138,eligibilité!$A$15:$AG$515,5,TRUE)))</f>
        <v/>
      </c>
      <c r="F138" s="104" t="str">
        <f>IF(A138="","",IF(VLOOKUP(A138,eligibilité!$A$15:$AG$515,6,TRUE)="","",VLOOKUP(A138,eligibilité!$A$15:$AG$515,6,TRUE)))</f>
        <v/>
      </c>
      <c r="G138" s="104" t="str">
        <f>IF(A138="","",IF(VLOOKUP(A138,eligibilité!$A$15:$AG$515,7,TRUE)="","",VLOOKUP(A138,eligibilité!$A$15:$AG$515,7,TRUE)))</f>
        <v/>
      </c>
      <c r="H138" s="323" t="str">
        <f>IF(A138="","",IF(VLOOKUP(A138,eligibilité!$A$15:$AG$515,8,TRUE)="","",VLOOKUP(A138,eligibilité!$A$15:$AG$515,8,TRUE)))</f>
        <v/>
      </c>
      <c r="I138" s="103" t="str">
        <f>IF(A138="","",IF(VLOOKUP(A138,eligibilité!$A$15:$AG$515,9,TRUE)="","",VLOOKUP(A138,eligibilité!$A$15:$AG$515,9,TRUE)))</f>
        <v/>
      </c>
      <c r="J138" s="105" t="str">
        <f>IF(A138="","",IF(VLOOKUP(A138,eligibilité!$A$15:$AG$515,10,TRUE)="","",VLOOKUP(A138,eligibilité!$A$15:$AG$515,10,TRUE)))</f>
        <v/>
      </c>
      <c r="K138" s="106" t="str">
        <f>IF(A138="","",IF(VLOOKUP(A138,eligibilité!$A$15:$AG$515,30,FALSE)=0,"",VLOOKUP(A138,eligibilité!$A$15:$AG$515,30,FALSE)))</f>
        <v/>
      </c>
      <c r="L138" s="107" t="str">
        <f t="shared" si="16"/>
        <v/>
      </c>
      <c r="M138" s="108" t="str">
        <f t="shared" si="17"/>
        <v/>
      </c>
      <c r="N138" s="107" t="str">
        <f t="shared" si="18"/>
        <v/>
      </c>
      <c r="O138" s="109" t="str">
        <f t="shared" si="19"/>
        <v/>
      </c>
      <c r="P138" s="109" t="str">
        <f t="shared" si="20"/>
        <v/>
      </c>
      <c r="Q138" s="241" t="str">
        <f t="shared" si="21"/>
        <v/>
      </c>
      <c r="R138" s="110" t="str">
        <f t="shared" si="22"/>
        <v/>
      </c>
      <c r="S138" s="352">
        <f t="shared" ca="1" si="31"/>
        <v>1296</v>
      </c>
      <c r="T138" s="107" t="str">
        <f t="shared" si="23"/>
        <v/>
      </c>
      <c r="U138" s="108" t="str">
        <f t="shared" si="24"/>
        <v/>
      </c>
      <c r="V138" s="107" t="str">
        <f t="shared" si="25"/>
        <v/>
      </c>
      <c r="W138" s="107" t="str">
        <f t="shared" si="26"/>
        <v/>
      </c>
      <c r="X138" s="108" t="str">
        <f t="shared" si="27"/>
        <v/>
      </c>
      <c r="Y138" s="108" t="str">
        <f t="shared" si="28"/>
        <v/>
      </c>
      <c r="Z138" s="108" t="str">
        <f t="shared" si="29"/>
        <v xml:space="preserve">Temps restant : </v>
      </c>
      <c r="AA138" s="355" t="str">
        <f t="shared" si="30"/>
        <v/>
      </c>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row>
    <row r="139" spans="1:87" ht="15.75" thickBot="1">
      <c r="A139" s="354" t="str">
        <f>IF(eligibilité!AG141="","",eligibilité!A141)</f>
        <v/>
      </c>
      <c r="B139" s="103" t="str">
        <f>IF(A139="","",IF(VLOOKUP(A139,eligibilité!$A$15:$J$515,2,TRUE)="","",VLOOKUP(A139,eligibilité!$A$15:$J$515,2,TRUE)))</f>
        <v/>
      </c>
      <c r="C139" s="103" t="str">
        <f>IF(A139="","",IF(VLOOKUP(A139,eligibilité!$A$15:$AG$515,3,TRUE)="","",VLOOKUP(A139,eligibilité!$A$15:$AG$515,3,TRUE)))</f>
        <v/>
      </c>
      <c r="D139" s="103" t="str">
        <f>IF(A139="","",IF(VLOOKUP(A139,eligibilité!$A$15:$AG$515,4,TRUE)="","",VLOOKUP(A139,eligibilité!$A$15:$AG$515,4,TRUE)))</f>
        <v/>
      </c>
      <c r="E139" s="103" t="str">
        <f>IF(A139="","",IF(VLOOKUP(A139,eligibilité!$A$15:$AG$515,5,TRUE)="","",VLOOKUP(A139,eligibilité!$A$15:$AG$515,5,TRUE)))</f>
        <v/>
      </c>
      <c r="F139" s="104" t="str">
        <f>IF(A139="","",IF(VLOOKUP(A139,eligibilité!$A$15:$AG$515,6,TRUE)="","",VLOOKUP(A139,eligibilité!$A$15:$AG$515,6,TRUE)))</f>
        <v/>
      </c>
      <c r="G139" s="104" t="str">
        <f>IF(A139="","",IF(VLOOKUP(A139,eligibilité!$A$15:$AG$515,7,TRUE)="","",VLOOKUP(A139,eligibilité!$A$15:$AG$515,7,TRUE)))</f>
        <v/>
      </c>
      <c r="H139" s="323" t="str">
        <f>IF(A139="","",IF(VLOOKUP(A139,eligibilité!$A$15:$AG$515,8,TRUE)="","",VLOOKUP(A139,eligibilité!$A$15:$AG$515,8,TRUE)))</f>
        <v/>
      </c>
      <c r="I139" s="103" t="str">
        <f>IF(A139="","",IF(VLOOKUP(A139,eligibilité!$A$15:$AG$515,9,TRUE)="","",VLOOKUP(A139,eligibilité!$A$15:$AG$515,9,TRUE)))</f>
        <v/>
      </c>
      <c r="J139" s="105" t="str">
        <f>IF(A139="","",IF(VLOOKUP(A139,eligibilité!$A$15:$AG$515,10,TRUE)="","",VLOOKUP(A139,eligibilité!$A$15:$AG$515,10,TRUE)))</f>
        <v/>
      </c>
      <c r="K139" s="106" t="str">
        <f>IF(A139="","",IF(VLOOKUP(A139,eligibilité!$A$15:$AG$515,30,FALSE)=0,"",VLOOKUP(A139,eligibilité!$A$15:$AG$515,30,FALSE)))</f>
        <v/>
      </c>
      <c r="L139" s="107" t="str">
        <f t="shared" si="16"/>
        <v/>
      </c>
      <c r="M139" s="108" t="str">
        <f t="shared" si="17"/>
        <v/>
      </c>
      <c r="N139" s="107" t="str">
        <f t="shared" si="18"/>
        <v/>
      </c>
      <c r="O139" s="109" t="str">
        <f t="shared" si="19"/>
        <v/>
      </c>
      <c r="P139" s="109" t="str">
        <f t="shared" si="20"/>
        <v/>
      </c>
      <c r="Q139" s="241" t="str">
        <f t="shared" si="21"/>
        <v/>
      </c>
      <c r="R139" s="110" t="str">
        <f t="shared" si="22"/>
        <v/>
      </c>
      <c r="S139" s="352">
        <f t="shared" ca="1" si="31"/>
        <v>1296</v>
      </c>
      <c r="T139" s="107" t="str">
        <f t="shared" si="23"/>
        <v/>
      </c>
      <c r="U139" s="108" t="str">
        <f t="shared" si="24"/>
        <v/>
      </c>
      <c r="V139" s="107" t="str">
        <f t="shared" si="25"/>
        <v/>
      </c>
      <c r="W139" s="107" t="str">
        <f t="shared" si="26"/>
        <v/>
      </c>
      <c r="X139" s="108" t="str">
        <f t="shared" si="27"/>
        <v/>
      </c>
      <c r="Y139" s="108" t="str">
        <f t="shared" si="28"/>
        <v/>
      </c>
      <c r="Z139" s="108" t="str">
        <f t="shared" si="29"/>
        <v xml:space="preserve">Temps restant : </v>
      </c>
      <c r="AA139" s="355" t="str">
        <f t="shared" si="30"/>
        <v/>
      </c>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row>
    <row r="140" spans="1:87" ht="15.75" thickBot="1">
      <c r="A140" s="354" t="str">
        <f>IF(eligibilité!AG142="","",eligibilité!A142)</f>
        <v/>
      </c>
      <c r="B140" s="103" t="str">
        <f>IF(A140="","",IF(VLOOKUP(A140,eligibilité!$A$15:$J$515,2,TRUE)="","",VLOOKUP(A140,eligibilité!$A$15:$J$515,2,TRUE)))</f>
        <v/>
      </c>
      <c r="C140" s="103" t="str">
        <f>IF(A140="","",IF(VLOOKUP(A140,eligibilité!$A$15:$AG$515,3,TRUE)="","",VLOOKUP(A140,eligibilité!$A$15:$AG$515,3,TRUE)))</f>
        <v/>
      </c>
      <c r="D140" s="103" t="str">
        <f>IF(A140="","",IF(VLOOKUP(A140,eligibilité!$A$15:$AG$515,4,TRUE)="","",VLOOKUP(A140,eligibilité!$A$15:$AG$515,4,TRUE)))</f>
        <v/>
      </c>
      <c r="E140" s="103" t="str">
        <f>IF(A140="","",IF(VLOOKUP(A140,eligibilité!$A$15:$AG$515,5,TRUE)="","",VLOOKUP(A140,eligibilité!$A$15:$AG$515,5,TRUE)))</f>
        <v/>
      </c>
      <c r="F140" s="104" t="str">
        <f>IF(A140="","",IF(VLOOKUP(A140,eligibilité!$A$15:$AG$515,6,TRUE)="","",VLOOKUP(A140,eligibilité!$A$15:$AG$515,6,TRUE)))</f>
        <v/>
      </c>
      <c r="G140" s="104" t="str">
        <f>IF(A140="","",IF(VLOOKUP(A140,eligibilité!$A$15:$AG$515,7,TRUE)="","",VLOOKUP(A140,eligibilité!$A$15:$AG$515,7,TRUE)))</f>
        <v/>
      </c>
      <c r="H140" s="323" t="str">
        <f>IF(A140="","",IF(VLOOKUP(A140,eligibilité!$A$15:$AG$515,8,TRUE)="","",VLOOKUP(A140,eligibilité!$A$15:$AG$515,8,TRUE)))</f>
        <v/>
      </c>
      <c r="I140" s="103" t="str">
        <f>IF(A140="","",IF(VLOOKUP(A140,eligibilité!$A$15:$AG$515,9,TRUE)="","",VLOOKUP(A140,eligibilité!$A$15:$AG$515,9,TRUE)))</f>
        <v/>
      </c>
      <c r="J140" s="105" t="str">
        <f>IF(A140="","",IF(VLOOKUP(A140,eligibilité!$A$15:$AG$515,10,TRUE)="","",VLOOKUP(A140,eligibilité!$A$15:$AG$515,10,TRUE)))</f>
        <v/>
      </c>
      <c r="K140" s="106" t="str">
        <f>IF(A140="","",IF(VLOOKUP(A140,eligibilité!$A$15:$AG$515,30,FALSE)=0,"",VLOOKUP(A140,eligibilité!$A$15:$AG$515,30,FALSE)))</f>
        <v/>
      </c>
      <c r="L140" s="107" t="str">
        <f t="shared" si="16"/>
        <v/>
      </c>
      <c r="M140" s="108" t="str">
        <f t="shared" si="17"/>
        <v/>
      </c>
      <c r="N140" s="107" t="str">
        <f t="shared" si="18"/>
        <v/>
      </c>
      <c r="O140" s="109" t="str">
        <f t="shared" si="19"/>
        <v/>
      </c>
      <c r="P140" s="109" t="str">
        <f t="shared" si="20"/>
        <v/>
      </c>
      <c r="Q140" s="241" t="str">
        <f t="shared" si="21"/>
        <v/>
      </c>
      <c r="R140" s="110" t="str">
        <f t="shared" si="22"/>
        <v/>
      </c>
      <c r="S140" s="352">
        <f t="shared" ca="1" si="31"/>
        <v>1296</v>
      </c>
      <c r="T140" s="107" t="str">
        <f t="shared" si="23"/>
        <v/>
      </c>
      <c r="U140" s="108" t="str">
        <f t="shared" si="24"/>
        <v/>
      </c>
      <c r="V140" s="107" t="str">
        <f t="shared" si="25"/>
        <v/>
      </c>
      <c r="W140" s="107" t="str">
        <f t="shared" si="26"/>
        <v/>
      </c>
      <c r="X140" s="108" t="str">
        <f t="shared" si="27"/>
        <v/>
      </c>
      <c r="Y140" s="108" t="str">
        <f t="shared" si="28"/>
        <v/>
      </c>
      <c r="Z140" s="108" t="str">
        <f t="shared" si="29"/>
        <v xml:space="preserve">Temps restant : </v>
      </c>
      <c r="AA140" s="355" t="str">
        <f t="shared" si="30"/>
        <v/>
      </c>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row>
    <row r="141" spans="1:87" ht="15.75" thickBot="1">
      <c r="A141" s="354" t="str">
        <f>IF(eligibilité!AG143="","",eligibilité!A143)</f>
        <v/>
      </c>
      <c r="B141" s="103" t="str">
        <f>IF(A141="","",IF(VLOOKUP(A141,eligibilité!$A$15:$J$515,2,TRUE)="","",VLOOKUP(A141,eligibilité!$A$15:$J$515,2,TRUE)))</f>
        <v/>
      </c>
      <c r="C141" s="103" t="str">
        <f>IF(A141="","",IF(VLOOKUP(A141,eligibilité!$A$15:$AG$515,3,TRUE)="","",VLOOKUP(A141,eligibilité!$A$15:$AG$515,3,TRUE)))</f>
        <v/>
      </c>
      <c r="D141" s="103" t="str">
        <f>IF(A141="","",IF(VLOOKUP(A141,eligibilité!$A$15:$AG$515,4,TRUE)="","",VLOOKUP(A141,eligibilité!$A$15:$AG$515,4,TRUE)))</f>
        <v/>
      </c>
      <c r="E141" s="103" t="str">
        <f>IF(A141="","",IF(VLOOKUP(A141,eligibilité!$A$15:$AG$515,5,TRUE)="","",VLOOKUP(A141,eligibilité!$A$15:$AG$515,5,TRUE)))</f>
        <v/>
      </c>
      <c r="F141" s="104" t="str">
        <f>IF(A141="","",IF(VLOOKUP(A141,eligibilité!$A$15:$AG$515,6,TRUE)="","",VLOOKUP(A141,eligibilité!$A$15:$AG$515,6,TRUE)))</f>
        <v/>
      </c>
      <c r="G141" s="104" t="str">
        <f>IF(A141="","",IF(VLOOKUP(A141,eligibilité!$A$15:$AG$515,7,TRUE)="","",VLOOKUP(A141,eligibilité!$A$15:$AG$515,7,TRUE)))</f>
        <v/>
      </c>
      <c r="H141" s="323" t="str">
        <f>IF(A141="","",IF(VLOOKUP(A141,eligibilité!$A$15:$AG$515,8,TRUE)="","",VLOOKUP(A141,eligibilité!$A$15:$AG$515,8,TRUE)))</f>
        <v/>
      </c>
      <c r="I141" s="103" t="str">
        <f>IF(A141="","",IF(VLOOKUP(A141,eligibilité!$A$15:$AG$515,9,TRUE)="","",VLOOKUP(A141,eligibilité!$A$15:$AG$515,9,TRUE)))</f>
        <v/>
      </c>
      <c r="J141" s="105" t="str">
        <f>IF(A141="","",IF(VLOOKUP(A141,eligibilité!$A$15:$AG$515,10,TRUE)="","",VLOOKUP(A141,eligibilité!$A$15:$AG$515,10,TRUE)))</f>
        <v/>
      </c>
      <c r="K141" s="106" t="str">
        <f>IF(A141="","",IF(VLOOKUP(A141,eligibilité!$A$15:$AG$515,30,FALSE)=0,"",VLOOKUP(A141,eligibilité!$A$15:$AG$515,30,FALSE)))</f>
        <v/>
      </c>
      <c r="L141" s="107" t="str">
        <f t="shared" si="16"/>
        <v/>
      </c>
      <c r="M141" s="108" t="str">
        <f t="shared" si="17"/>
        <v/>
      </c>
      <c r="N141" s="107" t="str">
        <f t="shared" si="18"/>
        <v/>
      </c>
      <c r="O141" s="109" t="str">
        <f t="shared" si="19"/>
        <v/>
      </c>
      <c r="P141" s="109" t="str">
        <f t="shared" si="20"/>
        <v/>
      </c>
      <c r="Q141" s="241" t="str">
        <f t="shared" si="21"/>
        <v/>
      </c>
      <c r="R141" s="110" t="str">
        <f t="shared" si="22"/>
        <v/>
      </c>
      <c r="S141" s="352">
        <f t="shared" ca="1" si="31"/>
        <v>1296</v>
      </c>
      <c r="T141" s="107" t="str">
        <f t="shared" si="23"/>
        <v/>
      </c>
      <c r="U141" s="108" t="str">
        <f t="shared" si="24"/>
        <v/>
      </c>
      <c r="V141" s="107" t="str">
        <f t="shared" si="25"/>
        <v/>
      </c>
      <c r="W141" s="107" t="str">
        <f t="shared" si="26"/>
        <v/>
      </c>
      <c r="X141" s="108" t="str">
        <f t="shared" si="27"/>
        <v/>
      </c>
      <c r="Y141" s="108" t="str">
        <f t="shared" si="28"/>
        <v/>
      </c>
      <c r="Z141" s="108" t="str">
        <f t="shared" si="29"/>
        <v xml:space="preserve">Temps restant : </v>
      </c>
      <c r="AA141" s="355" t="str">
        <f t="shared" si="30"/>
        <v/>
      </c>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row>
    <row r="142" spans="1:87" ht="15.75" thickBot="1">
      <c r="A142" s="354" t="str">
        <f>IF(eligibilité!AG144="","",eligibilité!A144)</f>
        <v/>
      </c>
      <c r="B142" s="103" t="str">
        <f>IF(A142="","",IF(VLOOKUP(A142,eligibilité!$A$15:$J$515,2,TRUE)="","",VLOOKUP(A142,eligibilité!$A$15:$J$515,2,TRUE)))</f>
        <v/>
      </c>
      <c r="C142" s="103" t="str">
        <f>IF(A142="","",IF(VLOOKUP(A142,eligibilité!$A$15:$AG$515,3,TRUE)="","",VLOOKUP(A142,eligibilité!$A$15:$AG$515,3,TRUE)))</f>
        <v/>
      </c>
      <c r="D142" s="103" t="str">
        <f>IF(A142="","",IF(VLOOKUP(A142,eligibilité!$A$15:$AG$515,4,TRUE)="","",VLOOKUP(A142,eligibilité!$A$15:$AG$515,4,TRUE)))</f>
        <v/>
      </c>
      <c r="E142" s="103" t="str">
        <f>IF(A142="","",IF(VLOOKUP(A142,eligibilité!$A$15:$AG$515,5,TRUE)="","",VLOOKUP(A142,eligibilité!$A$15:$AG$515,5,TRUE)))</f>
        <v/>
      </c>
      <c r="F142" s="104" t="str">
        <f>IF(A142="","",IF(VLOOKUP(A142,eligibilité!$A$15:$AG$515,6,TRUE)="","",VLOOKUP(A142,eligibilité!$A$15:$AG$515,6,TRUE)))</f>
        <v/>
      </c>
      <c r="G142" s="104" t="str">
        <f>IF(A142="","",IF(VLOOKUP(A142,eligibilité!$A$15:$AG$515,7,TRUE)="","",VLOOKUP(A142,eligibilité!$A$15:$AG$515,7,TRUE)))</f>
        <v/>
      </c>
      <c r="H142" s="323" t="str">
        <f>IF(A142="","",IF(VLOOKUP(A142,eligibilité!$A$15:$AG$515,8,TRUE)="","",VLOOKUP(A142,eligibilité!$A$15:$AG$515,8,TRUE)))</f>
        <v/>
      </c>
      <c r="I142" s="103" t="str">
        <f>IF(A142="","",IF(VLOOKUP(A142,eligibilité!$A$15:$AG$515,9,TRUE)="","",VLOOKUP(A142,eligibilité!$A$15:$AG$515,9,TRUE)))</f>
        <v/>
      </c>
      <c r="J142" s="105" t="str">
        <f>IF(A142="","",IF(VLOOKUP(A142,eligibilité!$A$15:$AG$515,10,TRUE)="","",VLOOKUP(A142,eligibilité!$A$15:$AG$515,10,TRUE)))</f>
        <v/>
      </c>
      <c r="K142" s="106" t="str">
        <f>IF(A142="","",IF(VLOOKUP(A142,eligibilité!$A$15:$AG$515,30,FALSE)=0,"",VLOOKUP(A142,eligibilité!$A$15:$AG$515,30,FALSE)))</f>
        <v/>
      </c>
      <c r="L142" s="107" t="str">
        <f t="shared" ref="L142:L205" si="32">IF(K142="","",48-K142)</f>
        <v/>
      </c>
      <c r="M142" s="108" t="str">
        <f t="shared" ref="M142:M205" si="33">IF(L142="","",INT(L142/12))</f>
        <v/>
      </c>
      <c r="N142" s="107" t="str">
        <f t="shared" ref="N142:N205" si="34">IF(L142="","",(L142-M142*12))</f>
        <v/>
      </c>
      <c r="O142" s="109" t="str">
        <f t="shared" ref="O142:O205" si="35">IF(L142="","",INT(N142))</f>
        <v/>
      </c>
      <c r="P142" s="109" t="str">
        <f t="shared" ref="P142:P205" si="36">IF(L142="","",ROUNDDOWN((N142-O142)*30.44,0))</f>
        <v/>
      </c>
      <c r="Q142" s="241" t="str">
        <f t="shared" ref="Q142:Q205" si="37">IF(K142="","",CONCATENATE(M142," an(s) ",O142," mois ",P142," jour(s)"))</f>
        <v/>
      </c>
      <c r="R142" s="110" t="str">
        <f t="shared" ref="R142:R205" si="38">IF(K142="","",M142*365.25+O142*30.44+P142)</f>
        <v/>
      </c>
      <c r="S142" s="352">
        <f t="shared" ca="1" si="31"/>
        <v>1296</v>
      </c>
      <c r="T142" s="107" t="str">
        <f t="shared" ref="T142:T205" si="39">IF(R142="","",R142-S142)</f>
        <v/>
      </c>
      <c r="U142" s="108" t="str">
        <f t="shared" ref="U142:U205" si="40">IF(L142="","",IF(T142&lt;=365.25,0,INT(T142/365.25)))</f>
        <v/>
      </c>
      <c r="V142" s="107" t="str">
        <f t="shared" ref="V142:V205" si="41">IF(T142="","",T142-U142)</f>
        <v/>
      </c>
      <c r="W142" s="107" t="str">
        <f t="shared" ref="W142:W205" si="42">IF(L142="","",IF(U142=0,(T142/30.44),(T142/30.44)-12))</f>
        <v/>
      </c>
      <c r="X142" s="108" t="str">
        <f t="shared" ref="X142:X205" si="43">IF(W142="","",ABS(ROUNDDOWN(W142,0)))</f>
        <v/>
      </c>
      <c r="Y142" s="108" t="str">
        <f t="shared" ref="Y142:Y205" si="44">IF(T142="","",ROUNDDOWN(ABS(W142-ROUNDDOWN(W142,0))*30.44,0))</f>
        <v/>
      </c>
      <c r="Z142" s="108" t="str">
        <f t="shared" ref="Z142:Z205" si="45">IF(T142&lt;=0,"Temps écoulé depuis : ","Temps restant : ")</f>
        <v xml:space="preserve">Temps restant : </v>
      </c>
      <c r="AA142" s="355" t="str">
        <f t="shared" ref="AA142:AA205" si="46">IF(L142="","",CONCATENATE(Z142,U142," an(s) ",X142," mois ",Y142," jour(s) "))</f>
        <v/>
      </c>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row>
    <row r="143" spans="1:87" ht="15.75" thickBot="1">
      <c r="A143" s="354" t="str">
        <f>IF(eligibilité!AG145="","",eligibilité!A145)</f>
        <v/>
      </c>
      <c r="B143" s="103" t="str">
        <f>IF(A143="","",IF(VLOOKUP(A143,eligibilité!$A$15:$J$515,2,TRUE)="","",VLOOKUP(A143,eligibilité!$A$15:$J$515,2,TRUE)))</f>
        <v/>
      </c>
      <c r="C143" s="103" t="str">
        <f>IF(A143="","",IF(VLOOKUP(A143,eligibilité!$A$15:$AG$515,3,TRUE)="","",VLOOKUP(A143,eligibilité!$A$15:$AG$515,3,TRUE)))</f>
        <v/>
      </c>
      <c r="D143" s="103" t="str">
        <f>IF(A143="","",IF(VLOOKUP(A143,eligibilité!$A$15:$AG$515,4,TRUE)="","",VLOOKUP(A143,eligibilité!$A$15:$AG$515,4,TRUE)))</f>
        <v/>
      </c>
      <c r="E143" s="103" t="str">
        <f>IF(A143="","",IF(VLOOKUP(A143,eligibilité!$A$15:$AG$515,5,TRUE)="","",VLOOKUP(A143,eligibilité!$A$15:$AG$515,5,TRUE)))</f>
        <v/>
      </c>
      <c r="F143" s="104" t="str">
        <f>IF(A143="","",IF(VLOOKUP(A143,eligibilité!$A$15:$AG$515,6,TRUE)="","",VLOOKUP(A143,eligibilité!$A$15:$AG$515,6,TRUE)))</f>
        <v/>
      </c>
      <c r="G143" s="104" t="str">
        <f>IF(A143="","",IF(VLOOKUP(A143,eligibilité!$A$15:$AG$515,7,TRUE)="","",VLOOKUP(A143,eligibilité!$A$15:$AG$515,7,TRUE)))</f>
        <v/>
      </c>
      <c r="H143" s="323" t="str">
        <f>IF(A143="","",IF(VLOOKUP(A143,eligibilité!$A$15:$AG$515,8,TRUE)="","",VLOOKUP(A143,eligibilité!$A$15:$AG$515,8,TRUE)))</f>
        <v/>
      </c>
      <c r="I143" s="103" t="str">
        <f>IF(A143="","",IF(VLOOKUP(A143,eligibilité!$A$15:$AG$515,9,TRUE)="","",VLOOKUP(A143,eligibilité!$A$15:$AG$515,9,TRUE)))</f>
        <v/>
      </c>
      <c r="J143" s="105" t="str">
        <f>IF(A143="","",IF(VLOOKUP(A143,eligibilité!$A$15:$AG$515,10,TRUE)="","",VLOOKUP(A143,eligibilité!$A$15:$AG$515,10,TRUE)))</f>
        <v/>
      </c>
      <c r="K143" s="106" t="str">
        <f>IF(A143="","",IF(VLOOKUP(A143,eligibilité!$A$15:$AG$515,30,FALSE)=0,"",VLOOKUP(A143,eligibilité!$A$15:$AG$515,30,FALSE)))</f>
        <v/>
      </c>
      <c r="L143" s="107" t="str">
        <f t="shared" si="32"/>
        <v/>
      </c>
      <c r="M143" s="108" t="str">
        <f t="shared" si="33"/>
        <v/>
      </c>
      <c r="N143" s="107" t="str">
        <f t="shared" si="34"/>
        <v/>
      </c>
      <c r="O143" s="109" t="str">
        <f t="shared" si="35"/>
        <v/>
      </c>
      <c r="P143" s="109" t="str">
        <f t="shared" si="36"/>
        <v/>
      </c>
      <c r="Q143" s="241" t="str">
        <f t="shared" si="37"/>
        <v/>
      </c>
      <c r="R143" s="110" t="str">
        <f t="shared" si="38"/>
        <v/>
      </c>
      <c r="S143" s="352">
        <f t="shared" ref="S143:S206" ca="1" si="47">TODAY()-DATE(2013,4,1)</f>
        <v>1296</v>
      </c>
      <c r="T143" s="107" t="str">
        <f t="shared" si="39"/>
        <v/>
      </c>
      <c r="U143" s="108" t="str">
        <f t="shared" si="40"/>
        <v/>
      </c>
      <c r="V143" s="107" t="str">
        <f t="shared" si="41"/>
        <v/>
      </c>
      <c r="W143" s="107" t="str">
        <f t="shared" si="42"/>
        <v/>
      </c>
      <c r="X143" s="108" t="str">
        <f t="shared" si="43"/>
        <v/>
      </c>
      <c r="Y143" s="108" t="str">
        <f t="shared" si="44"/>
        <v/>
      </c>
      <c r="Z143" s="108" t="str">
        <f t="shared" si="45"/>
        <v xml:space="preserve">Temps restant : </v>
      </c>
      <c r="AA143" s="355" t="str">
        <f t="shared" si="46"/>
        <v/>
      </c>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row>
    <row r="144" spans="1:87" ht="15.75" thickBot="1">
      <c r="A144" s="354" t="str">
        <f>IF(eligibilité!AG146="","",eligibilité!A146)</f>
        <v/>
      </c>
      <c r="B144" s="103" t="str">
        <f>IF(A144="","",IF(VLOOKUP(A144,eligibilité!$A$15:$J$515,2,TRUE)="","",VLOOKUP(A144,eligibilité!$A$15:$J$515,2,TRUE)))</f>
        <v/>
      </c>
      <c r="C144" s="103" t="str">
        <f>IF(A144="","",IF(VLOOKUP(A144,eligibilité!$A$15:$AG$515,3,TRUE)="","",VLOOKUP(A144,eligibilité!$A$15:$AG$515,3,TRUE)))</f>
        <v/>
      </c>
      <c r="D144" s="103" t="str">
        <f>IF(A144="","",IF(VLOOKUP(A144,eligibilité!$A$15:$AG$515,4,TRUE)="","",VLOOKUP(A144,eligibilité!$A$15:$AG$515,4,TRUE)))</f>
        <v/>
      </c>
      <c r="E144" s="103" t="str">
        <f>IF(A144="","",IF(VLOOKUP(A144,eligibilité!$A$15:$AG$515,5,TRUE)="","",VLOOKUP(A144,eligibilité!$A$15:$AG$515,5,TRUE)))</f>
        <v/>
      </c>
      <c r="F144" s="104" t="str">
        <f>IF(A144="","",IF(VLOOKUP(A144,eligibilité!$A$15:$AG$515,6,TRUE)="","",VLOOKUP(A144,eligibilité!$A$15:$AG$515,6,TRUE)))</f>
        <v/>
      </c>
      <c r="G144" s="104" t="str">
        <f>IF(A144="","",IF(VLOOKUP(A144,eligibilité!$A$15:$AG$515,7,TRUE)="","",VLOOKUP(A144,eligibilité!$A$15:$AG$515,7,TRUE)))</f>
        <v/>
      </c>
      <c r="H144" s="323" t="str">
        <f>IF(A144="","",IF(VLOOKUP(A144,eligibilité!$A$15:$AG$515,8,TRUE)="","",VLOOKUP(A144,eligibilité!$A$15:$AG$515,8,TRUE)))</f>
        <v/>
      </c>
      <c r="I144" s="103" t="str">
        <f>IF(A144="","",IF(VLOOKUP(A144,eligibilité!$A$15:$AG$515,9,TRUE)="","",VLOOKUP(A144,eligibilité!$A$15:$AG$515,9,TRUE)))</f>
        <v/>
      </c>
      <c r="J144" s="105" t="str">
        <f>IF(A144="","",IF(VLOOKUP(A144,eligibilité!$A$15:$AG$515,10,TRUE)="","",VLOOKUP(A144,eligibilité!$A$15:$AG$515,10,TRUE)))</f>
        <v/>
      </c>
      <c r="K144" s="106" t="str">
        <f>IF(A144="","",IF(VLOOKUP(A144,eligibilité!$A$15:$AG$515,30,FALSE)=0,"",VLOOKUP(A144,eligibilité!$A$15:$AG$515,30,FALSE)))</f>
        <v/>
      </c>
      <c r="L144" s="107" t="str">
        <f t="shared" si="32"/>
        <v/>
      </c>
      <c r="M144" s="108" t="str">
        <f t="shared" si="33"/>
        <v/>
      </c>
      <c r="N144" s="107" t="str">
        <f t="shared" si="34"/>
        <v/>
      </c>
      <c r="O144" s="109" t="str">
        <f t="shared" si="35"/>
        <v/>
      </c>
      <c r="P144" s="109" t="str">
        <f t="shared" si="36"/>
        <v/>
      </c>
      <c r="Q144" s="241" t="str">
        <f t="shared" si="37"/>
        <v/>
      </c>
      <c r="R144" s="110" t="str">
        <f t="shared" si="38"/>
        <v/>
      </c>
      <c r="S144" s="352">
        <f t="shared" ca="1" si="47"/>
        <v>1296</v>
      </c>
      <c r="T144" s="107" t="str">
        <f t="shared" si="39"/>
        <v/>
      </c>
      <c r="U144" s="108" t="str">
        <f t="shared" si="40"/>
        <v/>
      </c>
      <c r="V144" s="107" t="str">
        <f t="shared" si="41"/>
        <v/>
      </c>
      <c r="W144" s="107" t="str">
        <f t="shared" si="42"/>
        <v/>
      </c>
      <c r="X144" s="108" t="str">
        <f t="shared" si="43"/>
        <v/>
      </c>
      <c r="Y144" s="108" t="str">
        <f t="shared" si="44"/>
        <v/>
      </c>
      <c r="Z144" s="108" t="str">
        <f t="shared" si="45"/>
        <v xml:space="preserve">Temps restant : </v>
      </c>
      <c r="AA144" s="355" t="str">
        <f t="shared" si="46"/>
        <v/>
      </c>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row>
    <row r="145" spans="1:87" ht="15.75" thickBot="1">
      <c r="A145" s="354" t="str">
        <f>IF(eligibilité!AG147="","",eligibilité!A147)</f>
        <v/>
      </c>
      <c r="B145" s="103" t="str">
        <f>IF(A145="","",IF(VLOOKUP(A145,eligibilité!$A$15:$J$515,2,TRUE)="","",VLOOKUP(A145,eligibilité!$A$15:$J$515,2,TRUE)))</f>
        <v/>
      </c>
      <c r="C145" s="103" t="str">
        <f>IF(A145="","",IF(VLOOKUP(A145,eligibilité!$A$15:$AG$515,3,TRUE)="","",VLOOKUP(A145,eligibilité!$A$15:$AG$515,3,TRUE)))</f>
        <v/>
      </c>
      <c r="D145" s="103" t="str">
        <f>IF(A145="","",IF(VLOOKUP(A145,eligibilité!$A$15:$AG$515,4,TRUE)="","",VLOOKUP(A145,eligibilité!$A$15:$AG$515,4,TRUE)))</f>
        <v/>
      </c>
      <c r="E145" s="103" t="str">
        <f>IF(A145="","",IF(VLOOKUP(A145,eligibilité!$A$15:$AG$515,5,TRUE)="","",VLOOKUP(A145,eligibilité!$A$15:$AG$515,5,TRUE)))</f>
        <v/>
      </c>
      <c r="F145" s="104" t="str">
        <f>IF(A145="","",IF(VLOOKUP(A145,eligibilité!$A$15:$AG$515,6,TRUE)="","",VLOOKUP(A145,eligibilité!$A$15:$AG$515,6,TRUE)))</f>
        <v/>
      </c>
      <c r="G145" s="104" t="str">
        <f>IF(A145="","",IF(VLOOKUP(A145,eligibilité!$A$15:$AG$515,7,TRUE)="","",VLOOKUP(A145,eligibilité!$A$15:$AG$515,7,TRUE)))</f>
        <v/>
      </c>
      <c r="H145" s="323" t="str">
        <f>IF(A145="","",IF(VLOOKUP(A145,eligibilité!$A$15:$AG$515,8,TRUE)="","",VLOOKUP(A145,eligibilité!$A$15:$AG$515,8,TRUE)))</f>
        <v/>
      </c>
      <c r="I145" s="103" t="str">
        <f>IF(A145="","",IF(VLOOKUP(A145,eligibilité!$A$15:$AG$515,9,TRUE)="","",VLOOKUP(A145,eligibilité!$A$15:$AG$515,9,TRUE)))</f>
        <v/>
      </c>
      <c r="J145" s="105" t="str">
        <f>IF(A145="","",IF(VLOOKUP(A145,eligibilité!$A$15:$AG$515,10,TRUE)="","",VLOOKUP(A145,eligibilité!$A$15:$AG$515,10,TRUE)))</f>
        <v/>
      </c>
      <c r="K145" s="106" t="str">
        <f>IF(A145="","",IF(VLOOKUP(A145,eligibilité!$A$15:$AG$515,30,FALSE)=0,"",VLOOKUP(A145,eligibilité!$A$15:$AG$515,30,FALSE)))</f>
        <v/>
      </c>
      <c r="L145" s="107" t="str">
        <f t="shared" si="32"/>
        <v/>
      </c>
      <c r="M145" s="108" t="str">
        <f t="shared" si="33"/>
        <v/>
      </c>
      <c r="N145" s="107" t="str">
        <f t="shared" si="34"/>
        <v/>
      </c>
      <c r="O145" s="109" t="str">
        <f t="shared" si="35"/>
        <v/>
      </c>
      <c r="P145" s="109" t="str">
        <f t="shared" si="36"/>
        <v/>
      </c>
      <c r="Q145" s="241" t="str">
        <f t="shared" si="37"/>
        <v/>
      </c>
      <c r="R145" s="110" t="str">
        <f t="shared" si="38"/>
        <v/>
      </c>
      <c r="S145" s="352">
        <f t="shared" ca="1" si="47"/>
        <v>1296</v>
      </c>
      <c r="T145" s="107" t="str">
        <f t="shared" si="39"/>
        <v/>
      </c>
      <c r="U145" s="108" t="str">
        <f t="shared" si="40"/>
        <v/>
      </c>
      <c r="V145" s="107" t="str">
        <f t="shared" si="41"/>
        <v/>
      </c>
      <c r="W145" s="107" t="str">
        <f t="shared" si="42"/>
        <v/>
      </c>
      <c r="X145" s="108" t="str">
        <f t="shared" si="43"/>
        <v/>
      </c>
      <c r="Y145" s="108" t="str">
        <f t="shared" si="44"/>
        <v/>
      </c>
      <c r="Z145" s="108" t="str">
        <f t="shared" si="45"/>
        <v xml:space="preserve">Temps restant : </v>
      </c>
      <c r="AA145" s="355" t="str">
        <f t="shared" si="46"/>
        <v/>
      </c>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row>
    <row r="146" spans="1:87" ht="15.75" thickBot="1">
      <c r="A146" s="354" t="str">
        <f>IF(eligibilité!AG148="","",eligibilité!A148)</f>
        <v/>
      </c>
      <c r="B146" s="103" t="str">
        <f>IF(A146="","",IF(VLOOKUP(A146,eligibilité!$A$15:$J$515,2,TRUE)="","",VLOOKUP(A146,eligibilité!$A$15:$J$515,2,TRUE)))</f>
        <v/>
      </c>
      <c r="C146" s="103" t="str">
        <f>IF(A146="","",IF(VLOOKUP(A146,eligibilité!$A$15:$AG$515,3,TRUE)="","",VLOOKUP(A146,eligibilité!$A$15:$AG$515,3,TRUE)))</f>
        <v/>
      </c>
      <c r="D146" s="103" t="str">
        <f>IF(A146="","",IF(VLOOKUP(A146,eligibilité!$A$15:$AG$515,4,TRUE)="","",VLOOKUP(A146,eligibilité!$A$15:$AG$515,4,TRUE)))</f>
        <v/>
      </c>
      <c r="E146" s="103" t="str">
        <f>IF(A146="","",IF(VLOOKUP(A146,eligibilité!$A$15:$AG$515,5,TRUE)="","",VLOOKUP(A146,eligibilité!$A$15:$AG$515,5,TRUE)))</f>
        <v/>
      </c>
      <c r="F146" s="104" t="str">
        <f>IF(A146="","",IF(VLOOKUP(A146,eligibilité!$A$15:$AG$515,6,TRUE)="","",VLOOKUP(A146,eligibilité!$A$15:$AG$515,6,TRUE)))</f>
        <v/>
      </c>
      <c r="G146" s="104" t="str">
        <f>IF(A146="","",IF(VLOOKUP(A146,eligibilité!$A$15:$AG$515,7,TRUE)="","",VLOOKUP(A146,eligibilité!$A$15:$AG$515,7,TRUE)))</f>
        <v/>
      </c>
      <c r="H146" s="323" t="str">
        <f>IF(A146="","",IF(VLOOKUP(A146,eligibilité!$A$15:$AG$515,8,TRUE)="","",VLOOKUP(A146,eligibilité!$A$15:$AG$515,8,TRUE)))</f>
        <v/>
      </c>
      <c r="I146" s="103" t="str">
        <f>IF(A146="","",IF(VLOOKUP(A146,eligibilité!$A$15:$AG$515,9,TRUE)="","",VLOOKUP(A146,eligibilité!$A$15:$AG$515,9,TRUE)))</f>
        <v/>
      </c>
      <c r="J146" s="105" t="str">
        <f>IF(A146="","",IF(VLOOKUP(A146,eligibilité!$A$15:$AG$515,10,TRUE)="","",VLOOKUP(A146,eligibilité!$A$15:$AG$515,10,TRUE)))</f>
        <v/>
      </c>
      <c r="K146" s="106" t="str">
        <f>IF(A146="","",IF(VLOOKUP(A146,eligibilité!$A$15:$AG$515,30,FALSE)=0,"",VLOOKUP(A146,eligibilité!$A$15:$AG$515,30,FALSE)))</f>
        <v/>
      </c>
      <c r="L146" s="107" t="str">
        <f t="shared" si="32"/>
        <v/>
      </c>
      <c r="M146" s="108" t="str">
        <f t="shared" si="33"/>
        <v/>
      </c>
      <c r="N146" s="107" t="str">
        <f t="shared" si="34"/>
        <v/>
      </c>
      <c r="O146" s="109" t="str">
        <f t="shared" si="35"/>
        <v/>
      </c>
      <c r="P146" s="109" t="str">
        <f t="shared" si="36"/>
        <v/>
      </c>
      <c r="Q146" s="241" t="str">
        <f t="shared" si="37"/>
        <v/>
      </c>
      <c r="R146" s="110" t="str">
        <f t="shared" si="38"/>
        <v/>
      </c>
      <c r="S146" s="352">
        <f t="shared" ca="1" si="47"/>
        <v>1296</v>
      </c>
      <c r="T146" s="107" t="str">
        <f t="shared" si="39"/>
        <v/>
      </c>
      <c r="U146" s="108" t="str">
        <f t="shared" si="40"/>
        <v/>
      </c>
      <c r="V146" s="107" t="str">
        <f t="shared" si="41"/>
        <v/>
      </c>
      <c r="W146" s="107" t="str">
        <f t="shared" si="42"/>
        <v/>
      </c>
      <c r="X146" s="108" t="str">
        <f t="shared" si="43"/>
        <v/>
      </c>
      <c r="Y146" s="108" t="str">
        <f t="shared" si="44"/>
        <v/>
      </c>
      <c r="Z146" s="108" t="str">
        <f t="shared" si="45"/>
        <v xml:space="preserve">Temps restant : </v>
      </c>
      <c r="AA146" s="355" t="str">
        <f t="shared" si="46"/>
        <v/>
      </c>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row>
    <row r="147" spans="1:87" ht="15.75" thickBot="1">
      <c r="A147" s="354" t="str">
        <f>IF(eligibilité!AG149="","",eligibilité!A149)</f>
        <v/>
      </c>
      <c r="B147" s="103" t="str">
        <f>IF(A147="","",IF(VLOOKUP(A147,eligibilité!$A$15:$J$515,2,TRUE)="","",VLOOKUP(A147,eligibilité!$A$15:$J$515,2,TRUE)))</f>
        <v/>
      </c>
      <c r="C147" s="103" t="str">
        <f>IF(A147="","",IF(VLOOKUP(A147,eligibilité!$A$15:$AG$515,3,TRUE)="","",VLOOKUP(A147,eligibilité!$A$15:$AG$515,3,TRUE)))</f>
        <v/>
      </c>
      <c r="D147" s="103" t="str">
        <f>IF(A147="","",IF(VLOOKUP(A147,eligibilité!$A$15:$AG$515,4,TRUE)="","",VLOOKUP(A147,eligibilité!$A$15:$AG$515,4,TRUE)))</f>
        <v/>
      </c>
      <c r="E147" s="103" t="str">
        <f>IF(A147="","",IF(VLOOKUP(A147,eligibilité!$A$15:$AG$515,5,TRUE)="","",VLOOKUP(A147,eligibilité!$A$15:$AG$515,5,TRUE)))</f>
        <v/>
      </c>
      <c r="F147" s="104" t="str">
        <f>IF(A147="","",IF(VLOOKUP(A147,eligibilité!$A$15:$AG$515,6,TRUE)="","",VLOOKUP(A147,eligibilité!$A$15:$AG$515,6,TRUE)))</f>
        <v/>
      </c>
      <c r="G147" s="104" t="str">
        <f>IF(A147="","",IF(VLOOKUP(A147,eligibilité!$A$15:$AG$515,7,TRUE)="","",VLOOKUP(A147,eligibilité!$A$15:$AG$515,7,TRUE)))</f>
        <v/>
      </c>
      <c r="H147" s="323" t="str">
        <f>IF(A147="","",IF(VLOOKUP(A147,eligibilité!$A$15:$AG$515,8,TRUE)="","",VLOOKUP(A147,eligibilité!$A$15:$AG$515,8,TRUE)))</f>
        <v/>
      </c>
      <c r="I147" s="103" t="str">
        <f>IF(A147="","",IF(VLOOKUP(A147,eligibilité!$A$15:$AG$515,9,TRUE)="","",VLOOKUP(A147,eligibilité!$A$15:$AG$515,9,TRUE)))</f>
        <v/>
      </c>
      <c r="J147" s="105" t="str">
        <f>IF(A147="","",IF(VLOOKUP(A147,eligibilité!$A$15:$AG$515,10,TRUE)="","",VLOOKUP(A147,eligibilité!$A$15:$AG$515,10,TRUE)))</f>
        <v/>
      </c>
      <c r="K147" s="106" t="str">
        <f>IF(A147="","",IF(VLOOKUP(A147,eligibilité!$A$15:$AG$515,30,FALSE)=0,"",VLOOKUP(A147,eligibilité!$A$15:$AG$515,30,FALSE)))</f>
        <v/>
      </c>
      <c r="L147" s="107" t="str">
        <f t="shared" si="32"/>
        <v/>
      </c>
      <c r="M147" s="108" t="str">
        <f t="shared" si="33"/>
        <v/>
      </c>
      <c r="N147" s="107" t="str">
        <f t="shared" si="34"/>
        <v/>
      </c>
      <c r="O147" s="109" t="str">
        <f t="shared" si="35"/>
        <v/>
      </c>
      <c r="P147" s="109" t="str">
        <f t="shared" si="36"/>
        <v/>
      </c>
      <c r="Q147" s="241" t="str">
        <f t="shared" si="37"/>
        <v/>
      </c>
      <c r="R147" s="110" t="str">
        <f t="shared" si="38"/>
        <v/>
      </c>
      <c r="S147" s="352">
        <f t="shared" ca="1" si="47"/>
        <v>1296</v>
      </c>
      <c r="T147" s="107" t="str">
        <f t="shared" si="39"/>
        <v/>
      </c>
      <c r="U147" s="108" t="str">
        <f t="shared" si="40"/>
        <v/>
      </c>
      <c r="V147" s="107" t="str">
        <f t="shared" si="41"/>
        <v/>
      </c>
      <c r="W147" s="107" t="str">
        <f t="shared" si="42"/>
        <v/>
      </c>
      <c r="X147" s="108" t="str">
        <f t="shared" si="43"/>
        <v/>
      </c>
      <c r="Y147" s="108" t="str">
        <f t="shared" si="44"/>
        <v/>
      </c>
      <c r="Z147" s="108" t="str">
        <f t="shared" si="45"/>
        <v xml:space="preserve">Temps restant : </v>
      </c>
      <c r="AA147" s="355" t="str">
        <f t="shared" si="46"/>
        <v/>
      </c>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row>
    <row r="148" spans="1:87" ht="15.75" thickBot="1">
      <c r="A148" s="354" t="str">
        <f>IF(eligibilité!AG150="","",eligibilité!A150)</f>
        <v/>
      </c>
      <c r="B148" s="103" t="str">
        <f>IF(A148="","",IF(VLOOKUP(A148,eligibilité!$A$15:$J$515,2,TRUE)="","",VLOOKUP(A148,eligibilité!$A$15:$J$515,2,TRUE)))</f>
        <v/>
      </c>
      <c r="C148" s="103" t="str">
        <f>IF(A148="","",IF(VLOOKUP(A148,eligibilité!$A$15:$AG$515,3,TRUE)="","",VLOOKUP(A148,eligibilité!$A$15:$AG$515,3,TRUE)))</f>
        <v/>
      </c>
      <c r="D148" s="103" t="str">
        <f>IF(A148="","",IF(VLOOKUP(A148,eligibilité!$A$15:$AG$515,4,TRUE)="","",VLOOKUP(A148,eligibilité!$A$15:$AG$515,4,TRUE)))</f>
        <v/>
      </c>
      <c r="E148" s="103" t="str">
        <f>IF(A148="","",IF(VLOOKUP(A148,eligibilité!$A$15:$AG$515,5,TRUE)="","",VLOOKUP(A148,eligibilité!$A$15:$AG$515,5,TRUE)))</f>
        <v/>
      </c>
      <c r="F148" s="104" t="str">
        <f>IF(A148="","",IF(VLOOKUP(A148,eligibilité!$A$15:$AG$515,6,TRUE)="","",VLOOKUP(A148,eligibilité!$A$15:$AG$515,6,TRUE)))</f>
        <v/>
      </c>
      <c r="G148" s="104" t="str">
        <f>IF(A148="","",IF(VLOOKUP(A148,eligibilité!$A$15:$AG$515,7,TRUE)="","",VLOOKUP(A148,eligibilité!$A$15:$AG$515,7,TRUE)))</f>
        <v/>
      </c>
      <c r="H148" s="323" t="str">
        <f>IF(A148="","",IF(VLOOKUP(A148,eligibilité!$A$15:$AG$515,8,TRUE)="","",VLOOKUP(A148,eligibilité!$A$15:$AG$515,8,TRUE)))</f>
        <v/>
      </c>
      <c r="I148" s="103" t="str">
        <f>IF(A148="","",IF(VLOOKUP(A148,eligibilité!$A$15:$AG$515,9,TRUE)="","",VLOOKUP(A148,eligibilité!$A$15:$AG$515,9,TRUE)))</f>
        <v/>
      </c>
      <c r="J148" s="105" t="str">
        <f>IF(A148="","",IF(VLOOKUP(A148,eligibilité!$A$15:$AG$515,10,TRUE)="","",VLOOKUP(A148,eligibilité!$A$15:$AG$515,10,TRUE)))</f>
        <v/>
      </c>
      <c r="K148" s="106" t="str">
        <f>IF(A148="","",IF(VLOOKUP(A148,eligibilité!$A$15:$AG$515,30,FALSE)=0,"",VLOOKUP(A148,eligibilité!$A$15:$AG$515,30,FALSE)))</f>
        <v/>
      </c>
      <c r="L148" s="107" t="str">
        <f t="shared" si="32"/>
        <v/>
      </c>
      <c r="M148" s="108" t="str">
        <f t="shared" si="33"/>
        <v/>
      </c>
      <c r="N148" s="107" t="str">
        <f t="shared" si="34"/>
        <v/>
      </c>
      <c r="O148" s="109" t="str">
        <f t="shared" si="35"/>
        <v/>
      </c>
      <c r="P148" s="109" t="str">
        <f t="shared" si="36"/>
        <v/>
      </c>
      <c r="Q148" s="241" t="str">
        <f t="shared" si="37"/>
        <v/>
      </c>
      <c r="R148" s="110" t="str">
        <f t="shared" si="38"/>
        <v/>
      </c>
      <c r="S148" s="352">
        <f t="shared" ca="1" si="47"/>
        <v>1296</v>
      </c>
      <c r="T148" s="107" t="str">
        <f t="shared" si="39"/>
        <v/>
      </c>
      <c r="U148" s="108" t="str">
        <f t="shared" si="40"/>
        <v/>
      </c>
      <c r="V148" s="107" t="str">
        <f t="shared" si="41"/>
        <v/>
      </c>
      <c r="W148" s="107" t="str">
        <f t="shared" si="42"/>
        <v/>
      </c>
      <c r="X148" s="108" t="str">
        <f t="shared" si="43"/>
        <v/>
      </c>
      <c r="Y148" s="108" t="str">
        <f t="shared" si="44"/>
        <v/>
      </c>
      <c r="Z148" s="108" t="str">
        <f t="shared" si="45"/>
        <v xml:space="preserve">Temps restant : </v>
      </c>
      <c r="AA148" s="355" t="str">
        <f t="shared" si="46"/>
        <v/>
      </c>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row>
    <row r="149" spans="1:87" ht="15.75" thickBot="1">
      <c r="A149" s="354" t="str">
        <f>IF(eligibilité!AG151="","",eligibilité!A151)</f>
        <v/>
      </c>
      <c r="B149" s="103" t="str">
        <f>IF(A149="","",IF(VLOOKUP(A149,eligibilité!$A$15:$J$515,2,TRUE)="","",VLOOKUP(A149,eligibilité!$A$15:$J$515,2,TRUE)))</f>
        <v/>
      </c>
      <c r="C149" s="103" t="str">
        <f>IF(A149="","",IF(VLOOKUP(A149,eligibilité!$A$15:$AG$515,3,TRUE)="","",VLOOKUP(A149,eligibilité!$A$15:$AG$515,3,TRUE)))</f>
        <v/>
      </c>
      <c r="D149" s="103" t="str">
        <f>IF(A149="","",IF(VLOOKUP(A149,eligibilité!$A$15:$AG$515,4,TRUE)="","",VLOOKUP(A149,eligibilité!$A$15:$AG$515,4,TRUE)))</f>
        <v/>
      </c>
      <c r="E149" s="103" t="str">
        <f>IF(A149="","",IF(VLOOKUP(A149,eligibilité!$A$15:$AG$515,5,TRUE)="","",VLOOKUP(A149,eligibilité!$A$15:$AG$515,5,TRUE)))</f>
        <v/>
      </c>
      <c r="F149" s="104" t="str">
        <f>IF(A149="","",IF(VLOOKUP(A149,eligibilité!$A$15:$AG$515,6,TRUE)="","",VLOOKUP(A149,eligibilité!$A$15:$AG$515,6,TRUE)))</f>
        <v/>
      </c>
      <c r="G149" s="104" t="str">
        <f>IF(A149="","",IF(VLOOKUP(A149,eligibilité!$A$15:$AG$515,7,TRUE)="","",VLOOKUP(A149,eligibilité!$A$15:$AG$515,7,TRUE)))</f>
        <v/>
      </c>
      <c r="H149" s="323" t="str">
        <f>IF(A149="","",IF(VLOOKUP(A149,eligibilité!$A$15:$AG$515,8,TRUE)="","",VLOOKUP(A149,eligibilité!$A$15:$AG$515,8,TRUE)))</f>
        <v/>
      </c>
      <c r="I149" s="103" t="str">
        <f>IF(A149="","",IF(VLOOKUP(A149,eligibilité!$A$15:$AG$515,9,TRUE)="","",VLOOKUP(A149,eligibilité!$A$15:$AG$515,9,TRUE)))</f>
        <v/>
      </c>
      <c r="J149" s="105" t="str">
        <f>IF(A149="","",IF(VLOOKUP(A149,eligibilité!$A$15:$AG$515,10,TRUE)="","",VLOOKUP(A149,eligibilité!$A$15:$AG$515,10,TRUE)))</f>
        <v/>
      </c>
      <c r="K149" s="106" t="str">
        <f>IF(A149="","",IF(VLOOKUP(A149,eligibilité!$A$15:$AG$515,30,FALSE)=0,"",VLOOKUP(A149,eligibilité!$A$15:$AG$515,30,FALSE)))</f>
        <v/>
      </c>
      <c r="L149" s="107" t="str">
        <f t="shared" si="32"/>
        <v/>
      </c>
      <c r="M149" s="108" t="str">
        <f t="shared" si="33"/>
        <v/>
      </c>
      <c r="N149" s="107" t="str">
        <f t="shared" si="34"/>
        <v/>
      </c>
      <c r="O149" s="109" t="str">
        <f t="shared" si="35"/>
        <v/>
      </c>
      <c r="P149" s="109" t="str">
        <f t="shared" si="36"/>
        <v/>
      </c>
      <c r="Q149" s="241" t="str">
        <f t="shared" si="37"/>
        <v/>
      </c>
      <c r="R149" s="110" t="str">
        <f t="shared" si="38"/>
        <v/>
      </c>
      <c r="S149" s="352">
        <f t="shared" ca="1" si="47"/>
        <v>1296</v>
      </c>
      <c r="T149" s="107" t="str">
        <f t="shared" si="39"/>
        <v/>
      </c>
      <c r="U149" s="108" t="str">
        <f t="shared" si="40"/>
        <v/>
      </c>
      <c r="V149" s="107" t="str">
        <f t="shared" si="41"/>
        <v/>
      </c>
      <c r="W149" s="107" t="str">
        <f t="shared" si="42"/>
        <v/>
      </c>
      <c r="X149" s="108" t="str">
        <f t="shared" si="43"/>
        <v/>
      </c>
      <c r="Y149" s="108" t="str">
        <f t="shared" si="44"/>
        <v/>
      </c>
      <c r="Z149" s="108" t="str">
        <f t="shared" si="45"/>
        <v xml:space="preserve">Temps restant : </v>
      </c>
      <c r="AA149" s="355" t="str">
        <f t="shared" si="46"/>
        <v/>
      </c>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row>
    <row r="150" spans="1:87" ht="15.75" thickBot="1">
      <c r="A150" s="354" t="str">
        <f>IF(eligibilité!AG152="","",eligibilité!A152)</f>
        <v/>
      </c>
      <c r="B150" s="103" t="str">
        <f>IF(A150="","",IF(VLOOKUP(A150,eligibilité!$A$15:$J$515,2,TRUE)="","",VLOOKUP(A150,eligibilité!$A$15:$J$515,2,TRUE)))</f>
        <v/>
      </c>
      <c r="C150" s="103" t="str">
        <f>IF(A150="","",IF(VLOOKUP(A150,eligibilité!$A$15:$AG$515,3,TRUE)="","",VLOOKUP(A150,eligibilité!$A$15:$AG$515,3,TRUE)))</f>
        <v/>
      </c>
      <c r="D150" s="103" t="str">
        <f>IF(A150="","",IF(VLOOKUP(A150,eligibilité!$A$15:$AG$515,4,TRUE)="","",VLOOKUP(A150,eligibilité!$A$15:$AG$515,4,TRUE)))</f>
        <v/>
      </c>
      <c r="E150" s="103" t="str">
        <f>IF(A150="","",IF(VLOOKUP(A150,eligibilité!$A$15:$AG$515,5,TRUE)="","",VLOOKUP(A150,eligibilité!$A$15:$AG$515,5,TRUE)))</f>
        <v/>
      </c>
      <c r="F150" s="104" t="str">
        <f>IF(A150="","",IF(VLOOKUP(A150,eligibilité!$A$15:$AG$515,6,TRUE)="","",VLOOKUP(A150,eligibilité!$A$15:$AG$515,6,TRUE)))</f>
        <v/>
      </c>
      <c r="G150" s="104" t="str">
        <f>IF(A150="","",IF(VLOOKUP(A150,eligibilité!$A$15:$AG$515,7,TRUE)="","",VLOOKUP(A150,eligibilité!$A$15:$AG$515,7,TRUE)))</f>
        <v/>
      </c>
      <c r="H150" s="323" t="str">
        <f>IF(A150="","",IF(VLOOKUP(A150,eligibilité!$A$15:$AG$515,8,TRUE)="","",VLOOKUP(A150,eligibilité!$A$15:$AG$515,8,TRUE)))</f>
        <v/>
      </c>
      <c r="I150" s="103" t="str">
        <f>IF(A150="","",IF(VLOOKUP(A150,eligibilité!$A$15:$AG$515,9,TRUE)="","",VLOOKUP(A150,eligibilité!$A$15:$AG$515,9,TRUE)))</f>
        <v/>
      </c>
      <c r="J150" s="105" t="str">
        <f>IF(A150="","",IF(VLOOKUP(A150,eligibilité!$A$15:$AG$515,10,TRUE)="","",VLOOKUP(A150,eligibilité!$A$15:$AG$515,10,TRUE)))</f>
        <v/>
      </c>
      <c r="K150" s="106" t="str">
        <f>IF(A150="","",IF(VLOOKUP(A150,eligibilité!$A$15:$AG$515,30,FALSE)=0,"",VLOOKUP(A150,eligibilité!$A$15:$AG$515,30,FALSE)))</f>
        <v/>
      </c>
      <c r="L150" s="107" t="str">
        <f t="shared" si="32"/>
        <v/>
      </c>
      <c r="M150" s="108" t="str">
        <f t="shared" si="33"/>
        <v/>
      </c>
      <c r="N150" s="107" t="str">
        <f t="shared" si="34"/>
        <v/>
      </c>
      <c r="O150" s="109" t="str">
        <f t="shared" si="35"/>
        <v/>
      </c>
      <c r="P150" s="109" t="str">
        <f t="shared" si="36"/>
        <v/>
      </c>
      <c r="Q150" s="241" t="str">
        <f t="shared" si="37"/>
        <v/>
      </c>
      <c r="R150" s="110" t="str">
        <f t="shared" si="38"/>
        <v/>
      </c>
      <c r="S150" s="352">
        <f t="shared" ca="1" si="47"/>
        <v>1296</v>
      </c>
      <c r="T150" s="107" t="str">
        <f t="shared" si="39"/>
        <v/>
      </c>
      <c r="U150" s="108" t="str">
        <f t="shared" si="40"/>
        <v/>
      </c>
      <c r="V150" s="107" t="str">
        <f t="shared" si="41"/>
        <v/>
      </c>
      <c r="W150" s="107" t="str">
        <f t="shared" si="42"/>
        <v/>
      </c>
      <c r="X150" s="108" t="str">
        <f t="shared" si="43"/>
        <v/>
      </c>
      <c r="Y150" s="108" t="str">
        <f t="shared" si="44"/>
        <v/>
      </c>
      <c r="Z150" s="108" t="str">
        <f t="shared" si="45"/>
        <v xml:space="preserve">Temps restant : </v>
      </c>
      <c r="AA150" s="355" t="str">
        <f t="shared" si="46"/>
        <v/>
      </c>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row>
    <row r="151" spans="1:87" ht="15.75" thickBot="1">
      <c r="A151" s="354" t="str">
        <f>IF(eligibilité!AG153="","",eligibilité!A153)</f>
        <v/>
      </c>
      <c r="B151" s="103" t="str">
        <f>IF(A151="","",IF(VLOOKUP(A151,eligibilité!$A$15:$J$515,2,TRUE)="","",VLOOKUP(A151,eligibilité!$A$15:$J$515,2,TRUE)))</f>
        <v/>
      </c>
      <c r="C151" s="103" t="str">
        <f>IF(A151="","",IF(VLOOKUP(A151,eligibilité!$A$15:$AG$515,3,TRUE)="","",VLOOKUP(A151,eligibilité!$A$15:$AG$515,3,TRUE)))</f>
        <v/>
      </c>
      <c r="D151" s="103" t="str">
        <f>IF(A151="","",IF(VLOOKUP(A151,eligibilité!$A$15:$AG$515,4,TRUE)="","",VLOOKUP(A151,eligibilité!$A$15:$AG$515,4,TRUE)))</f>
        <v/>
      </c>
      <c r="E151" s="103" t="str">
        <f>IF(A151="","",IF(VLOOKUP(A151,eligibilité!$A$15:$AG$515,5,TRUE)="","",VLOOKUP(A151,eligibilité!$A$15:$AG$515,5,TRUE)))</f>
        <v/>
      </c>
      <c r="F151" s="104" t="str">
        <f>IF(A151="","",IF(VLOOKUP(A151,eligibilité!$A$15:$AG$515,6,TRUE)="","",VLOOKUP(A151,eligibilité!$A$15:$AG$515,6,TRUE)))</f>
        <v/>
      </c>
      <c r="G151" s="104" t="str">
        <f>IF(A151="","",IF(VLOOKUP(A151,eligibilité!$A$15:$AG$515,7,TRUE)="","",VLOOKUP(A151,eligibilité!$A$15:$AG$515,7,TRUE)))</f>
        <v/>
      </c>
      <c r="H151" s="323" t="str">
        <f>IF(A151="","",IF(VLOOKUP(A151,eligibilité!$A$15:$AG$515,8,TRUE)="","",VLOOKUP(A151,eligibilité!$A$15:$AG$515,8,TRUE)))</f>
        <v/>
      </c>
      <c r="I151" s="103" t="str">
        <f>IF(A151="","",IF(VLOOKUP(A151,eligibilité!$A$15:$AG$515,9,TRUE)="","",VLOOKUP(A151,eligibilité!$A$15:$AG$515,9,TRUE)))</f>
        <v/>
      </c>
      <c r="J151" s="105" t="str">
        <f>IF(A151="","",IF(VLOOKUP(A151,eligibilité!$A$15:$AG$515,10,TRUE)="","",VLOOKUP(A151,eligibilité!$A$15:$AG$515,10,TRUE)))</f>
        <v/>
      </c>
      <c r="K151" s="106" t="str">
        <f>IF(A151="","",IF(VLOOKUP(A151,eligibilité!$A$15:$AG$515,30,FALSE)=0,"",VLOOKUP(A151,eligibilité!$A$15:$AG$515,30,FALSE)))</f>
        <v/>
      </c>
      <c r="L151" s="107" t="str">
        <f t="shared" si="32"/>
        <v/>
      </c>
      <c r="M151" s="108" t="str">
        <f t="shared" si="33"/>
        <v/>
      </c>
      <c r="N151" s="107" t="str">
        <f t="shared" si="34"/>
        <v/>
      </c>
      <c r="O151" s="109" t="str">
        <f t="shared" si="35"/>
        <v/>
      </c>
      <c r="P151" s="109" t="str">
        <f t="shared" si="36"/>
        <v/>
      </c>
      <c r="Q151" s="241" t="str">
        <f t="shared" si="37"/>
        <v/>
      </c>
      <c r="R151" s="110" t="str">
        <f t="shared" si="38"/>
        <v/>
      </c>
      <c r="S151" s="352">
        <f t="shared" ca="1" si="47"/>
        <v>1296</v>
      </c>
      <c r="T151" s="107" t="str">
        <f t="shared" si="39"/>
        <v/>
      </c>
      <c r="U151" s="108" t="str">
        <f t="shared" si="40"/>
        <v/>
      </c>
      <c r="V151" s="107" t="str">
        <f t="shared" si="41"/>
        <v/>
      </c>
      <c r="W151" s="107" t="str">
        <f t="shared" si="42"/>
        <v/>
      </c>
      <c r="X151" s="108" t="str">
        <f t="shared" si="43"/>
        <v/>
      </c>
      <c r="Y151" s="108" t="str">
        <f t="shared" si="44"/>
        <v/>
      </c>
      <c r="Z151" s="108" t="str">
        <f t="shared" si="45"/>
        <v xml:space="preserve">Temps restant : </v>
      </c>
      <c r="AA151" s="355" t="str">
        <f t="shared" si="46"/>
        <v/>
      </c>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row>
    <row r="152" spans="1:87" ht="15.75" thickBot="1">
      <c r="A152" s="354" t="str">
        <f>IF(eligibilité!AG154="","",eligibilité!A154)</f>
        <v/>
      </c>
      <c r="B152" s="103" t="str">
        <f>IF(A152="","",IF(VLOOKUP(A152,eligibilité!$A$15:$J$515,2,TRUE)="","",VLOOKUP(A152,eligibilité!$A$15:$J$515,2,TRUE)))</f>
        <v/>
      </c>
      <c r="C152" s="103" t="str">
        <f>IF(A152="","",IF(VLOOKUP(A152,eligibilité!$A$15:$AG$515,3,TRUE)="","",VLOOKUP(A152,eligibilité!$A$15:$AG$515,3,TRUE)))</f>
        <v/>
      </c>
      <c r="D152" s="103" t="str">
        <f>IF(A152="","",IF(VLOOKUP(A152,eligibilité!$A$15:$AG$515,4,TRUE)="","",VLOOKUP(A152,eligibilité!$A$15:$AG$515,4,TRUE)))</f>
        <v/>
      </c>
      <c r="E152" s="103" t="str">
        <f>IF(A152="","",IF(VLOOKUP(A152,eligibilité!$A$15:$AG$515,5,TRUE)="","",VLOOKUP(A152,eligibilité!$A$15:$AG$515,5,TRUE)))</f>
        <v/>
      </c>
      <c r="F152" s="104" t="str">
        <f>IF(A152="","",IF(VLOOKUP(A152,eligibilité!$A$15:$AG$515,6,TRUE)="","",VLOOKUP(A152,eligibilité!$A$15:$AG$515,6,TRUE)))</f>
        <v/>
      </c>
      <c r="G152" s="104" t="str">
        <f>IF(A152="","",IF(VLOOKUP(A152,eligibilité!$A$15:$AG$515,7,TRUE)="","",VLOOKUP(A152,eligibilité!$A$15:$AG$515,7,TRUE)))</f>
        <v/>
      </c>
      <c r="H152" s="323" t="str">
        <f>IF(A152="","",IF(VLOOKUP(A152,eligibilité!$A$15:$AG$515,8,TRUE)="","",VLOOKUP(A152,eligibilité!$A$15:$AG$515,8,TRUE)))</f>
        <v/>
      </c>
      <c r="I152" s="103" t="str">
        <f>IF(A152="","",IF(VLOOKUP(A152,eligibilité!$A$15:$AG$515,9,TRUE)="","",VLOOKUP(A152,eligibilité!$A$15:$AG$515,9,TRUE)))</f>
        <v/>
      </c>
      <c r="J152" s="105" t="str">
        <f>IF(A152="","",IF(VLOOKUP(A152,eligibilité!$A$15:$AG$515,10,TRUE)="","",VLOOKUP(A152,eligibilité!$A$15:$AG$515,10,TRUE)))</f>
        <v/>
      </c>
      <c r="K152" s="106" t="str">
        <f>IF(A152="","",IF(VLOOKUP(A152,eligibilité!$A$15:$AG$515,30,FALSE)=0,"",VLOOKUP(A152,eligibilité!$A$15:$AG$515,30,FALSE)))</f>
        <v/>
      </c>
      <c r="L152" s="107" t="str">
        <f t="shared" si="32"/>
        <v/>
      </c>
      <c r="M152" s="108" t="str">
        <f t="shared" si="33"/>
        <v/>
      </c>
      <c r="N152" s="107" t="str">
        <f t="shared" si="34"/>
        <v/>
      </c>
      <c r="O152" s="109" t="str">
        <f t="shared" si="35"/>
        <v/>
      </c>
      <c r="P152" s="109" t="str">
        <f t="shared" si="36"/>
        <v/>
      </c>
      <c r="Q152" s="241" t="str">
        <f t="shared" si="37"/>
        <v/>
      </c>
      <c r="R152" s="110" t="str">
        <f t="shared" si="38"/>
        <v/>
      </c>
      <c r="S152" s="352">
        <f t="shared" ca="1" si="47"/>
        <v>1296</v>
      </c>
      <c r="T152" s="107" t="str">
        <f t="shared" si="39"/>
        <v/>
      </c>
      <c r="U152" s="108" t="str">
        <f t="shared" si="40"/>
        <v/>
      </c>
      <c r="V152" s="107" t="str">
        <f t="shared" si="41"/>
        <v/>
      </c>
      <c r="W152" s="107" t="str">
        <f t="shared" si="42"/>
        <v/>
      </c>
      <c r="X152" s="108" t="str">
        <f t="shared" si="43"/>
        <v/>
      </c>
      <c r="Y152" s="108" t="str">
        <f t="shared" si="44"/>
        <v/>
      </c>
      <c r="Z152" s="108" t="str">
        <f t="shared" si="45"/>
        <v xml:space="preserve">Temps restant : </v>
      </c>
      <c r="AA152" s="355" t="str">
        <f t="shared" si="46"/>
        <v/>
      </c>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row>
    <row r="153" spans="1:87" ht="15.75" thickBot="1">
      <c r="A153" s="354" t="str">
        <f>IF(eligibilité!AG155="","",eligibilité!A155)</f>
        <v/>
      </c>
      <c r="B153" s="103" t="str">
        <f>IF(A153="","",IF(VLOOKUP(A153,eligibilité!$A$15:$J$515,2,TRUE)="","",VLOOKUP(A153,eligibilité!$A$15:$J$515,2,TRUE)))</f>
        <v/>
      </c>
      <c r="C153" s="103" t="str">
        <f>IF(A153="","",IF(VLOOKUP(A153,eligibilité!$A$15:$AG$515,3,TRUE)="","",VLOOKUP(A153,eligibilité!$A$15:$AG$515,3,TRUE)))</f>
        <v/>
      </c>
      <c r="D153" s="103" t="str">
        <f>IF(A153="","",IF(VLOOKUP(A153,eligibilité!$A$15:$AG$515,4,TRUE)="","",VLOOKUP(A153,eligibilité!$A$15:$AG$515,4,TRUE)))</f>
        <v/>
      </c>
      <c r="E153" s="103" t="str">
        <f>IF(A153="","",IF(VLOOKUP(A153,eligibilité!$A$15:$AG$515,5,TRUE)="","",VLOOKUP(A153,eligibilité!$A$15:$AG$515,5,TRUE)))</f>
        <v/>
      </c>
      <c r="F153" s="104" t="str">
        <f>IF(A153="","",IF(VLOOKUP(A153,eligibilité!$A$15:$AG$515,6,TRUE)="","",VLOOKUP(A153,eligibilité!$A$15:$AG$515,6,TRUE)))</f>
        <v/>
      </c>
      <c r="G153" s="104" t="str">
        <f>IF(A153="","",IF(VLOOKUP(A153,eligibilité!$A$15:$AG$515,7,TRUE)="","",VLOOKUP(A153,eligibilité!$A$15:$AG$515,7,TRUE)))</f>
        <v/>
      </c>
      <c r="H153" s="323" t="str">
        <f>IF(A153="","",IF(VLOOKUP(A153,eligibilité!$A$15:$AG$515,8,TRUE)="","",VLOOKUP(A153,eligibilité!$A$15:$AG$515,8,TRUE)))</f>
        <v/>
      </c>
      <c r="I153" s="103" t="str">
        <f>IF(A153="","",IF(VLOOKUP(A153,eligibilité!$A$15:$AG$515,9,TRUE)="","",VLOOKUP(A153,eligibilité!$A$15:$AG$515,9,TRUE)))</f>
        <v/>
      </c>
      <c r="J153" s="105" t="str">
        <f>IF(A153="","",IF(VLOOKUP(A153,eligibilité!$A$15:$AG$515,10,TRUE)="","",VLOOKUP(A153,eligibilité!$A$15:$AG$515,10,TRUE)))</f>
        <v/>
      </c>
      <c r="K153" s="106" t="str">
        <f>IF(A153="","",IF(VLOOKUP(A153,eligibilité!$A$15:$AG$515,30,FALSE)=0,"",VLOOKUP(A153,eligibilité!$A$15:$AG$515,30,FALSE)))</f>
        <v/>
      </c>
      <c r="L153" s="107" t="str">
        <f t="shared" si="32"/>
        <v/>
      </c>
      <c r="M153" s="108" t="str">
        <f t="shared" si="33"/>
        <v/>
      </c>
      <c r="N153" s="107" t="str">
        <f t="shared" si="34"/>
        <v/>
      </c>
      <c r="O153" s="109" t="str">
        <f t="shared" si="35"/>
        <v/>
      </c>
      <c r="P153" s="109" t="str">
        <f t="shared" si="36"/>
        <v/>
      </c>
      <c r="Q153" s="241" t="str">
        <f t="shared" si="37"/>
        <v/>
      </c>
      <c r="R153" s="110" t="str">
        <f t="shared" si="38"/>
        <v/>
      </c>
      <c r="S153" s="352">
        <f t="shared" ca="1" si="47"/>
        <v>1296</v>
      </c>
      <c r="T153" s="107" t="str">
        <f t="shared" si="39"/>
        <v/>
      </c>
      <c r="U153" s="108" t="str">
        <f t="shared" si="40"/>
        <v/>
      </c>
      <c r="V153" s="107" t="str">
        <f t="shared" si="41"/>
        <v/>
      </c>
      <c r="W153" s="107" t="str">
        <f t="shared" si="42"/>
        <v/>
      </c>
      <c r="X153" s="108" t="str">
        <f t="shared" si="43"/>
        <v/>
      </c>
      <c r="Y153" s="108" t="str">
        <f t="shared" si="44"/>
        <v/>
      </c>
      <c r="Z153" s="108" t="str">
        <f t="shared" si="45"/>
        <v xml:space="preserve">Temps restant : </v>
      </c>
      <c r="AA153" s="355" t="str">
        <f t="shared" si="46"/>
        <v/>
      </c>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row>
    <row r="154" spans="1:87" ht="15.75" thickBot="1">
      <c r="A154" s="354" t="str">
        <f>IF(eligibilité!AG156="","",eligibilité!A156)</f>
        <v/>
      </c>
      <c r="B154" s="103" t="str">
        <f>IF(A154="","",IF(VLOOKUP(A154,eligibilité!$A$15:$J$515,2,TRUE)="","",VLOOKUP(A154,eligibilité!$A$15:$J$515,2,TRUE)))</f>
        <v/>
      </c>
      <c r="C154" s="103" t="str">
        <f>IF(A154="","",IF(VLOOKUP(A154,eligibilité!$A$15:$AG$515,3,TRUE)="","",VLOOKUP(A154,eligibilité!$A$15:$AG$515,3,TRUE)))</f>
        <v/>
      </c>
      <c r="D154" s="103" t="str">
        <f>IF(A154="","",IF(VLOOKUP(A154,eligibilité!$A$15:$AG$515,4,TRUE)="","",VLOOKUP(A154,eligibilité!$A$15:$AG$515,4,TRUE)))</f>
        <v/>
      </c>
      <c r="E154" s="103" t="str">
        <f>IF(A154="","",IF(VLOOKUP(A154,eligibilité!$A$15:$AG$515,5,TRUE)="","",VLOOKUP(A154,eligibilité!$A$15:$AG$515,5,TRUE)))</f>
        <v/>
      </c>
      <c r="F154" s="104" t="str">
        <f>IF(A154="","",IF(VLOOKUP(A154,eligibilité!$A$15:$AG$515,6,TRUE)="","",VLOOKUP(A154,eligibilité!$A$15:$AG$515,6,TRUE)))</f>
        <v/>
      </c>
      <c r="G154" s="104" t="str">
        <f>IF(A154="","",IF(VLOOKUP(A154,eligibilité!$A$15:$AG$515,7,TRUE)="","",VLOOKUP(A154,eligibilité!$A$15:$AG$515,7,TRUE)))</f>
        <v/>
      </c>
      <c r="H154" s="323" t="str">
        <f>IF(A154="","",IF(VLOOKUP(A154,eligibilité!$A$15:$AG$515,8,TRUE)="","",VLOOKUP(A154,eligibilité!$A$15:$AG$515,8,TRUE)))</f>
        <v/>
      </c>
      <c r="I154" s="103" t="str">
        <f>IF(A154="","",IF(VLOOKUP(A154,eligibilité!$A$15:$AG$515,9,TRUE)="","",VLOOKUP(A154,eligibilité!$A$15:$AG$515,9,TRUE)))</f>
        <v/>
      </c>
      <c r="J154" s="105" t="str">
        <f>IF(A154="","",IF(VLOOKUP(A154,eligibilité!$A$15:$AG$515,10,TRUE)="","",VLOOKUP(A154,eligibilité!$A$15:$AG$515,10,TRUE)))</f>
        <v/>
      </c>
      <c r="K154" s="106" t="str">
        <f>IF(A154="","",IF(VLOOKUP(A154,eligibilité!$A$15:$AG$515,30,FALSE)=0,"",VLOOKUP(A154,eligibilité!$A$15:$AG$515,30,FALSE)))</f>
        <v/>
      </c>
      <c r="L154" s="107" t="str">
        <f t="shared" si="32"/>
        <v/>
      </c>
      <c r="M154" s="108" t="str">
        <f t="shared" si="33"/>
        <v/>
      </c>
      <c r="N154" s="107" t="str">
        <f t="shared" si="34"/>
        <v/>
      </c>
      <c r="O154" s="109" t="str">
        <f t="shared" si="35"/>
        <v/>
      </c>
      <c r="P154" s="109" t="str">
        <f t="shared" si="36"/>
        <v/>
      </c>
      <c r="Q154" s="241" t="str">
        <f t="shared" si="37"/>
        <v/>
      </c>
      <c r="R154" s="110" t="str">
        <f t="shared" si="38"/>
        <v/>
      </c>
      <c r="S154" s="352">
        <f t="shared" ca="1" si="47"/>
        <v>1296</v>
      </c>
      <c r="T154" s="107" t="str">
        <f t="shared" si="39"/>
        <v/>
      </c>
      <c r="U154" s="108" t="str">
        <f t="shared" si="40"/>
        <v/>
      </c>
      <c r="V154" s="107" t="str">
        <f t="shared" si="41"/>
        <v/>
      </c>
      <c r="W154" s="107" t="str">
        <f t="shared" si="42"/>
        <v/>
      </c>
      <c r="X154" s="108" t="str">
        <f t="shared" si="43"/>
        <v/>
      </c>
      <c r="Y154" s="108" t="str">
        <f t="shared" si="44"/>
        <v/>
      </c>
      <c r="Z154" s="108" t="str">
        <f t="shared" si="45"/>
        <v xml:space="preserve">Temps restant : </v>
      </c>
      <c r="AA154" s="355" t="str">
        <f t="shared" si="46"/>
        <v/>
      </c>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row>
    <row r="155" spans="1:87" ht="15.75" thickBot="1">
      <c r="A155" s="354" t="str">
        <f>IF(eligibilité!AG157="","",eligibilité!A157)</f>
        <v/>
      </c>
      <c r="B155" s="103" t="str">
        <f>IF(A155="","",IF(VLOOKUP(A155,eligibilité!$A$15:$J$515,2,TRUE)="","",VLOOKUP(A155,eligibilité!$A$15:$J$515,2,TRUE)))</f>
        <v/>
      </c>
      <c r="C155" s="103" t="str">
        <f>IF(A155="","",IF(VLOOKUP(A155,eligibilité!$A$15:$AG$515,3,TRUE)="","",VLOOKUP(A155,eligibilité!$A$15:$AG$515,3,TRUE)))</f>
        <v/>
      </c>
      <c r="D155" s="103" t="str">
        <f>IF(A155="","",IF(VLOOKUP(A155,eligibilité!$A$15:$AG$515,4,TRUE)="","",VLOOKUP(A155,eligibilité!$A$15:$AG$515,4,TRUE)))</f>
        <v/>
      </c>
      <c r="E155" s="103" t="str">
        <f>IF(A155="","",IF(VLOOKUP(A155,eligibilité!$A$15:$AG$515,5,TRUE)="","",VLOOKUP(A155,eligibilité!$A$15:$AG$515,5,TRUE)))</f>
        <v/>
      </c>
      <c r="F155" s="104" t="str">
        <f>IF(A155="","",IF(VLOOKUP(A155,eligibilité!$A$15:$AG$515,6,TRUE)="","",VLOOKUP(A155,eligibilité!$A$15:$AG$515,6,TRUE)))</f>
        <v/>
      </c>
      <c r="G155" s="104" t="str">
        <f>IF(A155="","",IF(VLOOKUP(A155,eligibilité!$A$15:$AG$515,7,TRUE)="","",VLOOKUP(A155,eligibilité!$A$15:$AG$515,7,TRUE)))</f>
        <v/>
      </c>
      <c r="H155" s="323" t="str">
        <f>IF(A155="","",IF(VLOOKUP(A155,eligibilité!$A$15:$AG$515,8,TRUE)="","",VLOOKUP(A155,eligibilité!$A$15:$AG$515,8,TRUE)))</f>
        <v/>
      </c>
      <c r="I155" s="103" t="str">
        <f>IF(A155="","",IF(VLOOKUP(A155,eligibilité!$A$15:$AG$515,9,TRUE)="","",VLOOKUP(A155,eligibilité!$A$15:$AG$515,9,TRUE)))</f>
        <v/>
      </c>
      <c r="J155" s="105" t="str">
        <f>IF(A155="","",IF(VLOOKUP(A155,eligibilité!$A$15:$AG$515,10,TRUE)="","",VLOOKUP(A155,eligibilité!$A$15:$AG$515,10,TRUE)))</f>
        <v/>
      </c>
      <c r="K155" s="106" t="str">
        <f>IF(A155="","",IF(VLOOKUP(A155,eligibilité!$A$15:$AG$515,30,FALSE)=0,"",VLOOKUP(A155,eligibilité!$A$15:$AG$515,30,FALSE)))</f>
        <v/>
      </c>
      <c r="L155" s="107" t="str">
        <f t="shared" si="32"/>
        <v/>
      </c>
      <c r="M155" s="108" t="str">
        <f t="shared" si="33"/>
        <v/>
      </c>
      <c r="N155" s="107" t="str">
        <f t="shared" si="34"/>
        <v/>
      </c>
      <c r="O155" s="109" t="str">
        <f t="shared" si="35"/>
        <v/>
      </c>
      <c r="P155" s="109" t="str">
        <f t="shared" si="36"/>
        <v/>
      </c>
      <c r="Q155" s="241" t="str">
        <f t="shared" si="37"/>
        <v/>
      </c>
      <c r="R155" s="110" t="str">
        <f t="shared" si="38"/>
        <v/>
      </c>
      <c r="S155" s="352">
        <f t="shared" ca="1" si="47"/>
        <v>1296</v>
      </c>
      <c r="T155" s="107" t="str">
        <f t="shared" si="39"/>
        <v/>
      </c>
      <c r="U155" s="108" t="str">
        <f t="shared" si="40"/>
        <v/>
      </c>
      <c r="V155" s="107" t="str">
        <f t="shared" si="41"/>
        <v/>
      </c>
      <c r="W155" s="107" t="str">
        <f t="shared" si="42"/>
        <v/>
      </c>
      <c r="X155" s="108" t="str">
        <f t="shared" si="43"/>
        <v/>
      </c>
      <c r="Y155" s="108" t="str">
        <f t="shared" si="44"/>
        <v/>
      </c>
      <c r="Z155" s="108" t="str">
        <f t="shared" si="45"/>
        <v xml:space="preserve">Temps restant : </v>
      </c>
      <c r="AA155" s="355" t="str">
        <f t="shared" si="46"/>
        <v/>
      </c>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row>
    <row r="156" spans="1:87" ht="15.75" thickBot="1">
      <c r="A156" s="354" t="str">
        <f>IF(eligibilité!AG158="","",eligibilité!A158)</f>
        <v/>
      </c>
      <c r="B156" s="103" t="str">
        <f>IF(A156="","",IF(VLOOKUP(A156,eligibilité!$A$15:$J$515,2,TRUE)="","",VLOOKUP(A156,eligibilité!$A$15:$J$515,2,TRUE)))</f>
        <v/>
      </c>
      <c r="C156" s="103" t="str">
        <f>IF(A156="","",IF(VLOOKUP(A156,eligibilité!$A$15:$AG$515,3,TRUE)="","",VLOOKUP(A156,eligibilité!$A$15:$AG$515,3,TRUE)))</f>
        <v/>
      </c>
      <c r="D156" s="103" t="str">
        <f>IF(A156="","",IF(VLOOKUP(A156,eligibilité!$A$15:$AG$515,4,TRUE)="","",VLOOKUP(A156,eligibilité!$A$15:$AG$515,4,TRUE)))</f>
        <v/>
      </c>
      <c r="E156" s="103" t="str">
        <f>IF(A156="","",IF(VLOOKUP(A156,eligibilité!$A$15:$AG$515,5,TRUE)="","",VLOOKUP(A156,eligibilité!$A$15:$AG$515,5,TRUE)))</f>
        <v/>
      </c>
      <c r="F156" s="104" t="str">
        <f>IF(A156="","",IF(VLOOKUP(A156,eligibilité!$A$15:$AG$515,6,TRUE)="","",VLOOKUP(A156,eligibilité!$A$15:$AG$515,6,TRUE)))</f>
        <v/>
      </c>
      <c r="G156" s="104" t="str">
        <f>IF(A156="","",IF(VLOOKUP(A156,eligibilité!$A$15:$AG$515,7,TRUE)="","",VLOOKUP(A156,eligibilité!$A$15:$AG$515,7,TRUE)))</f>
        <v/>
      </c>
      <c r="H156" s="323" t="str">
        <f>IF(A156="","",IF(VLOOKUP(A156,eligibilité!$A$15:$AG$515,8,TRUE)="","",VLOOKUP(A156,eligibilité!$A$15:$AG$515,8,TRUE)))</f>
        <v/>
      </c>
      <c r="I156" s="103" t="str">
        <f>IF(A156="","",IF(VLOOKUP(A156,eligibilité!$A$15:$AG$515,9,TRUE)="","",VLOOKUP(A156,eligibilité!$A$15:$AG$515,9,TRUE)))</f>
        <v/>
      </c>
      <c r="J156" s="105" t="str">
        <f>IF(A156="","",IF(VLOOKUP(A156,eligibilité!$A$15:$AG$515,10,TRUE)="","",VLOOKUP(A156,eligibilité!$A$15:$AG$515,10,TRUE)))</f>
        <v/>
      </c>
      <c r="K156" s="106" t="str">
        <f>IF(A156="","",IF(VLOOKUP(A156,eligibilité!$A$15:$AG$515,30,FALSE)=0,"",VLOOKUP(A156,eligibilité!$A$15:$AG$515,30,FALSE)))</f>
        <v/>
      </c>
      <c r="L156" s="107" t="str">
        <f t="shared" si="32"/>
        <v/>
      </c>
      <c r="M156" s="108" t="str">
        <f t="shared" si="33"/>
        <v/>
      </c>
      <c r="N156" s="107" t="str">
        <f t="shared" si="34"/>
        <v/>
      </c>
      <c r="O156" s="109" t="str">
        <f t="shared" si="35"/>
        <v/>
      </c>
      <c r="P156" s="109" t="str">
        <f t="shared" si="36"/>
        <v/>
      </c>
      <c r="Q156" s="241" t="str">
        <f t="shared" si="37"/>
        <v/>
      </c>
      <c r="R156" s="110" t="str">
        <f t="shared" si="38"/>
        <v/>
      </c>
      <c r="S156" s="352">
        <f t="shared" ca="1" si="47"/>
        <v>1296</v>
      </c>
      <c r="T156" s="107" t="str">
        <f t="shared" si="39"/>
        <v/>
      </c>
      <c r="U156" s="108" t="str">
        <f t="shared" si="40"/>
        <v/>
      </c>
      <c r="V156" s="107" t="str">
        <f t="shared" si="41"/>
        <v/>
      </c>
      <c r="W156" s="107" t="str">
        <f t="shared" si="42"/>
        <v/>
      </c>
      <c r="X156" s="108" t="str">
        <f t="shared" si="43"/>
        <v/>
      </c>
      <c r="Y156" s="108" t="str">
        <f t="shared" si="44"/>
        <v/>
      </c>
      <c r="Z156" s="108" t="str">
        <f t="shared" si="45"/>
        <v xml:space="preserve">Temps restant : </v>
      </c>
      <c r="AA156" s="355" t="str">
        <f t="shared" si="46"/>
        <v/>
      </c>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row>
    <row r="157" spans="1:87" ht="15.75" thickBot="1">
      <c r="A157" s="354" t="str">
        <f>IF(eligibilité!AG159="","",eligibilité!A159)</f>
        <v/>
      </c>
      <c r="B157" s="103" t="str">
        <f>IF(A157="","",IF(VLOOKUP(A157,eligibilité!$A$15:$J$515,2,TRUE)="","",VLOOKUP(A157,eligibilité!$A$15:$J$515,2,TRUE)))</f>
        <v/>
      </c>
      <c r="C157" s="103" t="str">
        <f>IF(A157="","",IF(VLOOKUP(A157,eligibilité!$A$15:$AG$515,3,TRUE)="","",VLOOKUP(A157,eligibilité!$A$15:$AG$515,3,TRUE)))</f>
        <v/>
      </c>
      <c r="D157" s="103" t="str">
        <f>IF(A157="","",IF(VLOOKUP(A157,eligibilité!$A$15:$AG$515,4,TRUE)="","",VLOOKUP(A157,eligibilité!$A$15:$AG$515,4,TRUE)))</f>
        <v/>
      </c>
      <c r="E157" s="103" t="str">
        <f>IF(A157="","",IF(VLOOKUP(A157,eligibilité!$A$15:$AG$515,5,TRUE)="","",VLOOKUP(A157,eligibilité!$A$15:$AG$515,5,TRUE)))</f>
        <v/>
      </c>
      <c r="F157" s="104" t="str">
        <f>IF(A157="","",IF(VLOOKUP(A157,eligibilité!$A$15:$AG$515,6,TRUE)="","",VLOOKUP(A157,eligibilité!$A$15:$AG$515,6,TRUE)))</f>
        <v/>
      </c>
      <c r="G157" s="104" t="str">
        <f>IF(A157="","",IF(VLOOKUP(A157,eligibilité!$A$15:$AG$515,7,TRUE)="","",VLOOKUP(A157,eligibilité!$A$15:$AG$515,7,TRUE)))</f>
        <v/>
      </c>
      <c r="H157" s="323" t="str">
        <f>IF(A157="","",IF(VLOOKUP(A157,eligibilité!$A$15:$AG$515,8,TRUE)="","",VLOOKUP(A157,eligibilité!$A$15:$AG$515,8,TRUE)))</f>
        <v/>
      </c>
      <c r="I157" s="103" t="str">
        <f>IF(A157="","",IF(VLOOKUP(A157,eligibilité!$A$15:$AG$515,9,TRUE)="","",VLOOKUP(A157,eligibilité!$A$15:$AG$515,9,TRUE)))</f>
        <v/>
      </c>
      <c r="J157" s="105" t="str">
        <f>IF(A157="","",IF(VLOOKUP(A157,eligibilité!$A$15:$AG$515,10,TRUE)="","",VLOOKUP(A157,eligibilité!$A$15:$AG$515,10,TRUE)))</f>
        <v/>
      </c>
      <c r="K157" s="106" t="str">
        <f>IF(A157="","",IF(VLOOKUP(A157,eligibilité!$A$15:$AG$515,30,FALSE)=0,"",VLOOKUP(A157,eligibilité!$A$15:$AG$515,30,FALSE)))</f>
        <v/>
      </c>
      <c r="L157" s="107" t="str">
        <f t="shared" si="32"/>
        <v/>
      </c>
      <c r="M157" s="108" t="str">
        <f t="shared" si="33"/>
        <v/>
      </c>
      <c r="N157" s="107" t="str">
        <f t="shared" si="34"/>
        <v/>
      </c>
      <c r="O157" s="109" t="str">
        <f t="shared" si="35"/>
        <v/>
      </c>
      <c r="P157" s="109" t="str">
        <f t="shared" si="36"/>
        <v/>
      </c>
      <c r="Q157" s="241" t="str">
        <f t="shared" si="37"/>
        <v/>
      </c>
      <c r="R157" s="110" t="str">
        <f t="shared" si="38"/>
        <v/>
      </c>
      <c r="S157" s="352">
        <f t="shared" ca="1" si="47"/>
        <v>1296</v>
      </c>
      <c r="T157" s="107" t="str">
        <f t="shared" si="39"/>
        <v/>
      </c>
      <c r="U157" s="108" t="str">
        <f t="shared" si="40"/>
        <v/>
      </c>
      <c r="V157" s="107" t="str">
        <f t="shared" si="41"/>
        <v/>
      </c>
      <c r="W157" s="107" t="str">
        <f t="shared" si="42"/>
        <v/>
      </c>
      <c r="X157" s="108" t="str">
        <f t="shared" si="43"/>
        <v/>
      </c>
      <c r="Y157" s="108" t="str">
        <f t="shared" si="44"/>
        <v/>
      </c>
      <c r="Z157" s="108" t="str">
        <f t="shared" si="45"/>
        <v xml:space="preserve">Temps restant : </v>
      </c>
      <c r="AA157" s="355" t="str">
        <f t="shared" si="46"/>
        <v/>
      </c>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row>
    <row r="158" spans="1:87" ht="15.75" thickBot="1">
      <c r="A158" s="354" t="str">
        <f>IF(eligibilité!AG160="","",eligibilité!A160)</f>
        <v/>
      </c>
      <c r="B158" s="103" t="str">
        <f>IF(A158="","",IF(VLOOKUP(A158,eligibilité!$A$15:$J$515,2,TRUE)="","",VLOOKUP(A158,eligibilité!$A$15:$J$515,2,TRUE)))</f>
        <v/>
      </c>
      <c r="C158" s="103" t="str">
        <f>IF(A158="","",IF(VLOOKUP(A158,eligibilité!$A$15:$AG$515,3,TRUE)="","",VLOOKUP(A158,eligibilité!$A$15:$AG$515,3,TRUE)))</f>
        <v/>
      </c>
      <c r="D158" s="103" t="str">
        <f>IF(A158="","",IF(VLOOKUP(A158,eligibilité!$A$15:$AG$515,4,TRUE)="","",VLOOKUP(A158,eligibilité!$A$15:$AG$515,4,TRUE)))</f>
        <v/>
      </c>
      <c r="E158" s="103" t="str">
        <f>IF(A158="","",IF(VLOOKUP(A158,eligibilité!$A$15:$AG$515,5,TRUE)="","",VLOOKUP(A158,eligibilité!$A$15:$AG$515,5,TRUE)))</f>
        <v/>
      </c>
      <c r="F158" s="104" t="str">
        <f>IF(A158="","",IF(VLOOKUP(A158,eligibilité!$A$15:$AG$515,6,TRUE)="","",VLOOKUP(A158,eligibilité!$A$15:$AG$515,6,TRUE)))</f>
        <v/>
      </c>
      <c r="G158" s="104" t="str">
        <f>IF(A158="","",IF(VLOOKUP(A158,eligibilité!$A$15:$AG$515,7,TRUE)="","",VLOOKUP(A158,eligibilité!$A$15:$AG$515,7,TRUE)))</f>
        <v/>
      </c>
      <c r="H158" s="323" t="str">
        <f>IF(A158="","",IF(VLOOKUP(A158,eligibilité!$A$15:$AG$515,8,TRUE)="","",VLOOKUP(A158,eligibilité!$A$15:$AG$515,8,TRUE)))</f>
        <v/>
      </c>
      <c r="I158" s="103" t="str">
        <f>IF(A158="","",IF(VLOOKUP(A158,eligibilité!$A$15:$AG$515,9,TRUE)="","",VLOOKUP(A158,eligibilité!$A$15:$AG$515,9,TRUE)))</f>
        <v/>
      </c>
      <c r="J158" s="105" t="str">
        <f>IF(A158="","",IF(VLOOKUP(A158,eligibilité!$A$15:$AG$515,10,TRUE)="","",VLOOKUP(A158,eligibilité!$A$15:$AG$515,10,TRUE)))</f>
        <v/>
      </c>
      <c r="K158" s="106" t="str">
        <f>IF(A158="","",IF(VLOOKUP(A158,eligibilité!$A$15:$AG$515,30,FALSE)=0,"",VLOOKUP(A158,eligibilité!$A$15:$AG$515,30,FALSE)))</f>
        <v/>
      </c>
      <c r="L158" s="107" t="str">
        <f t="shared" si="32"/>
        <v/>
      </c>
      <c r="M158" s="108" t="str">
        <f t="shared" si="33"/>
        <v/>
      </c>
      <c r="N158" s="107" t="str">
        <f t="shared" si="34"/>
        <v/>
      </c>
      <c r="O158" s="109" t="str">
        <f t="shared" si="35"/>
        <v/>
      </c>
      <c r="P158" s="109" t="str">
        <f t="shared" si="36"/>
        <v/>
      </c>
      <c r="Q158" s="241" t="str">
        <f t="shared" si="37"/>
        <v/>
      </c>
      <c r="R158" s="110" t="str">
        <f t="shared" si="38"/>
        <v/>
      </c>
      <c r="S158" s="352">
        <f t="shared" ca="1" si="47"/>
        <v>1296</v>
      </c>
      <c r="T158" s="107" t="str">
        <f t="shared" si="39"/>
        <v/>
      </c>
      <c r="U158" s="108" t="str">
        <f t="shared" si="40"/>
        <v/>
      </c>
      <c r="V158" s="107" t="str">
        <f t="shared" si="41"/>
        <v/>
      </c>
      <c r="W158" s="107" t="str">
        <f t="shared" si="42"/>
        <v/>
      </c>
      <c r="X158" s="108" t="str">
        <f t="shared" si="43"/>
        <v/>
      </c>
      <c r="Y158" s="108" t="str">
        <f t="shared" si="44"/>
        <v/>
      </c>
      <c r="Z158" s="108" t="str">
        <f t="shared" si="45"/>
        <v xml:space="preserve">Temps restant : </v>
      </c>
      <c r="AA158" s="355" t="str">
        <f t="shared" si="46"/>
        <v/>
      </c>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row>
    <row r="159" spans="1:87" ht="15.75" thickBot="1">
      <c r="A159" s="354" t="str">
        <f>IF(eligibilité!AG161="","",eligibilité!A161)</f>
        <v/>
      </c>
      <c r="B159" s="103" t="str">
        <f>IF(A159="","",IF(VLOOKUP(A159,eligibilité!$A$15:$J$515,2,TRUE)="","",VLOOKUP(A159,eligibilité!$A$15:$J$515,2,TRUE)))</f>
        <v/>
      </c>
      <c r="C159" s="103" t="str">
        <f>IF(A159="","",IF(VLOOKUP(A159,eligibilité!$A$15:$AG$515,3,TRUE)="","",VLOOKUP(A159,eligibilité!$A$15:$AG$515,3,TRUE)))</f>
        <v/>
      </c>
      <c r="D159" s="103" t="str">
        <f>IF(A159="","",IF(VLOOKUP(A159,eligibilité!$A$15:$AG$515,4,TRUE)="","",VLOOKUP(A159,eligibilité!$A$15:$AG$515,4,TRUE)))</f>
        <v/>
      </c>
      <c r="E159" s="103" t="str">
        <f>IF(A159="","",IF(VLOOKUP(A159,eligibilité!$A$15:$AG$515,5,TRUE)="","",VLOOKUP(A159,eligibilité!$A$15:$AG$515,5,TRUE)))</f>
        <v/>
      </c>
      <c r="F159" s="104" t="str">
        <f>IF(A159="","",IF(VLOOKUP(A159,eligibilité!$A$15:$AG$515,6,TRUE)="","",VLOOKUP(A159,eligibilité!$A$15:$AG$515,6,TRUE)))</f>
        <v/>
      </c>
      <c r="G159" s="104" t="str">
        <f>IF(A159="","",IF(VLOOKUP(A159,eligibilité!$A$15:$AG$515,7,TRUE)="","",VLOOKUP(A159,eligibilité!$A$15:$AG$515,7,TRUE)))</f>
        <v/>
      </c>
      <c r="H159" s="323" t="str">
        <f>IF(A159="","",IF(VLOOKUP(A159,eligibilité!$A$15:$AG$515,8,TRUE)="","",VLOOKUP(A159,eligibilité!$A$15:$AG$515,8,TRUE)))</f>
        <v/>
      </c>
      <c r="I159" s="103" t="str">
        <f>IF(A159="","",IF(VLOOKUP(A159,eligibilité!$A$15:$AG$515,9,TRUE)="","",VLOOKUP(A159,eligibilité!$A$15:$AG$515,9,TRUE)))</f>
        <v/>
      </c>
      <c r="J159" s="105" t="str">
        <f>IF(A159="","",IF(VLOOKUP(A159,eligibilité!$A$15:$AG$515,10,TRUE)="","",VLOOKUP(A159,eligibilité!$A$15:$AG$515,10,TRUE)))</f>
        <v/>
      </c>
      <c r="K159" s="106" t="str">
        <f>IF(A159="","",IF(VLOOKUP(A159,eligibilité!$A$15:$AG$515,30,FALSE)=0,"",VLOOKUP(A159,eligibilité!$A$15:$AG$515,30,FALSE)))</f>
        <v/>
      </c>
      <c r="L159" s="107" t="str">
        <f t="shared" si="32"/>
        <v/>
      </c>
      <c r="M159" s="108" t="str">
        <f t="shared" si="33"/>
        <v/>
      </c>
      <c r="N159" s="107" t="str">
        <f t="shared" si="34"/>
        <v/>
      </c>
      <c r="O159" s="109" t="str">
        <f t="shared" si="35"/>
        <v/>
      </c>
      <c r="P159" s="109" t="str">
        <f t="shared" si="36"/>
        <v/>
      </c>
      <c r="Q159" s="241" t="str">
        <f t="shared" si="37"/>
        <v/>
      </c>
      <c r="R159" s="110" t="str">
        <f t="shared" si="38"/>
        <v/>
      </c>
      <c r="S159" s="352">
        <f t="shared" ca="1" si="47"/>
        <v>1296</v>
      </c>
      <c r="T159" s="107" t="str">
        <f t="shared" si="39"/>
        <v/>
      </c>
      <c r="U159" s="108" t="str">
        <f t="shared" si="40"/>
        <v/>
      </c>
      <c r="V159" s="107" t="str">
        <f t="shared" si="41"/>
        <v/>
      </c>
      <c r="W159" s="107" t="str">
        <f t="shared" si="42"/>
        <v/>
      </c>
      <c r="X159" s="108" t="str">
        <f t="shared" si="43"/>
        <v/>
      </c>
      <c r="Y159" s="108" t="str">
        <f t="shared" si="44"/>
        <v/>
      </c>
      <c r="Z159" s="108" t="str">
        <f t="shared" si="45"/>
        <v xml:space="preserve">Temps restant : </v>
      </c>
      <c r="AA159" s="355" t="str">
        <f t="shared" si="46"/>
        <v/>
      </c>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row>
    <row r="160" spans="1:87" ht="15.75" thickBot="1">
      <c r="A160" s="354" t="str">
        <f>IF(eligibilité!AG162="","",eligibilité!A162)</f>
        <v/>
      </c>
      <c r="B160" s="103" t="str">
        <f>IF(A160="","",IF(VLOOKUP(A160,eligibilité!$A$15:$J$515,2,TRUE)="","",VLOOKUP(A160,eligibilité!$A$15:$J$515,2,TRUE)))</f>
        <v/>
      </c>
      <c r="C160" s="103" t="str">
        <f>IF(A160="","",IF(VLOOKUP(A160,eligibilité!$A$15:$AG$515,3,TRUE)="","",VLOOKUP(A160,eligibilité!$A$15:$AG$515,3,TRUE)))</f>
        <v/>
      </c>
      <c r="D160" s="103" t="str">
        <f>IF(A160="","",IF(VLOOKUP(A160,eligibilité!$A$15:$AG$515,4,TRUE)="","",VLOOKUP(A160,eligibilité!$A$15:$AG$515,4,TRUE)))</f>
        <v/>
      </c>
      <c r="E160" s="103" t="str">
        <f>IF(A160="","",IF(VLOOKUP(A160,eligibilité!$A$15:$AG$515,5,TRUE)="","",VLOOKUP(A160,eligibilité!$A$15:$AG$515,5,TRUE)))</f>
        <v/>
      </c>
      <c r="F160" s="104" t="str">
        <f>IF(A160="","",IF(VLOOKUP(A160,eligibilité!$A$15:$AG$515,6,TRUE)="","",VLOOKUP(A160,eligibilité!$A$15:$AG$515,6,TRUE)))</f>
        <v/>
      </c>
      <c r="G160" s="104" t="str">
        <f>IF(A160="","",IF(VLOOKUP(A160,eligibilité!$A$15:$AG$515,7,TRUE)="","",VLOOKUP(A160,eligibilité!$A$15:$AG$515,7,TRUE)))</f>
        <v/>
      </c>
      <c r="H160" s="323" t="str">
        <f>IF(A160="","",IF(VLOOKUP(A160,eligibilité!$A$15:$AG$515,8,TRUE)="","",VLOOKUP(A160,eligibilité!$A$15:$AG$515,8,TRUE)))</f>
        <v/>
      </c>
      <c r="I160" s="103" t="str">
        <f>IF(A160="","",IF(VLOOKUP(A160,eligibilité!$A$15:$AG$515,9,TRUE)="","",VLOOKUP(A160,eligibilité!$A$15:$AG$515,9,TRUE)))</f>
        <v/>
      </c>
      <c r="J160" s="105" t="str">
        <f>IF(A160="","",IF(VLOOKUP(A160,eligibilité!$A$15:$AG$515,10,TRUE)="","",VLOOKUP(A160,eligibilité!$A$15:$AG$515,10,TRUE)))</f>
        <v/>
      </c>
      <c r="K160" s="106" t="str">
        <f>IF(A160="","",IF(VLOOKUP(A160,eligibilité!$A$15:$AG$515,30,FALSE)=0,"",VLOOKUP(A160,eligibilité!$A$15:$AG$515,30,FALSE)))</f>
        <v/>
      </c>
      <c r="L160" s="107" t="str">
        <f t="shared" si="32"/>
        <v/>
      </c>
      <c r="M160" s="108" t="str">
        <f t="shared" si="33"/>
        <v/>
      </c>
      <c r="N160" s="107" t="str">
        <f t="shared" si="34"/>
        <v/>
      </c>
      <c r="O160" s="109" t="str">
        <f t="shared" si="35"/>
        <v/>
      </c>
      <c r="P160" s="109" t="str">
        <f t="shared" si="36"/>
        <v/>
      </c>
      <c r="Q160" s="241" t="str">
        <f t="shared" si="37"/>
        <v/>
      </c>
      <c r="R160" s="110" t="str">
        <f t="shared" si="38"/>
        <v/>
      </c>
      <c r="S160" s="352">
        <f t="shared" ca="1" si="47"/>
        <v>1296</v>
      </c>
      <c r="T160" s="107" t="str">
        <f t="shared" si="39"/>
        <v/>
      </c>
      <c r="U160" s="108" t="str">
        <f t="shared" si="40"/>
        <v/>
      </c>
      <c r="V160" s="107" t="str">
        <f t="shared" si="41"/>
        <v/>
      </c>
      <c r="W160" s="107" t="str">
        <f t="shared" si="42"/>
        <v/>
      </c>
      <c r="X160" s="108" t="str">
        <f t="shared" si="43"/>
        <v/>
      </c>
      <c r="Y160" s="108" t="str">
        <f t="shared" si="44"/>
        <v/>
      </c>
      <c r="Z160" s="108" t="str">
        <f t="shared" si="45"/>
        <v xml:space="preserve">Temps restant : </v>
      </c>
      <c r="AA160" s="355" t="str">
        <f t="shared" si="46"/>
        <v/>
      </c>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row>
    <row r="161" spans="1:87" ht="15.75" thickBot="1">
      <c r="A161" s="354" t="str">
        <f>IF(eligibilité!AG163="","",eligibilité!A163)</f>
        <v/>
      </c>
      <c r="B161" s="103" t="str">
        <f>IF(A161="","",IF(VLOOKUP(A161,eligibilité!$A$15:$J$515,2,TRUE)="","",VLOOKUP(A161,eligibilité!$A$15:$J$515,2,TRUE)))</f>
        <v/>
      </c>
      <c r="C161" s="103" t="str">
        <f>IF(A161="","",IF(VLOOKUP(A161,eligibilité!$A$15:$AG$515,3,TRUE)="","",VLOOKUP(A161,eligibilité!$A$15:$AG$515,3,TRUE)))</f>
        <v/>
      </c>
      <c r="D161" s="103" t="str">
        <f>IF(A161="","",IF(VLOOKUP(A161,eligibilité!$A$15:$AG$515,4,TRUE)="","",VLOOKUP(A161,eligibilité!$A$15:$AG$515,4,TRUE)))</f>
        <v/>
      </c>
      <c r="E161" s="103" t="str">
        <f>IF(A161="","",IF(VLOOKUP(A161,eligibilité!$A$15:$AG$515,5,TRUE)="","",VLOOKUP(A161,eligibilité!$A$15:$AG$515,5,TRUE)))</f>
        <v/>
      </c>
      <c r="F161" s="104" t="str">
        <f>IF(A161="","",IF(VLOOKUP(A161,eligibilité!$A$15:$AG$515,6,TRUE)="","",VLOOKUP(A161,eligibilité!$A$15:$AG$515,6,TRUE)))</f>
        <v/>
      </c>
      <c r="G161" s="104" t="str">
        <f>IF(A161="","",IF(VLOOKUP(A161,eligibilité!$A$15:$AG$515,7,TRUE)="","",VLOOKUP(A161,eligibilité!$A$15:$AG$515,7,TRUE)))</f>
        <v/>
      </c>
      <c r="H161" s="323" t="str">
        <f>IF(A161="","",IF(VLOOKUP(A161,eligibilité!$A$15:$AG$515,8,TRUE)="","",VLOOKUP(A161,eligibilité!$A$15:$AG$515,8,TRUE)))</f>
        <v/>
      </c>
      <c r="I161" s="103" t="str">
        <f>IF(A161="","",IF(VLOOKUP(A161,eligibilité!$A$15:$AG$515,9,TRUE)="","",VLOOKUP(A161,eligibilité!$A$15:$AG$515,9,TRUE)))</f>
        <v/>
      </c>
      <c r="J161" s="105" t="str">
        <f>IF(A161="","",IF(VLOOKUP(A161,eligibilité!$A$15:$AG$515,10,TRUE)="","",VLOOKUP(A161,eligibilité!$A$15:$AG$515,10,TRUE)))</f>
        <v/>
      </c>
      <c r="K161" s="106" t="str">
        <f>IF(A161="","",IF(VLOOKUP(A161,eligibilité!$A$15:$AG$515,30,FALSE)=0,"",VLOOKUP(A161,eligibilité!$A$15:$AG$515,30,FALSE)))</f>
        <v/>
      </c>
      <c r="L161" s="107" t="str">
        <f t="shared" si="32"/>
        <v/>
      </c>
      <c r="M161" s="108" t="str">
        <f t="shared" si="33"/>
        <v/>
      </c>
      <c r="N161" s="107" t="str">
        <f t="shared" si="34"/>
        <v/>
      </c>
      <c r="O161" s="109" t="str">
        <f t="shared" si="35"/>
        <v/>
      </c>
      <c r="P161" s="109" t="str">
        <f t="shared" si="36"/>
        <v/>
      </c>
      <c r="Q161" s="241" t="str">
        <f t="shared" si="37"/>
        <v/>
      </c>
      <c r="R161" s="110" t="str">
        <f t="shared" si="38"/>
        <v/>
      </c>
      <c r="S161" s="352">
        <f t="shared" ca="1" si="47"/>
        <v>1296</v>
      </c>
      <c r="T161" s="107" t="str">
        <f t="shared" si="39"/>
        <v/>
      </c>
      <c r="U161" s="108" t="str">
        <f t="shared" si="40"/>
        <v/>
      </c>
      <c r="V161" s="107" t="str">
        <f t="shared" si="41"/>
        <v/>
      </c>
      <c r="W161" s="107" t="str">
        <f t="shared" si="42"/>
        <v/>
      </c>
      <c r="X161" s="108" t="str">
        <f t="shared" si="43"/>
        <v/>
      </c>
      <c r="Y161" s="108" t="str">
        <f t="shared" si="44"/>
        <v/>
      </c>
      <c r="Z161" s="108" t="str">
        <f t="shared" si="45"/>
        <v xml:space="preserve">Temps restant : </v>
      </c>
      <c r="AA161" s="355" t="str">
        <f t="shared" si="46"/>
        <v/>
      </c>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row>
    <row r="162" spans="1:87" ht="15.75" thickBot="1">
      <c r="A162" s="354" t="str">
        <f>IF(eligibilité!AG164="","",eligibilité!A164)</f>
        <v/>
      </c>
      <c r="B162" s="103" t="str">
        <f>IF(A162="","",IF(VLOOKUP(A162,eligibilité!$A$15:$J$515,2,TRUE)="","",VLOOKUP(A162,eligibilité!$A$15:$J$515,2,TRUE)))</f>
        <v/>
      </c>
      <c r="C162" s="103" t="str">
        <f>IF(A162="","",IF(VLOOKUP(A162,eligibilité!$A$15:$AG$515,3,TRUE)="","",VLOOKUP(A162,eligibilité!$A$15:$AG$515,3,TRUE)))</f>
        <v/>
      </c>
      <c r="D162" s="103" t="str">
        <f>IF(A162="","",IF(VLOOKUP(A162,eligibilité!$A$15:$AG$515,4,TRUE)="","",VLOOKUP(A162,eligibilité!$A$15:$AG$515,4,TRUE)))</f>
        <v/>
      </c>
      <c r="E162" s="103" t="str">
        <f>IF(A162="","",IF(VLOOKUP(A162,eligibilité!$A$15:$AG$515,5,TRUE)="","",VLOOKUP(A162,eligibilité!$A$15:$AG$515,5,TRUE)))</f>
        <v/>
      </c>
      <c r="F162" s="104" t="str">
        <f>IF(A162="","",IF(VLOOKUP(A162,eligibilité!$A$15:$AG$515,6,TRUE)="","",VLOOKUP(A162,eligibilité!$A$15:$AG$515,6,TRUE)))</f>
        <v/>
      </c>
      <c r="G162" s="104" t="str">
        <f>IF(A162="","",IF(VLOOKUP(A162,eligibilité!$A$15:$AG$515,7,TRUE)="","",VLOOKUP(A162,eligibilité!$A$15:$AG$515,7,TRUE)))</f>
        <v/>
      </c>
      <c r="H162" s="323" t="str">
        <f>IF(A162="","",IF(VLOOKUP(A162,eligibilité!$A$15:$AG$515,8,TRUE)="","",VLOOKUP(A162,eligibilité!$A$15:$AG$515,8,TRUE)))</f>
        <v/>
      </c>
      <c r="I162" s="103" t="str">
        <f>IF(A162="","",IF(VLOOKUP(A162,eligibilité!$A$15:$AG$515,9,TRUE)="","",VLOOKUP(A162,eligibilité!$A$15:$AG$515,9,TRUE)))</f>
        <v/>
      </c>
      <c r="J162" s="105" t="str">
        <f>IF(A162="","",IF(VLOOKUP(A162,eligibilité!$A$15:$AG$515,10,TRUE)="","",VLOOKUP(A162,eligibilité!$A$15:$AG$515,10,TRUE)))</f>
        <v/>
      </c>
      <c r="K162" s="106" t="str">
        <f>IF(A162="","",IF(VLOOKUP(A162,eligibilité!$A$15:$AG$515,30,FALSE)=0,"",VLOOKUP(A162,eligibilité!$A$15:$AG$515,30,FALSE)))</f>
        <v/>
      </c>
      <c r="L162" s="107" t="str">
        <f t="shared" si="32"/>
        <v/>
      </c>
      <c r="M162" s="108" t="str">
        <f t="shared" si="33"/>
        <v/>
      </c>
      <c r="N162" s="107" t="str">
        <f t="shared" si="34"/>
        <v/>
      </c>
      <c r="O162" s="109" t="str">
        <f t="shared" si="35"/>
        <v/>
      </c>
      <c r="P162" s="109" t="str">
        <f t="shared" si="36"/>
        <v/>
      </c>
      <c r="Q162" s="241" t="str">
        <f t="shared" si="37"/>
        <v/>
      </c>
      <c r="R162" s="110" t="str">
        <f t="shared" si="38"/>
        <v/>
      </c>
      <c r="S162" s="352">
        <f t="shared" ca="1" si="47"/>
        <v>1296</v>
      </c>
      <c r="T162" s="107" t="str">
        <f t="shared" si="39"/>
        <v/>
      </c>
      <c r="U162" s="108" t="str">
        <f t="shared" si="40"/>
        <v/>
      </c>
      <c r="V162" s="107" t="str">
        <f t="shared" si="41"/>
        <v/>
      </c>
      <c r="W162" s="107" t="str">
        <f t="shared" si="42"/>
        <v/>
      </c>
      <c r="X162" s="108" t="str">
        <f t="shared" si="43"/>
        <v/>
      </c>
      <c r="Y162" s="108" t="str">
        <f t="shared" si="44"/>
        <v/>
      </c>
      <c r="Z162" s="108" t="str">
        <f t="shared" si="45"/>
        <v xml:space="preserve">Temps restant : </v>
      </c>
      <c r="AA162" s="355" t="str">
        <f t="shared" si="46"/>
        <v/>
      </c>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row>
    <row r="163" spans="1:87" ht="15.75" thickBot="1">
      <c r="A163" s="354" t="str">
        <f>IF(eligibilité!AG165="","",eligibilité!A165)</f>
        <v/>
      </c>
      <c r="B163" s="103" t="str">
        <f>IF(A163="","",IF(VLOOKUP(A163,eligibilité!$A$15:$J$515,2,TRUE)="","",VLOOKUP(A163,eligibilité!$A$15:$J$515,2,TRUE)))</f>
        <v/>
      </c>
      <c r="C163" s="103" t="str">
        <f>IF(A163="","",IF(VLOOKUP(A163,eligibilité!$A$15:$AG$515,3,TRUE)="","",VLOOKUP(A163,eligibilité!$A$15:$AG$515,3,TRUE)))</f>
        <v/>
      </c>
      <c r="D163" s="103" t="str">
        <f>IF(A163="","",IF(VLOOKUP(A163,eligibilité!$A$15:$AG$515,4,TRUE)="","",VLOOKUP(A163,eligibilité!$A$15:$AG$515,4,TRUE)))</f>
        <v/>
      </c>
      <c r="E163" s="103" t="str">
        <f>IF(A163="","",IF(VLOOKUP(A163,eligibilité!$A$15:$AG$515,5,TRUE)="","",VLOOKUP(A163,eligibilité!$A$15:$AG$515,5,TRUE)))</f>
        <v/>
      </c>
      <c r="F163" s="104" t="str">
        <f>IF(A163="","",IF(VLOOKUP(A163,eligibilité!$A$15:$AG$515,6,TRUE)="","",VLOOKUP(A163,eligibilité!$A$15:$AG$515,6,TRUE)))</f>
        <v/>
      </c>
      <c r="G163" s="104" t="str">
        <f>IF(A163="","",IF(VLOOKUP(A163,eligibilité!$A$15:$AG$515,7,TRUE)="","",VLOOKUP(A163,eligibilité!$A$15:$AG$515,7,TRUE)))</f>
        <v/>
      </c>
      <c r="H163" s="323" t="str">
        <f>IF(A163="","",IF(VLOOKUP(A163,eligibilité!$A$15:$AG$515,8,TRUE)="","",VLOOKUP(A163,eligibilité!$A$15:$AG$515,8,TRUE)))</f>
        <v/>
      </c>
      <c r="I163" s="103" t="str">
        <f>IF(A163="","",IF(VLOOKUP(A163,eligibilité!$A$15:$AG$515,9,TRUE)="","",VLOOKUP(A163,eligibilité!$A$15:$AG$515,9,TRUE)))</f>
        <v/>
      </c>
      <c r="J163" s="105" t="str">
        <f>IF(A163="","",IF(VLOOKUP(A163,eligibilité!$A$15:$AG$515,10,TRUE)="","",VLOOKUP(A163,eligibilité!$A$15:$AG$515,10,TRUE)))</f>
        <v/>
      </c>
      <c r="K163" s="106" t="str">
        <f>IF(A163="","",IF(VLOOKUP(A163,eligibilité!$A$15:$AG$515,30,FALSE)=0,"",VLOOKUP(A163,eligibilité!$A$15:$AG$515,30,FALSE)))</f>
        <v/>
      </c>
      <c r="L163" s="107" t="str">
        <f t="shared" si="32"/>
        <v/>
      </c>
      <c r="M163" s="108" t="str">
        <f t="shared" si="33"/>
        <v/>
      </c>
      <c r="N163" s="107" t="str">
        <f t="shared" si="34"/>
        <v/>
      </c>
      <c r="O163" s="109" t="str">
        <f t="shared" si="35"/>
        <v/>
      </c>
      <c r="P163" s="109" t="str">
        <f t="shared" si="36"/>
        <v/>
      </c>
      <c r="Q163" s="241" t="str">
        <f t="shared" si="37"/>
        <v/>
      </c>
      <c r="R163" s="110" t="str">
        <f t="shared" si="38"/>
        <v/>
      </c>
      <c r="S163" s="352">
        <f t="shared" ca="1" si="47"/>
        <v>1296</v>
      </c>
      <c r="T163" s="107" t="str">
        <f t="shared" si="39"/>
        <v/>
      </c>
      <c r="U163" s="108" t="str">
        <f t="shared" si="40"/>
        <v/>
      </c>
      <c r="V163" s="107" t="str">
        <f t="shared" si="41"/>
        <v/>
      </c>
      <c r="W163" s="107" t="str">
        <f t="shared" si="42"/>
        <v/>
      </c>
      <c r="X163" s="108" t="str">
        <f t="shared" si="43"/>
        <v/>
      </c>
      <c r="Y163" s="108" t="str">
        <f t="shared" si="44"/>
        <v/>
      </c>
      <c r="Z163" s="108" t="str">
        <f t="shared" si="45"/>
        <v xml:space="preserve">Temps restant : </v>
      </c>
      <c r="AA163" s="355" t="str">
        <f t="shared" si="46"/>
        <v/>
      </c>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row>
    <row r="164" spans="1:87" ht="15.75" thickBot="1">
      <c r="A164" s="354" t="str">
        <f>IF(eligibilité!AG166="","",eligibilité!A166)</f>
        <v/>
      </c>
      <c r="B164" s="103" t="str">
        <f>IF(A164="","",IF(VLOOKUP(A164,eligibilité!$A$15:$J$515,2,TRUE)="","",VLOOKUP(A164,eligibilité!$A$15:$J$515,2,TRUE)))</f>
        <v/>
      </c>
      <c r="C164" s="103" t="str">
        <f>IF(A164="","",IF(VLOOKUP(A164,eligibilité!$A$15:$AG$515,3,TRUE)="","",VLOOKUP(A164,eligibilité!$A$15:$AG$515,3,TRUE)))</f>
        <v/>
      </c>
      <c r="D164" s="103" t="str">
        <f>IF(A164="","",IF(VLOOKUP(A164,eligibilité!$A$15:$AG$515,4,TRUE)="","",VLOOKUP(A164,eligibilité!$A$15:$AG$515,4,TRUE)))</f>
        <v/>
      </c>
      <c r="E164" s="103" t="str">
        <f>IF(A164="","",IF(VLOOKUP(A164,eligibilité!$A$15:$AG$515,5,TRUE)="","",VLOOKUP(A164,eligibilité!$A$15:$AG$515,5,TRUE)))</f>
        <v/>
      </c>
      <c r="F164" s="104" t="str">
        <f>IF(A164="","",IF(VLOOKUP(A164,eligibilité!$A$15:$AG$515,6,TRUE)="","",VLOOKUP(A164,eligibilité!$A$15:$AG$515,6,TRUE)))</f>
        <v/>
      </c>
      <c r="G164" s="104" t="str">
        <f>IF(A164="","",IF(VLOOKUP(A164,eligibilité!$A$15:$AG$515,7,TRUE)="","",VLOOKUP(A164,eligibilité!$A$15:$AG$515,7,TRUE)))</f>
        <v/>
      </c>
      <c r="H164" s="323" t="str">
        <f>IF(A164="","",IF(VLOOKUP(A164,eligibilité!$A$15:$AG$515,8,TRUE)="","",VLOOKUP(A164,eligibilité!$A$15:$AG$515,8,TRUE)))</f>
        <v/>
      </c>
      <c r="I164" s="103" t="str">
        <f>IF(A164="","",IF(VLOOKUP(A164,eligibilité!$A$15:$AG$515,9,TRUE)="","",VLOOKUP(A164,eligibilité!$A$15:$AG$515,9,TRUE)))</f>
        <v/>
      </c>
      <c r="J164" s="105" t="str">
        <f>IF(A164="","",IF(VLOOKUP(A164,eligibilité!$A$15:$AG$515,10,TRUE)="","",VLOOKUP(A164,eligibilité!$A$15:$AG$515,10,TRUE)))</f>
        <v/>
      </c>
      <c r="K164" s="106" t="str">
        <f>IF(A164="","",IF(VLOOKUP(A164,eligibilité!$A$15:$AG$515,30,FALSE)=0,"",VLOOKUP(A164,eligibilité!$A$15:$AG$515,30,FALSE)))</f>
        <v/>
      </c>
      <c r="L164" s="107" t="str">
        <f t="shared" si="32"/>
        <v/>
      </c>
      <c r="M164" s="108" t="str">
        <f t="shared" si="33"/>
        <v/>
      </c>
      <c r="N164" s="107" t="str">
        <f t="shared" si="34"/>
        <v/>
      </c>
      <c r="O164" s="109" t="str">
        <f t="shared" si="35"/>
        <v/>
      </c>
      <c r="P164" s="109" t="str">
        <f t="shared" si="36"/>
        <v/>
      </c>
      <c r="Q164" s="241" t="str">
        <f t="shared" si="37"/>
        <v/>
      </c>
      <c r="R164" s="110" t="str">
        <f t="shared" si="38"/>
        <v/>
      </c>
      <c r="S164" s="352">
        <f t="shared" ca="1" si="47"/>
        <v>1296</v>
      </c>
      <c r="T164" s="107" t="str">
        <f t="shared" si="39"/>
        <v/>
      </c>
      <c r="U164" s="108" t="str">
        <f t="shared" si="40"/>
        <v/>
      </c>
      <c r="V164" s="107" t="str">
        <f t="shared" si="41"/>
        <v/>
      </c>
      <c r="W164" s="107" t="str">
        <f t="shared" si="42"/>
        <v/>
      </c>
      <c r="X164" s="108" t="str">
        <f t="shared" si="43"/>
        <v/>
      </c>
      <c r="Y164" s="108" t="str">
        <f t="shared" si="44"/>
        <v/>
      </c>
      <c r="Z164" s="108" t="str">
        <f t="shared" si="45"/>
        <v xml:space="preserve">Temps restant : </v>
      </c>
      <c r="AA164" s="355" t="str">
        <f t="shared" si="46"/>
        <v/>
      </c>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row>
    <row r="165" spans="1:87" ht="15.75" thickBot="1">
      <c r="A165" s="354" t="str">
        <f>IF(eligibilité!AG167="","",eligibilité!A167)</f>
        <v/>
      </c>
      <c r="B165" s="103" t="str">
        <f>IF(A165="","",IF(VLOOKUP(A165,eligibilité!$A$15:$J$515,2,TRUE)="","",VLOOKUP(A165,eligibilité!$A$15:$J$515,2,TRUE)))</f>
        <v/>
      </c>
      <c r="C165" s="103" t="str">
        <f>IF(A165="","",IF(VLOOKUP(A165,eligibilité!$A$15:$AG$515,3,TRUE)="","",VLOOKUP(A165,eligibilité!$A$15:$AG$515,3,TRUE)))</f>
        <v/>
      </c>
      <c r="D165" s="103" t="str">
        <f>IF(A165="","",IF(VLOOKUP(A165,eligibilité!$A$15:$AG$515,4,TRUE)="","",VLOOKUP(A165,eligibilité!$A$15:$AG$515,4,TRUE)))</f>
        <v/>
      </c>
      <c r="E165" s="103" t="str">
        <f>IF(A165="","",IF(VLOOKUP(A165,eligibilité!$A$15:$AG$515,5,TRUE)="","",VLOOKUP(A165,eligibilité!$A$15:$AG$515,5,TRUE)))</f>
        <v/>
      </c>
      <c r="F165" s="104" t="str">
        <f>IF(A165="","",IF(VLOOKUP(A165,eligibilité!$A$15:$AG$515,6,TRUE)="","",VLOOKUP(A165,eligibilité!$A$15:$AG$515,6,TRUE)))</f>
        <v/>
      </c>
      <c r="G165" s="104" t="str">
        <f>IF(A165="","",IF(VLOOKUP(A165,eligibilité!$A$15:$AG$515,7,TRUE)="","",VLOOKUP(A165,eligibilité!$A$15:$AG$515,7,TRUE)))</f>
        <v/>
      </c>
      <c r="H165" s="323" t="str">
        <f>IF(A165="","",IF(VLOOKUP(A165,eligibilité!$A$15:$AG$515,8,TRUE)="","",VLOOKUP(A165,eligibilité!$A$15:$AG$515,8,TRUE)))</f>
        <v/>
      </c>
      <c r="I165" s="103" t="str">
        <f>IF(A165="","",IF(VLOOKUP(A165,eligibilité!$A$15:$AG$515,9,TRUE)="","",VLOOKUP(A165,eligibilité!$A$15:$AG$515,9,TRUE)))</f>
        <v/>
      </c>
      <c r="J165" s="105" t="str">
        <f>IF(A165="","",IF(VLOOKUP(A165,eligibilité!$A$15:$AG$515,10,TRUE)="","",VLOOKUP(A165,eligibilité!$A$15:$AG$515,10,TRUE)))</f>
        <v/>
      </c>
      <c r="K165" s="106" t="str">
        <f>IF(A165="","",IF(VLOOKUP(A165,eligibilité!$A$15:$AG$515,30,FALSE)=0,"",VLOOKUP(A165,eligibilité!$A$15:$AG$515,30,FALSE)))</f>
        <v/>
      </c>
      <c r="L165" s="107" t="str">
        <f t="shared" si="32"/>
        <v/>
      </c>
      <c r="M165" s="108" t="str">
        <f t="shared" si="33"/>
        <v/>
      </c>
      <c r="N165" s="107" t="str">
        <f t="shared" si="34"/>
        <v/>
      </c>
      <c r="O165" s="109" t="str">
        <f t="shared" si="35"/>
        <v/>
      </c>
      <c r="P165" s="109" t="str">
        <f t="shared" si="36"/>
        <v/>
      </c>
      <c r="Q165" s="241" t="str">
        <f t="shared" si="37"/>
        <v/>
      </c>
      <c r="R165" s="110" t="str">
        <f t="shared" si="38"/>
        <v/>
      </c>
      <c r="S165" s="352">
        <f t="shared" ca="1" si="47"/>
        <v>1296</v>
      </c>
      <c r="T165" s="107" t="str">
        <f t="shared" si="39"/>
        <v/>
      </c>
      <c r="U165" s="108" t="str">
        <f t="shared" si="40"/>
        <v/>
      </c>
      <c r="V165" s="107" t="str">
        <f t="shared" si="41"/>
        <v/>
      </c>
      <c r="W165" s="107" t="str">
        <f t="shared" si="42"/>
        <v/>
      </c>
      <c r="X165" s="108" t="str">
        <f t="shared" si="43"/>
        <v/>
      </c>
      <c r="Y165" s="108" t="str">
        <f t="shared" si="44"/>
        <v/>
      </c>
      <c r="Z165" s="108" t="str">
        <f t="shared" si="45"/>
        <v xml:space="preserve">Temps restant : </v>
      </c>
      <c r="AA165" s="355" t="str">
        <f t="shared" si="46"/>
        <v/>
      </c>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row>
    <row r="166" spans="1:87" ht="15.75" thickBot="1">
      <c r="A166" s="354" t="str">
        <f>IF(eligibilité!AG168="","",eligibilité!A168)</f>
        <v/>
      </c>
      <c r="B166" s="103" t="str">
        <f>IF(A166="","",IF(VLOOKUP(A166,eligibilité!$A$15:$J$515,2,TRUE)="","",VLOOKUP(A166,eligibilité!$A$15:$J$515,2,TRUE)))</f>
        <v/>
      </c>
      <c r="C166" s="103" t="str">
        <f>IF(A166="","",IF(VLOOKUP(A166,eligibilité!$A$15:$AG$515,3,TRUE)="","",VLOOKUP(A166,eligibilité!$A$15:$AG$515,3,TRUE)))</f>
        <v/>
      </c>
      <c r="D166" s="103" t="str">
        <f>IF(A166="","",IF(VLOOKUP(A166,eligibilité!$A$15:$AG$515,4,TRUE)="","",VLOOKUP(A166,eligibilité!$A$15:$AG$515,4,TRUE)))</f>
        <v/>
      </c>
      <c r="E166" s="103" t="str">
        <f>IF(A166="","",IF(VLOOKUP(A166,eligibilité!$A$15:$AG$515,5,TRUE)="","",VLOOKUP(A166,eligibilité!$A$15:$AG$515,5,TRUE)))</f>
        <v/>
      </c>
      <c r="F166" s="104" t="str">
        <f>IF(A166="","",IF(VLOOKUP(A166,eligibilité!$A$15:$AG$515,6,TRUE)="","",VLOOKUP(A166,eligibilité!$A$15:$AG$515,6,TRUE)))</f>
        <v/>
      </c>
      <c r="G166" s="104" t="str">
        <f>IF(A166="","",IF(VLOOKUP(A166,eligibilité!$A$15:$AG$515,7,TRUE)="","",VLOOKUP(A166,eligibilité!$A$15:$AG$515,7,TRUE)))</f>
        <v/>
      </c>
      <c r="H166" s="323" t="str">
        <f>IF(A166="","",IF(VLOOKUP(A166,eligibilité!$A$15:$AG$515,8,TRUE)="","",VLOOKUP(A166,eligibilité!$A$15:$AG$515,8,TRUE)))</f>
        <v/>
      </c>
      <c r="I166" s="103" t="str">
        <f>IF(A166="","",IF(VLOOKUP(A166,eligibilité!$A$15:$AG$515,9,TRUE)="","",VLOOKUP(A166,eligibilité!$A$15:$AG$515,9,TRUE)))</f>
        <v/>
      </c>
      <c r="J166" s="105" t="str">
        <f>IF(A166="","",IF(VLOOKUP(A166,eligibilité!$A$15:$AG$515,10,TRUE)="","",VLOOKUP(A166,eligibilité!$A$15:$AG$515,10,TRUE)))</f>
        <v/>
      </c>
      <c r="K166" s="106" t="str">
        <f>IF(A166="","",IF(VLOOKUP(A166,eligibilité!$A$15:$AG$515,30,FALSE)=0,"",VLOOKUP(A166,eligibilité!$A$15:$AG$515,30,FALSE)))</f>
        <v/>
      </c>
      <c r="L166" s="107" t="str">
        <f t="shared" si="32"/>
        <v/>
      </c>
      <c r="M166" s="108" t="str">
        <f t="shared" si="33"/>
        <v/>
      </c>
      <c r="N166" s="107" t="str">
        <f t="shared" si="34"/>
        <v/>
      </c>
      <c r="O166" s="109" t="str">
        <f t="shared" si="35"/>
        <v/>
      </c>
      <c r="P166" s="109" t="str">
        <f t="shared" si="36"/>
        <v/>
      </c>
      <c r="Q166" s="241" t="str">
        <f t="shared" si="37"/>
        <v/>
      </c>
      <c r="R166" s="110" t="str">
        <f t="shared" si="38"/>
        <v/>
      </c>
      <c r="S166" s="352">
        <f t="shared" ca="1" si="47"/>
        <v>1296</v>
      </c>
      <c r="T166" s="107" t="str">
        <f t="shared" si="39"/>
        <v/>
      </c>
      <c r="U166" s="108" t="str">
        <f t="shared" si="40"/>
        <v/>
      </c>
      <c r="V166" s="107" t="str">
        <f t="shared" si="41"/>
        <v/>
      </c>
      <c r="W166" s="107" t="str">
        <f t="shared" si="42"/>
        <v/>
      </c>
      <c r="X166" s="108" t="str">
        <f t="shared" si="43"/>
        <v/>
      </c>
      <c r="Y166" s="108" t="str">
        <f t="shared" si="44"/>
        <v/>
      </c>
      <c r="Z166" s="108" t="str">
        <f t="shared" si="45"/>
        <v xml:space="preserve">Temps restant : </v>
      </c>
      <c r="AA166" s="355" t="str">
        <f t="shared" si="46"/>
        <v/>
      </c>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row>
    <row r="167" spans="1:87" ht="15.75" thickBot="1">
      <c r="A167" s="354" t="str">
        <f>IF(eligibilité!AG169="","",eligibilité!A169)</f>
        <v/>
      </c>
      <c r="B167" s="103" t="str">
        <f>IF(A167="","",IF(VLOOKUP(A167,eligibilité!$A$15:$J$515,2,TRUE)="","",VLOOKUP(A167,eligibilité!$A$15:$J$515,2,TRUE)))</f>
        <v/>
      </c>
      <c r="C167" s="103" t="str">
        <f>IF(A167="","",IF(VLOOKUP(A167,eligibilité!$A$15:$AG$515,3,TRUE)="","",VLOOKUP(A167,eligibilité!$A$15:$AG$515,3,TRUE)))</f>
        <v/>
      </c>
      <c r="D167" s="103" t="str">
        <f>IF(A167="","",IF(VLOOKUP(A167,eligibilité!$A$15:$AG$515,4,TRUE)="","",VLOOKUP(A167,eligibilité!$A$15:$AG$515,4,TRUE)))</f>
        <v/>
      </c>
      <c r="E167" s="103" t="str">
        <f>IF(A167="","",IF(VLOOKUP(A167,eligibilité!$A$15:$AG$515,5,TRUE)="","",VLOOKUP(A167,eligibilité!$A$15:$AG$515,5,TRUE)))</f>
        <v/>
      </c>
      <c r="F167" s="104" t="str">
        <f>IF(A167="","",IF(VLOOKUP(A167,eligibilité!$A$15:$AG$515,6,TRUE)="","",VLOOKUP(A167,eligibilité!$A$15:$AG$515,6,TRUE)))</f>
        <v/>
      </c>
      <c r="G167" s="104" t="str">
        <f>IF(A167="","",IF(VLOOKUP(A167,eligibilité!$A$15:$AG$515,7,TRUE)="","",VLOOKUP(A167,eligibilité!$A$15:$AG$515,7,TRUE)))</f>
        <v/>
      </c>
      <c r="H167" s="323" t="str">
        <f>IF(A167="","",IF(VLOOKUP(A167,eligibilité!$A$15:$AG$515,8,TRUE)="","",VLOOKUP(A167,eligibilité!$A$15:$AG$515,8,TRUE)))</f>
        <v/>
      </c>
      <c r="I167" s="103" t="str">
        <f>IF(A167="","",IF(VLOOKUP(A167,eligibilité!$A$15:$AG$515,9,TRUE)="","",VLOOKUP(A167,eligibilité!$A$15:$AG$515,9,TRUE)))</f>
        <v/>
      </c>
      <c r="J167" s="105" t="str">
        <f>IF(A167="","",IF(VLOOKUP(A167,eligibilité!$A$15:$AG$515,10,TRUE)="","",VLOOKUP(A167,eligibilité!$A$15:$AG$515,10,TRUE)))</f>
        <v/>
      </c>
      <c r="K167" s="106" t="str">
        <f>IF(A167="","",IF(VLOOKUP(A167,eligibilité!$A$15:$AG$515,30,FALSE)=0,"",VLOOKUP(A167,eligibilité!$A$15:$AG$515,30,FALSE)))</f>
        <v/>
      </c>
      <c r="L167" s="107" t="str">
        <f t="shared" si="32"/>
        <v/>
      </c>
      <c r="M167" s="108" t="str">
        <f t="shared" si="33"/>
        <v/>
      </c>
      <c r="N167" s="107" t="str">
        <f t="shared" si="34"/>
        <v/>
      </c>
      <c r="O167" s="109" t="str">
        <f t="shared" si="35"/>
        <v/>
      </c>
      <c r="P167" s="109" t="str">
        <f t="shared" si="36"/>
        <v/>
      </c>
      <c r="Q167" s="241" t="str">
        <f t="shared" si="37"/>
        <v/>
      </c>
      <c r="R167" s="110" t="str">
        <f t="shared" si="38"/>
        <v/>
      </c>
      <c r="S167" s="352">
        <f t="shared" ca="1" si="47"/>
        <v>1296</v>
      </c>
      <c r="T167" s="107" t="str">
        <f t="shared" si="39"/>
        <v/>
      </c>
      <c r="U167" s="108" t="str">
        <f t="shared" si="40"/>
        <v/>
      </c>
      <c r="V167" s="107" t="str">
        <f t="shared" si="41"/>
        <v/>
      </c>
      <c r="W167" s="107" t="str">
        <f t="shared" si="42"/>
        <v/>
      </c>
      <c r="X167" s="108" t="str">
        <f t="shared" si="43"/>
        <v/>
      </c>
      <c r="Y167" s="108" t="str">
        <f t="shared" si="44"/>
        <v/>
      </c>
      <c r="Z167" s="108" t="str">
        <f t="shared" si="45"/>
        <v xml:space="preserve">Temps restant : </v>
      </c>
      <c r="AA167" s="355" t="str">
        <f t="shared" si="46"/>
        <v/>
      </c>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row>
    <row r="168" spans="1:87" ht="15.75" thickBot="1">
      <c r="A168" s="354" t="str">
        <f>IF(eligibilité!AG170="","",eligibilité!A170)</f>
        <v/>
      </c>
      <c r="B168" s="103" t="str">
        <f>IF(A168="","",IF(VLOOKUP(A168,eligibilité!$A$15:$J$515,2,TRUE)="","",VLOOKUP(A168,eligibilité!$A$15:$J$515,2,TRUE)))</f>
        <v/>
      </c>
      <c r="C168" s="103" t="str">
        <f>IF(A168="","",IF(VLOOKUP(A168,eligibilité!$A$15:$AG$515,3,TRUE)="","",VLOOKUP(A168,eligibilité!$A$15:$AG$515,3,TRUE)))</f>
        <v/>
      </c>
      <c r="D168" s="103" t="str">
        <f>IF(A168="","",IF(VLOOKUP(A168,eligibilité!$A$15:$AG$515,4,TRUE)="","",VLOOKUP(A168,eligibilité!$A$15:$AG$515,4,TRUE)))</f>
        <v/>
      </c>
      <c r="E168" s="103" t="str">
        <f>IF(A168="","",IF(VLOOKUP(A168,eligibilité!$A$15:$AG$515,5,TRUE)="","",VLOOKUP(A168,eligibilité!$A$15:$AG$515,5,TRUE)))</f>
        <v/>
      </c>
      <c r="F168" s="104" t="str">
        <f>IF(A168="","",IF(VLOOKUP(A168,eligibilité!$A$15:$AG$515,6,TRUE)="","",VLOOKUP(A168,eligibilité!$A$15:$AG$515,6,TRUE)))</f>
        <v/>
      </c>
      <c r="G168" s="104" t="str">
        <f>IF(A168="","",IF(VLOOKUP(A168,eligibilité!$A$15:$AG$515,7,TRUE)="","",VLOOKUP(A168,eligibilité!$A$15:$AG$515,7,TRUE)))</f>
        <v/>
      </c>
      <c r="H168" s="323" t="str">
        <f>IF(A168="","",IF(VLOOKUP(A168,eligibilité!$A$15:$AG$515,8,TRUE)="","",VLOOKUP(A168,eligibilité!$A$15:$AG$515,8,TRUE)))</f>
        <v/>
      </c>
      <c r="I168" s="103" t="str">
        <f>IF(A168="","",IF(VLOOKUP(A168,eligibilité!$A$15:$AG$515,9,TRUE)="","",VLOOKUP(A168,eligibilité!$A$15:$AG$515,9,TRUE)))</f>
        <v/>
      </c>
      <c r="J168" s="105" t="str">
        <f>IF(A168="","",IF(VLOOKUP(A168,eligibilité!$A$15:$AG$515,10,TRUE)="","",VLOOKUP(A168,eligibilité!$A$15:$AG$515,10,TRUE)))</f>
        <v/>
      </c>
      <c r="K168" s="106" t="str">
        <f>IF(A168="","",IF(VLOOKUP(A168,eligibilité!$A$15:$AG$515,30,FALSE)=0,"",VLOOKUP(A168,eligibilité!$A$15:$AG$515,30,FALSE)))</f>
        <v/>
      </c>
      <c r="L168" s="107" t="str">
        <f t="shared" si="32"/>
        <v/>
      </c>
      <c r="M168" s="108" t="str">
        <f t="shared" si="33"/>
        <v/>
      </c>
      <c r="N168" s="107" t="str">
        <f t="shared" si="34"/>
        <v/>
      </c>
      <c r="O168" s="109" t="str">
        <f t="shared" si="35"/>
        <v/>
      </c>
      <c r="P168" s="109" t="str">
        <f t="shared" si="36"/>
        <v/>
      </c>
      <c r="Q168" s="241" t="str">
        <f t="shared" si="37"/>
        <v/>
      </c>
      <c r="R168" s="110" t="str">
        <f t="shared" si="38"/>
        <v/>
      </c>
      <c r="S168" s="352">
        <f t="shared" ca="1" si="47"/>
        <v>1296</v>
      </c>
      <c r="T168" s="107" t="str">
        <f t="shared" si="39"/>
        <v/>
      </c>
      <c r="U168" s="108" t="str">
        <f t="shared" si="40"/>
        <v/>
      </c>
      <c r="V168" s="107" t="str">
        <f t="shared" si="41"/>
        <v/>
      </c>
      <c r="W168" s="107" t="str">
        <f t="shared" si="42"/>
        <v/>
      </c>
      <c r="X168" s="108" t="str">
        <f t="shared" si="43"/>
        <v/>
      </c>
      <c r="Y168" s="108" t="str">
        <f t="shared" si="44"/>
        <v/>
      </c>
      <c r="Z168" s="108" t="str">
        <f t="shared" si="45"/>
        <v xml:space="preserve">Temps restant : </v>
      </c>
      <c r="AA168" s="355" t="str">
        <f t="shared" si="46"/>
        <v/>
      </c>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row>
    <row r="169" spans="1:87" ht="15.75" thickBot="1">
      <c r="A169" s="354" t="str">
        <f>IF(eligibilité!AG171="","",eligibilité!A171)</f>
        <v/>
      </c>
      <c r="B169" s="103" t="str">
        <f>IF(A169="","",IF(VLOOKUP(A169,eligibilité!$A$15:$J$515,2,TRUE)="","",VLOOKUP(A169,eligibilité!$A$15:$J$515,2,TRUE)))</f>
        <v/>
      </c>
      <c r="C169" s="103" t="str">
        <f>IF(A169="","",IF(VLOOKUP(A169,eligibilité!$A$15:$AG$515,3,TRUE)="","",VLOOKUP(A169,eligibilité!$A$15:$AG$515,3,TRUE)))</f>
        <v/>
      </c>
      <c r="D169" s="103" t="str">
        <f>IF(A169="","",IF(VLOOKUP(A169,eligibilité!$A$15:$AG$515,4,TRUE)="","",VLOOKUP(A169,eligibilité!$A$15:$AG$515,4,TRUE)))</f>
        <v/>
      </c>
      <c r="E169" s="103" t="str">
        <f>IF(A169="","",IF(VLOOKUP(A169,eligibilité!$A$15:$AG$515,5,TRUE)="","",VLOOKUP(A169,eligibilité!$A$15:$AG$515,5,TRUE)))</f>
        <v/>
      </c>
      <c r="F169" s="104" t="str">
        <f>IF(A169="","",IF(VLOOKUP(A169,eligibilité!$A$15:$AG$515,6,TRUE)="","",VLOOKUP(A169,eligibilité!$A$15:$AG$515,6,TRUE)))</f>
        <v/>
      </c>
      <c r="G169" s="104" t="str">
        <f>IF(A169="","",IF(VLOOKUP(A169,eligibilité!$A$15:$AG$515,7,TRUE)="","",VLOOKUP(A169,eligibilité!$A$15:$AG$515,7,TRUE)))</f>
        <v/>
      </c>
      <c r="H169" s="323" t="str">
        <f>IF(A169="","",IF(VLOOKUP(A169,eligibilité!$A$15:$AG$515,8,TRUE)="","",VLOOKUP(A169,eligibilité!$A$15:$AG$515,8,TRUE)))</f>
        <v/>
      </c>
      <c r="I169" s="103" t="str">
        <f>IF(A169="","",IF(VLOOKUP(A169,eligibilité!$A$15:$AG$515,9,TRUE)="","",VLOOKUP(A169,eligibilité!$A$15:$AG$515,9,TRUE)))</f>
        <v/>
      </c>
      <c r="J169" s="105" t="str">
        <f>IF(A169="","",IF(VLOOKUP(A169,eligibilité!$A$15:$AG$515,10,TRUE)="","",VLOOKUP(A169,eligibilité!$A$15:$AG$515,10,TRUE)))</f>
        <v/>
      </c>
      <c r="K169" s="106" t="str">
        <f>IF(A169="","",IF(VLOOKUP(A169,eligibilité!$A$15:$AG$515,30,FALSE)=0,"",VLOOKUP(A169,eligibilité!$A$15:$AG$515,30,FALSE)))</f>
        <v/>
      </c>
      <c r="L169" s="107" t="str">
        <f t="shared" si="32"/>
        <v/>
      </c>
      <c r="M169" s="108" t="str">
        <f t="shared" si="33"/>
        <v/>
      </c>
      <c r="N169" s="107" t="str">
        <f t="shared" si="34"/>
        <v/>
      </c>
      <c r="O169" s="109" t="str">
        <f t="shared" si="35"/>
        <v/>
      </c>
      <c r="P169" s="109" t="str">
        <f t="shared" si="36"/>
        <v/>
      </c>
      <c r="Q169" s="241" t="str">
        <f t="shared" si="37"/>
        <v/>
      </c>
      <c r="R169" s="110" t="str">
        <f t="shared" si="38"/>
        <v/>
      </c>
      <c r="S169" s="352">
        <f t="shared" ca="1" si="47"/>
        <v>1296</v>
      </c>
      <c r="T169" s="107" t="str">
        <f t="shared" si="39"/>
        <v/>
      </c>
      <c r="U169" s="108" t="str">
        <f t="shared" si="40"/>
        <v/>
      </c>
      <c r="V169" s="107" t="str">
        <f t="shared" si="41"/>
        <v/>
      </c>
      <c r="W169" s="107" t="str">
        <f t="shared" si="42"/>
        <v/>
      </c>
      <c r="X169" s="108" t="str">
        <f t="shared" si="43"/>
        <v/>
      </c>
      <c r="Y169" s="108" t="str">
        <f t="shared" si="44"/>
        <v/>
      </c>
      <c r="Z169" s="108" t="str">
        <f t="shared" si="45"/>
        <v xml:space="preserve">Temps restant : </v>
      </c>
      <c r="AA169" s="355" t="str">
        <f t="shared" si="46"/>
        <v/>
      </c>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row>
    <row r="170" spans="1:87" ht="15.75" thickBot="1">
      <c r="A170" s="354" t="str">
        <f>IF(eligibilité!AG172="","",eligibilité!A172)</f>
        <v/>
      </c>
      <c r="B170" s="103" t="str">
        <f>IF(A170="","",IF(VLOOKUP(A170,eligibilité!$A$15:$J$515,2,TRUE)="","",VLOOKUP(A170,eligibilité!$A$15:$J$515,2,TRUE)))</f>
        <v/>
      </c>
      <c r="C170" s="103" t="str">
        <f>IF(A170="","",IF(VLOOKUP(A170,eligibilité!$A$15:$AG$515,3,TRUE)="","",VLOOKUP(A170,eligibilité!$A$15:$AG$515,3,TRUE)))</f>
        <v/>
      </c>
      <c r="D170" s="103" t="str">
        <f>IF(A170="","",IF(VLOOKUP(A170,eligibilité!$A$15:$AG$515,4,TRUE)="","",VLOOKUP(A170,eligibilité!$A$15:$AG$515,4,TRUE)))</f>
        <v/>
      </c>
      <c r="E170" s="103" t="str">
        <f>IF(A170="","",IF(VLOOKUP(A170,eligibilité!$A$15:$AG$515,5,TRUE)="","",VLOOKUP(A170,eligibilité!$A$15:$AG$515,5,TRUE)))</f>
        <v/>
      </c>
      <c r="F170" s="104" t="str">
        <f>IF(A170="","",IF(VLOOKUP(A170,eligibilité!$A$15:$AG$515,6,TRUE)="","",VLOOKUP(A170,eligibilité!$A$15:$AG$515,6,TRUE)))</f>
        <v/>
      </c>
      <c r="G170" s="104" t="str">
        <f>IF(A170="","",IF(VLOOKUP(A170,eligibilité!$A$15:$AG$515,7,TRUE)="","",VLOOKUP(A170,eligibilité!$A$15:$AG$515,7,TRUE)))</f>
        <v/>
      </c>
      <c r="H170" s="323" t="str">
        <f>IF(A170="","",IF(VLOOKUP(A170,eligibilité!$A$15:$AG$515,8,TRUE)="","",VLOOKUP(A170,eligibilité!$A$15:$AG$515,8,TRUE)))</f>
        <v/>
      </c>
      <c r="I170" s="103" t="str">
        <f>IF(A170="","",IF(VLOOKUP(A170,eligibilité!$A$15:$AG$515,9,TRUE)="","",VLOOKUP(A170,eligibilité!$A$15:$AG$515,9,TRUE)))</f>
        <v/>
      </c>
      <c r="J170" s="105" t="str">
        <f>IF(A170="","",IF(VLOOKUP(A170,eligibilité!$A$15:$AG$515,10,TRUE)="","",VLOOKUP(A170,eligibilité!$A$15:$AG$515,10,TRUE)))</f>
        <v/>
      </c>
      <c r="K170" s="106" t="str">
        <f>IF(A170="","",IF(VLOOKUP(A170,eligibilité!$A$15:$AG$515,30,FALSE)=0,"",VLOOKUP(A170,eligibilité!$A$15:$AG$515,30,FALSE)))</f>
        <v/>
      </c>
      <c r="L170" s="107" t="str">
        <f t="shared" si="32"/>
        <v/>
      </c>
      <c r="M170" s="108" t="str">
        <f t="shared" si="33"/>
        <v/>
      </c>
      <c r="N170" s="107" t="str">
        <f t="shared" si="34"/>
        <v/>
      </c>
      <c r="O170" s="109" t="str">
        <f t="shared" si="35"/>
        <v/>
      </c>
      <c r="P170" s="109" t="str">
        <f t="shared" si="36"/>
        <v/>
      </c>
      <c r="Q170" s="241" t="str">
        <f t="shared" si="37"/>
        <v/>
      </c>
      <c r="R170" s="110" t="str">
        <f t="shared" si="38"/>
        <v/>
      </c>
      <c r="S170" s="352">
        <f t="shared" ca="1" si="47"/>
        <v>1296</v>
      </c>
      <c r="T170" s="107" t="str">
        <f t="shared" si="39"/>
        <v/>
      </c>
      <c r="U170" s="108" t="str">
        <f t="shared" si="40"/>
        <v/>
      </c>
      <c r="V170" s="107" t="str">
        <f t="shared" si="41"/>
        <v/>
      </c>
      <c r="W170" s="107" t="str">
        <f t="shared" si="42"/>
        <v/>
      </c>
      <c r="X170" s="108" t="str">
        <f t="shared" si="43"/>
        <v/>
      </c>
      <c r="Y170" s="108" t="str">
        <f t="shared" si="44"/>
        <v/>
      </c>
      <c r="Z170" s="108" t="str">
        <f t="shared" si="45"/>
        <v xml:space="preserve">Temps restant : </v>
      </c>
      <c r="AA170" s="355" t="str">
        <f t="shared" si="46"/>
        <v/>
      </c>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row>
    <row r="171" spans="1:87" ht="15.75" thickBot="1">
      <c r="A171" s="354" t="str">
        <f>IF(eligibilité!AG173="","",eligibilité!A173)</f>
        <v/>
      </c>
      <c r="B171" s="103" t="str">
        <f>IF(A171="","",IF(VLOOKUP(A171,eligibilité!$A$15:$J$515,2,TRUE)="","",VLOOKUP(A171,eligibilité!$A$15:$J$515,2,TRUE)))</f>
        <v/>
      </c>
      <c r="C171" s="103" t="str">
        <f>IF(A171="","",IF(VLOOKUP(A171,eligibilité!$A$15:$AG$515,3,TRUE)="","",VLOOKUP(A171,eligibilité!$A$15:$AG$515,3,TRUE)))</f>
        <v/>
      </c>
      <c r="D171" s="103" t="str">
        <f>IF(A171="","",IF(VLOOKUP(A171,eligibilité!$A$15:$AG$515,4,TRUE)="","",VLOOKUP(A171,eligibilité!$A$15:$AG$515,4,TRUE)))</f>
        <v/>
      </c>
      <c r="E171" s="103" t="str">
        <f>IF(A171="","",IF(VLOOKUP(A171,eligibilité!$A$15:$AG$515,5,TRUE)="","",VLOOKUP(A171,eligibilité!$A$15:$AG$515,5,TRUE)))</f>
        <v/>
      </c>
      <c r="F171" s="104" t="str">
        <f>IF(A171="","",IF(VLOOKUP(A171,eligibilité!$A$15:$AG$515,6,TRUE)="","",VLOOKUP(A171,eligibilité!$A$15:$AG$515,6,TRUE)))</f>
        <v/>
      </c>
      <c r="G171" s="104" t="str">
        <f>IF(A171="","",IF(VLOOKUP(A171,eligibilité!$A$15:$AG$515,7,TRUE)="","",VLOOKUP(A171,eligibilité!$A$15:$AG$515,7,TRUE)))</f>
        <v/>
      </c>
      <c r="H171" s="323" t="str">
        <f>IF(A171="","",IF(VLOOKUP(A171,eligibilité!$A$15:$AG$515,8,TRUE)="","",VLOOKUP(A171,eligibilité!$A$15:$AG$515,8,TRUE)))</f>
        <v/>
      </c>
      <c r="I171" s="103" t="str">
        <f>IF(A171="","",IF(VLOOKUP(A171,eligibilité!$A$15:$AG$515,9,TRUE)="","",VLOOKUP(A171,eligibilité!$A$15:$AG$515,9,TRUE)))</f>
        <v/>
      </c>
      <c r="J171" s="105" t="str">
        <f>IF(A171="","",IF(VLOOKUP(A171,eligibilité!$A$15:$AG$515,10,TRUE)="","",VLOOKUP(A171,eligibilité!$A$15:$AG$515,10,TRUE)))</f>
        <v/>
      </c>
      <c r="K171" s="106" t="str">
        <f>IF(A171="","",IF(VLOOKUP(A171,eligibilité!$A$15:$AG$515,30,FALSE)=0,"",VLOOKUP(A171,eligibilité!$A$15:$AG$515,30,FALSE)))</f>
        <v/>
      </c>
      <c r="L171" s="107" t="str">
        <f t="shared" si="32"/>
        <v/>
      </c>
      <c r="M171" s="108" t="str">
        <f t="shared" si="33"/>
        <v/>
      </c>
      <c r="N171" s="107" t="str">
        <f t="shared" si="34"/>
        <v/>
      </c>
      <c r="O171" s="109" t="str">
        <f t="shared" si="35"/>
        <v/>
      </c>
      <c r="P171" s="109" t="str">
        <f t="shared" si="36"/>
        <v/>
      </c>
      <c r="Q171" s="241" t="str">
        <f t="shared" si="37"/>
        <v/>
      </c>
      <c r="R171" s="110" t="str">
        <f t="shared" si="38"/>
        <v/>
      </c>
      <c r="S171" s="352">
        <f t="shared" ca="1" si="47"/>
        <v>1296</v>
      </c>
      <c r="T171" s="107" t="str">
        <f t="shared" si="39"/>
        <v/>
      </c>
      <c r="U171" s="108" t="str">
        <f t="shared" si="40"/>
        <v/>
      </c>
      <c r="V171" s="107" t="str">
        <f t="shared" si="41"/>
        <v/>
      </c>
      <c r="W171" s="107" t="str">
        <f t="shared" si="42"/>
        <v/>
      </c>
      <c r="X171" s="108" t="str">
        <f t="shared" si="43"/>
        <v/>
      </c>
      <c r="Y171" s="108" t="str">
        <f t="shared" si="44"/>
        <v/>
      </c>
      <c r="Z171" s="108" t="str">
        <f t="shared" si="45"/>
        <v xml:space="preserve">Temps restant : </v>
      </c>
      <c r="AA171" s="355" t="str">
        <f t="shared" si="46"/>
        <v/>
      </c>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row>
    <row r="172" spans="1:87" ht="15.75" thickBot="1">
      <c r="A172" s="354" t="str">
        <f>IF(eligibilité!AG174="","",eligibilité!A174)</f>
        <v/>
      </c>
      <c r="B172" s="103" t="str">
        <f>IF(A172="","",IF(VLOOKUP(A172,eligibilité!$A$15:$J$515,2,TRUE)="","",VLOOKUP(A172,eligibilité!$A$15:$J$515,2,TRUE)))</f>
        <v/>
      </c>
      <c r="C172" s="103" t="str">
        <f>IF(A172="","",IF(VLOOKUP(A172,eligibilité!$A$15:$AG$515,3,TRUE)="","",VLOOKUP(A172,eligibilité!$A$15:$AG$515,3,TRUE)))</f>
        <v/>
      </c>
      <c r="D172" s="103" t="str">
        <f>IF(A172="","",IF(VLOOKUP(A172,eligibilité!$A$15:$AG$515,4,TRUE)="","",VLOOKUP(A172,eligibilité!$A$15:$AG$515,4,TRUE)))</f>
        <v/>
      </c>
      <c r="E172" s="103" t="str">
        <f>IF(A172="","",IF(VLOOKUP(A172,eligibilité!$A$15:$AG$515,5,TRUE)="","",VLOOKUP(A172,eligibilité!$A$15:$AG$515,5,TRUE)))</f>
        <v/>
      </c>
      <c r="F172" s="104" t="str">
        <f>IF(A172="","",IF(VLOOKUP(A172,eligibilité!$A$15:$AG$515,6,TRUE)="","",VLOOKUP(A172,eligibilité!$A$15:$AG$515,6,TRUE)))</f>
        <v/>
      </c>
      <c r="G172" s="104" t="str">
        <f>IF(A172="","",IF(VLOOKUP(A172,eligibilité!$A$15:$AG$515,7,TRUE)="","",VLOOKUP(A172,eligibilité!$A$15:$AG$515,7,TRUE)))</f>
        <v/>
      </c>
      <c r="H172" s="323" t="str">
        <f>IF(A172="","",IF(VLOOKUP(A172,eligibilité!$A$15:$AG$515,8,TRUE)="","",VLOOKUP(A172,eligibilité!$A$15:$AG$515,8,TRUE)))</f>
        <v/>
      </c>
      <c r="I172" s="103" t="str">
        <f>IF(A172="","",IF(VLOOKUP(A172,eligibilité!$A$15:$AG$515,9,TRUE)="","",VLOOKUP(A172,eligibilité!$A$15:$AG$515,9,TRUE)))</f>
        <v/>
      </c>
      <c r="J172" s="105" t="str">
        <f>IF(A172="","",IF(VLOOKUP(A172,eligibilité!$A$15:$AG$515,10,TRUE)="","",VLOOKUP(A172,eligibilité!$A$15:$AG$515,10,TRUE)))</f>
        <v/>
      </c>
      <c r="K172" s="106" t="str">
        <f>IF(A172="","",IF(VLOOKUP(A172,eligibilité!$A$15:$AG$515,30,FALSE)=0,"",VLOOKUP(A172,eligibilité!$A$15:$AG$515,30,FALSE)))</f>
        <v/>
      </c>
      <c r="L172" s="107" t="str">
        <f t="shared" si="32"/>
        <v/>
      </c>
      <c r="M172" s="108" t="str">
        <f t="shared" si="33"/>
        <v/>
      </c>
      <c r="N172" s="107" t="str">
        <f t="shared" si="34"/>
        <v/>
      </c>
      <c r="O172" s="109" t="str">
        <f t="shared" si="35"/>
        <v/>
      </c>
      <c r="P172" s="109" t="str">
        <f t="shared" si="36"/>
        <v/>
      </c>
      <c r="Q172" s="241" t="str">
        <f t="shared" si="37"/>
        <v/>
      </c>
      <c r="R172" s="110" t="str">
        <f t="shared" si="38"/>
        <v/>
      </c>
      <c r="S172" s="352">
        <f t="shared" ca="1" si="47"/>
        <v>1296</v>
      </c>
      <c r="T172" s="107" t="str">
        <f t="shared" si="39"/>
        <v/>
      </c>
      <c r="U172" s="108" t="str">
        <f t="shared" si="40"/>
        <v/>
      </c>
      <c r="V172" s="107" t="str">
        <f t="shared" si="41"/>
        <v/>
      </c>
      <c r="W172" s="107" t="str">
        <f t="shared" si="42"/>
        <v/>
      </c>
      <c r="X172" s="108" t="str">
        <f t="shared" si="43"/>
        <v/>
      </c>
      <c r="Y172" s="108" t="str">
        <f t="shared" si="44"/>
        <v/>
      </c>
      <c r="Z172" s="108" t="str">
        <f t="shared" si="45"/>
        <v xml:space="preserve">Temps restant : </v>
      </c>
      <c r="AA172" s="355" t="str">
        <f t="shared" si="46"/>
        <v/>
      </c>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row>
    <row r="173" spans="1:87" ht="15.75" thickBot="1">
      <c r="A173" s="354" t="str">
        <f>IF(eligibilité!AG175="","",eligibilité!A175)</f>
        <v/>
      </c>
      <c r="B173" s="103" t="str">
        <f>IF(A173="","",IF(VLOOKUP(A173,eligibilité!$A$15:$J$515,2,TRUE)="","",VLOOKUP(A173,eligibilité!$A$15:$J$515,2,TRUE)))</f>
        <v/>
      </c>
      <c r="C173" s="103" t="str">
        <f>IF(A173="","",IF(VLOOKUP(A173,eligibilité!$A$15:$AG$515,3,TRUE)="","",VLOOKUP(A173,eligibilité!$A$15:$AG$515,3,TRUE)))</f>
        <v/>
      </c>
      <c r="D173" s="103" t="str">
        <f>IF(A173="","",IF(VLOOKUP(A173,eligibilité!$A$15:$AG$515,4,TRUE)="","",VLOOKUP(A173,eligibilité!$A$15:$AG$515,4,TRUE)))</f>
        <v/>
      </c>
      <c r="E173" s="103" t="str">
        <f>IF(A173="","",IF(VLOOKUP(A173,eligibilité!$A$15:$AG$515,5,TRUE)="","",VLOOKUP(A173,eligibilité!$A$15:$AG$515,5,TRUE)))</f>
        <v/>
      </c>
      <c r="F173" s="104" t="str">
        <f>IF(A173="","",IF(VLOOKUP(A173,eligibilité!$A$15:$AG$515,6,TRUE)="","",VLOOKUP(A173,eligibilité!$A$15:$AG$515,6,TRUE)))</f>
        <v/>
      </c>
      <c r="G173" s="104" t="str">
        <f>IF(A173="","",IF(VLOOKUP(A173,eligibilité!$A$15:$AG$515,7,TRUE)="","",VLOOKUP(A173,eligibilité!$A$15:$AG$515,7,TRUE)))</f>
        <v/>
      </c>
      <c r="H173" s="323" t="str">
        <f>IF(A173="","",IF(VLOOKUP(A173,eligibilité!$A$15:$AG$515,8,TRUE)="","",VLOOKUP(A173,eligibilité!$A$15:$AG$515,8,TRUE)))</f>
        <v/>
      </c>
      <c r="I173" s="103" t="str">
        <f>IF(A173="","",IF(VLOOKUP(A173,eligibilité!$A$15:$AG$515,9,TRUE)="","",VLOOKUP(A173,eligibilité!$A$15:$AG$515,9,TRUE)))</f>
        <v/>
      </c>
      <c r="J173" s="105" t="str">
        <f>IF(A173="","",IF(VLOOKUP(A173,eligibilité!$A$15:$AG$515,10,TRUE)="","",VLOOKUP(A173,eligibilité!$A$15:$AG$515,10,TRUE)))</f>
        <v/>
      </c>
      <c r="K173" s="106" t="str">
        <f>IF(A173="","",IF(VLOOKUP(A173,eligibilité!$A$15:$AG$515,30,FALSE)=0,"",VLOOKUP(A173,eligibilité!$A$15:$AG$515,30,FALSE)))</f>
        <v/>
      </c>
      <c r="L173" s="107" t="str">
        <f t="shared" si="32"/>
        <v/>
      </c>
      <c r="M173" s="108" t="str">
        <f t="shared" si="33"/>
        <v/>
      </c>
      <c r="N173" s="107" t="str">
        <f t="shared" si="34"/>
        <v/>
      </c>
      <c r="O173" s="109" t="str">
        <f t="shared" si="35"/>
        <v/>
      </c>
      <c r="P173" s="109" t="str">
        <f t="shared" si="36"/>
        <v/>
      </c>
      <c r="Q173" s="241" t="str">
        <f t="shared" si="37"/>
        <v/>
      </c>
      <c r="R173" s="110" t="str">
        <f t="shared" si="38"/>
        <v/>
      </c>
      <c r="S173" s="352">
        <f t="shared" ca="1" si="47"/>
        <v>1296</v>
      </c>
      <c r="T173" s="107" t="str">
        <f t="shared" si="39"/>
        <v/>
      </c>
      <c r="U173" s="108" t="str">
        <f t="shared" si="40"/>
        <v/>
      </c>
      <c r="V173" s="107" t="str">
        <f t="shared" si="41"/>
        <v/>
      </c>
      <c r="W173" s="107" t="str">
        <f t="shared" si="42"/>
        <v/>
      </c>
      <c r="X173" s="108" t="str">
        <f t="shared" si="43"/>
        <v/>
      </c>
      <c r="Y173" s="108" t="str">
        <f t="shared" si="44"/>
        <v/>
      </c>
      <c r="Z173" s="108" t="str">
        <f t="shared" si="45"/>
        <v xml:space="preserve">Temps restant : </v>
      </c>
      <c r="AA173" s="355" t="str">
        <f t="shared" si="46"/>
        <v/>
      </c>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row>
    <row r="174" spans="1:87" ht="15.75" thickBot="1">
      <c r="A174" s="354" t="str">
        <f>IF(eligibilité!AG176="","",eligibilité!A176)</f>
        <v/>
      </c>
      <c r="B174" s="103" t="str">
        <f>IF(A174="","",IF(VLOOKUP(A174,eligibilité!$A$15:$J$515,2,TRUE)="","",VLOOKUP(A174,eligibilité!$A$15:$J$515,2,TRUE)))</f>
        <v/>
      </c>
      <c r="C174" s="103" t="str">
        <f>IF(A174="","",IF(VLOOKUP(A174,eligibilité!$A$15:$AG$515,3,TRUE)="","",VLOOKUP(A174,eligibilité!$A$15:$AG$515,3,TRUE)))</f>
        <v/>
      </c>
      <c r="D174" s="103" t="str">
        <f>IF(A174="","",IF(VLOOKUP(A174,eligibilité!$A$15:$AG$515,4,TRUE)="","",VLOOKUP(A174,eligibilité!$A$15:$AG$515,4,TRUE)))</f>
        <v/>
      </c>
      <c r="E174" s="103" t="str">
        <f>IF(A174="","",IF(VLOOKUP(A174,eligibilité!$A$15:$AG$515,5,TRUE)="","",VLOOKUP(A174,eligibilité!$A$15:$AG$515,5,TRUE)))</f>
        <v/>
      </c>
      <c r="F174" s="104" t="str">
        <f>IF(A174="","",IF(VLOOKUP(A174,eligibilité!$A$15:$AG$515,6,TRUE)="","",VLOOKUP(A174,eligibilité!$A$15:$AG$515,6,TRUE)))</f>
        <v/>
      </c>
      <c r="G174" s="104" t="str">
        <f>IF(A174="","",IF(VLOOKUP(A174,eligibilité!$A$15:$AG$515,7,TRUE)="","",VLOOKUP(A174,eligibilité!$A$15:$AG$515,7,TRUE)))</f>
        <v/>
      </c>
      <c r="H174" s="323" t="str">
        <f>IF(A174="","",IF(VLOOKUP(A174,eligibilité!$A$15:$AG$515,8,TRUE)="","",VLOOKUP(A174,eligibilité!$A$15:$AG$515,8,TRUE)))</f>
        <v/>
      </c>
      <c r="I174" s="103" t="str">
        <f>IF(A174="","",IF(VLOOKUP(A174,eligibilité!$A$15:$AG$515,9,TRUE)="","",VLOOKUP(A174,eligibilité!$A$15:$AG$515,9,TRUE)))</f>
        <v/>
      </c>
      <c r="J174" s="105" t="str">
        <f>IF(A174="","",IF(VLOOKUP(A174,eligibilité!$A$15:$AG$515,10,TRUE)="","",VLOOKUP(A174,eligibilité!$A$15:$AG$515,10,TRUE)))</f>
        <v/>
      </c>
      <c r="K174" s="106" t="str">
        <f>IF(A174="","",IF(VLOOKUP(A174,eligibilité!$A$15:$AG$515,30,FALSE)=0,"",VLOOKUP(A174,eligibilité!$A$15:$AG$515,30,FALSE)))</f>
        <v/>
      </c>
      <c r="L174" s="107" t="str">
        <f t="shared" si="32"/>
        <v/>
      </c>
      <c r="M174" s="108" t="str">
        <f t="shared" si="33"/>
        <v/>
      </c>
      <c r="N174" s="107" t="str">
        <f t="shared" si="34"/>
        <v/>
      </c>
      <c r="O174" s="109" t="str">
        <f t="shared" si="35"/>
        <v/>
      </c>
      <c r="P174" s="109" t="str">
        <f t="shared" si="36"/>
        <v/>
      </c>
      <c r="Q174" s="241" t="str">
        <f t="shared" si="37"/>
        <v/>
      </c>
      <c r="R174" s="110" t="str">
        <f t="shared" si="38"/>
        <v/>
      </c>
      <c r="S174" s="352">
        <f t="shared" ca="1" si="47"/>
        <v>1296</v>
      </c>
      <c r="T174" s="107" t="str">
        <f t="shared" si="39"/>
        <v/>
      </c>
      <c r="U174" s="108" t="str">
        <f t="shared" si="40"/>
        <v/>
      </c>
      <c r="V174" s="107" t="str">
        <f t="shared" si="41"/>
        <v/>
      </c>
      <c r="W174" s="107" t="str">
        <f t="shared" si="42"/>
        <v/>
      </c>
      <c r="X174" s="108" t="str">
        <f t="shared" si="43"/>
        <v/>
      </c>
      <c r="Y174" s="108" t="str">
        <f t="shared" si="44"/>
        <v/>
      </c>
      <c r="Z174" s="108" t="str">
        <f t="shared" si="45"/>
        <v xml:space="preserve">Temps restant : </v>
      </c>
      <c r="AA174" s="355" t="str">
        <f t="shared" si="46"/>
        <v/>
      </c>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row>
    <row r="175" spans="1:87" ht="15.75" thickBot="1">
      <c r="A175" s="354" t="str">
        <f>IF(eligibilité!AG177="","",eligibilité!A177)</f>
        <v/>
      </c>
      <c r="B175" s="103" t="str">
        <f>IF(A175="","",IF(VLOOKUP(A175,eligibilité!$A$15:$J$515,2,TRUE)="","",VLOOKUP(A175,eligibilité!$A$15:$J$515,2,TRUE)))</f>
        <v/>
      </c>
      <c r="C175" s="103" t="str">
        <f>IF(A175="","",IF(VLOOKUP(A175,eligibilité!$A$15:$AG$515,3,TRUE)="","",VLOOKUP(A175,eligibilité!$A$15:$AG$515,3,TRUE)))</f>
        <v/>
      </c>
      <c r="D175" s="103" t="str">
        <f>IF(A175="","",IF(VLOOKUP(A175,eligibilité!$A$15:$AG$515,4,TRUE)="","",VLOOKUP(A175,eligibilité!$A$15:$AG$515,4,TRUE)))</f>
        <v/>
      </c>
      <c r="E175" s="103" t="str">
        <f>IF(A175="","",IF(VLOOKUP(A175,eligibilité!$A$15:$AG$515,5,TRUE)="","",VLOOKUP(A175,eligibilité!$A$15:$AG$515,5,TRUE)))</f>
        <v/>
      </c>
      <c r="F175" s="104" t="str">
        <f>IF(A175="","",IF(VLOOKUP(A175,eligibilité!$A$15:$AG$515,6,TRUE)="","",VLOOKUP(A175,eligibilité!$A$15:$AG$515,6,TRUE)))</f>
        <v/>
      </c>
      <c r="G175" s="104" t="str">
        <f>IF(A175="","",IF(VLOOKUP(A175,eligibilité!$A$15:$AG$515,7,TRUE)="","",VLOOKUP(A175,eligibilité!$A$15:$AG$515,7,TRUE)))</f>
        <v/>
      </c>
      <c r="H175" s="323" t="str">
        <f>IF(A175="","",IF(VLOOKUP(A175,eligibilité!$A$15:$AG$515,8,TRUE)="","",VLOOKUP(A175,eligibilité!$A$15:$AG$515,8,TRUE)))</f>
        <v/>
      </c>
      <c r="I175" s="103" t="str">
        <f>IF(A175="","",IF(VLOOKUP(A175,eligibilité!$A$15:$AG$515,9,TRUE)="","",VLOOKUP(A175,eligibilité!$A$15:$AG$515,9,TRUE)))</f>
        <v/>
      </c>
      <c r="J175" s="105" t="str">
        <f>IF(A175="","",IF(VLOOKUP(A175,eligibilité!$A$15:$AG$515,10,TRUE)="","",VLOOKUP(A175,eligibilité!$A$15:$AG$515,10,TRUE)))</f>
        <v/>
      </c>
      <c r="K175" s="106" t="str">
        <f>IF(A175="","",IF(VLOOKUP(A175,eligibilité!$A$15:$AG$515,30,FALSE)=0,"",VLOOKUP(A175,eligibilité!$A$15:$AG$515,30,FALSE)))</f>
        <v/>
      </c>
      <c r="L175" s="107" t="str">
        <f t="shared" si="32"/>
        <v/>
      </c>
      <c r="M175" s="108" t="str">
        <f t="shared" si="33"/>
        <v/>
      </c>
      <c r="N175" s="107" t="str">
        <f t="shared" si="34"/>
        <v/>
      </c>
      <c r="O175" s="109" t="str">
        <f t="shared" si="35"/>
        <v/>
      </c>
      <c r="P175" s="109" t="str">
        <f t="shared" si="36"/>
        <v/>
      </c>
      <c r="Q175" s="241" t="str">
        <f t="shared" si="37"/>
        <v/>
      </c>
      <c r="R175" s="110" t="str">
        <f t="shared" si="38"/>
        <v/>
      </c>
      <c r="S175" s="352">
        <f t="shared" ca="1" si="47"/>
        <v>1296</v>
      </c>
      <c r="T175" s="107" t="str">
        <f t="shared" si="39"/>
        <v/>
      </c>
      <c r="U175" s="108" t="str">
        <f t="shared" si="40"/>
        <v/>
      </c>
      <c r="V175" s="107" t="str">
        <f t="shared" si="41"/>
        <v/>
      </c>
      <c r="W175" s="107" t="str">
        <f t="shared" si="42"/>
        <v/>
      </c>
      <c r="X175" s="108" t="str">
        <f t="shared" si="43"/>
        <v/>
      </c>
      <c r="Y175" s="108" t="str">
        <f t="shared" si="44"/>
        <v/>
      </c>
      <c r="Z175" s="108" t="str">
        <f t="shared" si="45"/>
        <v xml:space="preserve">Temps restant : </v>
      </c>
      <c r="AA175" s="355" t="str">
        <f t="shared" si="46"/>
        <v/>
      </c>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row>
    <row r="176" spans="1:87" ht="15.75" thickBot="1">
      <c r="A176" s="354" t="str">
        <f>IF(eligibilité!AG178="","",eligibilité!A178)</f>
        <v/>
      </c>
      <c r="B176" s="103" t="str">
        <f>IF(A176="","",IF(VLOOKUP(A176,eligibilité!$A$15:$J$515,2,TRUE)="","",VLOOKUP(A176,eligibilité!$A$15:$J$515,2,TRUE)))</f>
        <v/>
      </c>
      <c r="C176" s="103" t="str">
        <f>IF(A176="","",IF(VLOOKUP(A176,eligibilité!$A$15:$AG$515,3,TRUE)="","",VLOOKUP(A176,eligibilité!$A$15:$AG$515,3,TRUE)))</f>
        <v/>
      </c>
      <c r="D176" s="103" t="str">
        <f>IF(A176="","",IF(VLOOKUP(A176,eligibilité!$A$15:$AG$515,4,TRUE)="","",VLOOKUP(A176,eligibilité!$A$15:$AG$515,4,TRUE)))</f>
        <v/>
      </c>
      <c r="E176" s="103" t="str">
        <f>IF(A176="","",IF(VLOOKUP(A176,eligibilité!$A$15:$AG$515,5,TRUE)="","",VLOOKUP(A176,eligibilité!$A$15:$AG$515,5,TRUE)))</f>
        <v/>
      </c>
      <c r="F176" s="104" t="str">
        <f>IF(A176="","",IF(VLOOKUP(A176,eligibilité!$A$15:$AG$515,6,TRUE)="","",VLOOKUP(A176,eligibilité!$A$15:$AG$515,6,TRUE)))</f>
        <v/>
      </c>
      <c r="G176" s="104" t="str">
        <f>IF(A176="","",IF(VLOOKUP(A176,eligibilité!$A$15:$AG$515,7,TRUE)="","",VLOOKUP(A176,eligibilité!$A$15:$AG$515,7,TRUE)))</f>
        <v/>
      </c>
      <c r="H176" s="323" t="str">
        <f>IF(A176="","",IF(VLOOKUP(A176,eligibilité!$A$15:$AG$515,8,TRUE)="","",VLOOKUP(A176,eligibilité!$A$15:$AG$515,8,TRUE)))</f>
        <v/>
      </c>
      <c r="I176" s="103" t="str">
        <f>IF(A176="","",IF(VLOOKUP(A176,eligibilité!$A$15:$AG$515,9,TRUE)="","",VLOOKUP(A176,eligibilité!$A$15:$AG$515,9,TRUE)))</f>
        <v/>
      </c>
      <c r="J176" s="105" t="str">
        <f>IF(A176="","",IF(VLOOKUP(A176,eligibilité!$A$15:$AG$515,10,TRUE)="","",VLOOKUP(A176,eligibilité!$A$15:$AG$515,10,TRUE)))</f>
        <v/>
      </c>
      <c r="K176" s="106" t="str">
        <f>IF(A176="","",IF(VLOOKUP(A176,eligibilité!$A$15:$AG$515,30,FALSE)=0,"",VLOOKUP(A176,eligibilité!$A$15:$AG$515,30,FALSE)))</f>
        <v/>
      </c>
      <c r="L176" s="107" t="str">
        <f t="shared" si="32"/>
        <v/>
      </c>
      <c r="M176" s="108" t="str">
        <f t="shared" si="33"/>
        <v/>
      </c>
      <c r="N176" s="107" t="str">
        <f t="shared" si="34"/>
        <v/>
      </c>
      <c r="O176" s="109" t="str">
        <f t="shared" si="35"/>
        <v/>
      </c>
      <c r="P176" s="109" t="str">
        <f t="shared" si="36"/>
        <v/>
      </c>
      <c r="Q176" s="241" t="str">
        <f t="shared" si="37"/>
        <v/>
      </c>
      <c r="R176" s="110" t="str">
        <f t="shared" si="38"/>
        <v/>
      </c>
      <c r="S176" s="352">
        <f t="shared" ca="1" si="47"/>
        <v>1296</v>
      </c>
      <c r="T176" s="107" t="str">
        <f t="shared" si="39"/>
        <v/>
      </c>
      <c r="U176" s="108" t="str">
        <f t="shared" si="40"/>
        <v/>
      </c>
      <c r="V176" s="107" t="str">
        <f t="shared" si="41"/>
        <v/>
      </c>
      <c r="W176" s="107" t="str">
        <f t="shared" si="42"/>
        <v/>
      </c>
      <c r="X176" s="108" t="str">
        <f t="shared" si="43"/>
        <v/>
      </c>
      <c r="Y176" s="108" t="str">
        <f t="shared" si="44"/>
        <v/>
      </c>
      <c r="Z176" s="108" t="str">
        <f t="shared" si="45"/>
        <v xml:space="preserve">Temps restant : </v>
      </c>
      <c r="AA176" s="355" t="str">
        <f t="shared" si="46"/>
        <v/>
      </c>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row>
    <row r="177" spans="1:87" ht="15.75" thickBot="1">
      <c r="A177" s="354" t="str">
        <f>IF(eligibilité!AG179="","",eligibilité!A179)</f>
        <v/>
      </c>
      <c r="B177" s="103" t="str">
        <f>IF(A177="","",IF(VLOOKUP(A177,eligibilité!$A$15:$J$515,2,TRUE)="","",VLOOKUP(A177,eligibilité!$A$15:$J$515,2,TRUE)))</f>
        <v/>
      </c>
      <c r="C177" s="103" t="str">
        <f>IF(A177="","",IF(VLOOKUP(A177,eligibilité!$A$15:$AG$515,3,TRUE)="","",VLOOKUP(A177,eligibilité!$A$15:$AG$515,3,TRUE)))</f>
        <v/>
      </c>
      <c r="D177" s="103" t="str">
        <f>IF(A177="","",IF(VLOOKUP(A177,eligibilité!$A$15:$AG$515,4,TRUE)="","",VLOOKUP(A177,eligibilité!$A$15:$AG$515,4,TRUE)))</f>
        <v/>
      </c>
      <c r="E177" s="103" t="str">
        <f>IF(A177="","",IF(VLOOKUP(A177,eligibilité!$A$15:$AG$515,5,TRUE)="","",VLOOKUP(A177,eligibilité!$A$15:$AG$515,5,TRUE)))</f>
        <v/>
      </c>
      <c r="F177" s="104" t="str">
        <f>IF(A177="","",IF(VLOOKUP(A177,eligibilité!$A$15:$AG$515,6,TRUE)="","",VLOOKUP(A177,eligibilité!$A$15:$AG$515,6,TRUE)))</f>
        <v/>
      </c>
      <c r="G177" s="104" t="str">
        <f>IF(A177="","",IF(VLOOKUP(A177,eligibilité!$A$15:$AG$515,7,TRUE)="","",VLOOKUP(A177,eligibilité!$A$15:$AG$515,7,TRUE)))</f>
        <v/>
      </c>
      <c r="H177" s="323" t="str">
        <f>IF(A177="","",IF(VLOOKUP(A177,eligibilité!$A$15:$AG$515,8,TRUE)="","",VLOOKUP(A177,eligibilité!$A$15:$AG$515,8,TRUE)))</f>
        <v/>
      </c>
      <c r="I177" s="103" t="str">
        <f>IF(A177="","",IF(VLOOKUP(A177,eligibilité!$A$15:$AG$515,9,TRUE)="","",VLOOKUP(A177,eligibilité!$A$15:$AG$515,9,TRUE)))</f>
        <v/>
      </c>
      <c r="J177" s="105" t="str">
        <f>IF(A177="","",IF(VLOOKUP(A177,eligibilité!$A$15:$AG$515,10,TRUE)="","",VLOOKUP(A177,eligibilité!$A$15:$AG$515,10,TRUE)))</f>
        <v/>
      </c>
      <c r="K177" s="106" t="str">
        <f>IF(A177="","",IF(VLOOKUP(A177,eligibilité!$A$15:$AG$515,30,FALSE)=0,"",VLOOKUP(A177,eligibilité!$A$15:$AG$515,30,FALSE)))</f>
        <v/>
      </c>
      <c r="L177" s="107" t="str">
        <f t="shared" si="32"/>
        <v/>
      </c>
      <c r="M177" s="108" t="str">
        <f t="shared" si="33"/>
        <v/>
      </c>
      <c r="N177" s="107" t="str">
        <f t="shared" si="34"/>
        <v/>
      </c>
      <c r="O177" s="109" t="str">
        <f t="shared" si="35"/>
        <v/>
      </c>
      <c r="P177" s="109" t="str">
        <f t="shared" si="36"/>
        <v/>
      </c>
      <c r="Q177" s="241" t="str">
        <f t="shared" si="37"/>
        <v/>
      </c>
      <c r="R177" s="110" t="str">
        <f t="shared" si="38"/>
        <v/>
      </c>
      <c r="S177" s="352">
        <f t="shared" ca="1" si="47"/>
        <v>1296</v>
      </c>
      <c r="T177" s="107" t="str">
        <f t="shared" si="39"/>
        <v/>
      </c>
      <c r="U177" s="108" t="str">
        <f t="shared" si="40"/>
        <v/>
      </c>
      <c r="V177" s="107" t="str">
        <f t="shared" si="41"/>
        <v/>
      </c>
      <c r="W177" s="107" t="str">
        <f t="shared" si="42"/>
        <v/>
      </c>
      <c r="X177" s="108" t="str">
        <f t="shared" si="43"/>
        <v/>
      </c>
      <c r="Y177" s="108" t="str">
        <f t="shared" si="44"/>
        <v/>
      </c>
      <c r="Z177" s="108" t="str">
        <f t="shared" si="45"/>
        <v xml:space="preserve">Temps restant : </v>
      </c>
      <c r="AA177" s="355" t="str">
        <f t="shared" si="46"/>
        <v/>
      </c>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row>
    <row r="178" spans="1:87" ht="15.75" thickBot="1">
      <c r="A178" s="354" t="str">
        <f>IF(eligibilité!AG180="","",eligibilité!A180)</f>
        <v/>
      </c>
      <c r="B178" s="103" t="str">
        <f>IF(A178="","",IF(VLOOKUP(A178,eligibilité!$A$15:$J$515,2,TRUE)="","",VLOOKUP(A178,eligibilité!$A$15:$J$515,2,TRUE)))</f>
        <v/>
      </c>
      <c r="C178" s="103" t="str">
        <f>IF(A178="","",IF(VLOOKUP(A178,eligibilité!$A$15:$AG$515,3,TRUE)="","",VLOOKUP(A178,eligibilité!$A$15:$AG$515,3,TRUE)))</f>
        <v/>
      </c>
      <c r="D178" s="103" t="str">
        <f>IF(A178="","",IF(VLOOKUP(A178,eligibilité!$A$15:$AG$515,4,TRUE)="","",VLOOKUP(A178,eligibilité!$A$15:$AG$515,4,TRUE)))</f>
        <v/>
      </c>
      <c r="E178" s="103" t="str">
        <f>IF(A178="","",IF(VLOOKUP(A178,eligibilité!$A$15:$AG$515,5,TRUE)="","",VLOOKUP(A178,eligibilité!$A$15:$AG$515,5,TRUE)))</f>
        <v/>
      </c>
      <c r="F178" s="104" t="str">
        <f>IF(A178="","",IF(VLOOKUP(A178,eligibilité!$A$15:$AG$515,6,TRUE)="","",VLOOKUP(A178,eligibilité!$A$15:$AG$515,6,TRUE)))</f>
        <v/>
      </c>
      <c r="G178" s="104" t="str">
        <f>IF(A178="","",IF(VLOOKUP(A178,eligibilité!$A$15:$AG$515,7,TRUE)="","",VLOOKUP(A178,eligibilité!$A$15:$AG$515,7,TRUE)))</f>
        <v/>
      </c>
      <c r="H178" s="323" t="str">
        <f>IF(A178="","",IF(VLOOKUP(A178,eligibilité!$A$15:$AG$515,8,TRUE)="","",VLOOKUP(A178,eligibilité!$A$15:$AG$515,8,TRUE)))</f>
        <v/>
      </c>
      <c r="I178" s="103" t="str">
        <f>IF(A178="","",IF(VLOOKUP(A178,eligibilité!$A$15:$AG$515,9,TRUE)="","",VLOOKUP(A178,eligibilité!$A$15:$AG$515,9,TRUE)))</f>
        <v/>
      </c>
      <c r="J178" s="105" t="str">
        <f>IF(A178="","",IF(VLOOKUP(A178,eligibilité!$A$15:$AG$515,10,TRUE)="","",VLOOKUP(A178,eligibilité!$A$15:$AG$515,10,TRUE)))</f>
        <v/>
      </c>
      <c r="K178" s="106" t="str">
        <f>IF(A178="","",IF(VLOOKUP(A178,eligibilité!$A$15:$AG$515,30,FALSE)=0,"",VLOOKUP(A178,eligibilité!$A$15:$AG$515,30,FALSE)))</f>
        <v/>
      </c>
      <c r="L178" s="107" t="str">
        <f t="shared" si="32"/>
        <v/>
      </c>
      <c r="M178" s="108" t="str">
        <f t="shared" si="33"/>
        <v/>
      </c>
      <c r="N178" s="107" t="str">
        <f t="shared" si="34"/>
        <v/>
      </c>
      <c r="O178" s="109" t="str">
        <f t="shared" si="35"/>
        <v/>
      </c>
      <c r="P178" s="109" t="str">
        <f t="shared" si="36"/>
        <v/>
      </c>
      <c r="Q178" s="241" t="str">
        <f t="shared" si="37"/>
        <v/>
      </c>
      <c r="R178" s="110" t="str">
        <f t="shared" si="38"/>
        <v/>
      </c>
      <c r="S178" s="352">
        <f t="shared" ca="1" si="47"/>
        <v>1296</v>
      </c>
      <c r="T178" s="107" t="str">
        <f t="shared" si="39"/>
        <v/>
      </c>
      <c r="U178" s="108" t="str">
        <f t="shared" si="40"/>
        <v/>
      </c>
      <c r="V178" s="107" t="str">
        <f t="shared" si="41"/>
        <v/>
      </c>
      <c r="W178" s="107" t="str">
        <f t="shared" si="42"/>
        <v/>
      </c>
      <c r="X178" s="108" t="str">
        <f t="shared" si="43"/>
        <v/>
      </c>
      <c r="Y178" s="108" t="str">
        <f t="shared" si="44"/>
        <v/>
      </c>
      <c r="Z178" s="108" t="str">
        <f t="shared" si="45"/>
        <v xml:space="preserve">Temps restant : </v>
      </c>
      <c r="AA178" s="355" t="str">
        <f t="shared" si="46"/>
        <v/>
      </c>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row>
    <row r="179" spans="1:87" ht="15.75" thickBot="1">
      <c r="A179" s="354" t="str">
        <f>IF(eligibilité!AG181="","",eligibilité!A181)</f>
        <v/>
      </c>
      <c r="B179" s="103" t="str">
        <f>IF(A179="","",IF(VLOOKUP(A179,eligibilité!$A$15:$J$515,2,TRUE)="","",VLOOKUP(A179,eligibilité!$A$15:$J$515,2,TRUE)))</f>
        <v/>
      </c>
      <c r="C179" s="103" t="str">
        <f>IF(A179="","",IF(VLOOKUP(A179,eligibilité!$A$15:$AG$515,3,TRUE)="","",VLOOKUP(A179,eligibilité!$A$15:$AG$515,3,TRUE)))</f>
        <v/>
      </c>
      <c r="D179" s="103" t="str">
        <f>IF(A179="","",IF(VLOOKUP(A179,eligibilité!$A$15:$AG$515,4,TRUE)="","",VLOOKUP(A179,eligibilité!$A$15:$AG$515,4,TRUE)))</f>
        <v/>
      </c>
      <c r="E179" s="103" t="str">
        <f>IF(A179="","",IF(VLOOKUP(A179,eligibilité!$A$15:$AG$515,5,TRUE)="","",VLOOKUP(A179,eligibilité!$A$15:$AG$515,5,TRUE)))</f>
        <v/>
      </c>
      <c r="F179" s="104" t="str">
        <f>IF(A179="","",IF(VLOOKUP(A179,eligibilité!$A$15:$AG$515,6,TRUE)="","",VLOOKUP(A179,eligibilité!$A$15:$AG$515,6,TRUE)))</f>
        <v/>
      </c>
      <c r="G179" s="104" t="str">
        <f>IF(A179="","",IF(VLOOKUP(A179,eligibilité!$A$15:$AG$515,7,TRUE)="","",VLOOKUP(A179,eligibilité!$A$15:$AG$515,7,TRUE)))</f>
        <v/>
      </c>
      <c r="H179" s="323" t="str">
        <f>IF(A179="","",IF(VLOOKUP(A179,eligibilité!$A$15:$AG$515,8,TRUE)="","",VLOOKUP(A179,eligibilité!$A$15:$AG$515,8,TRUE)))</f>
        <v/>
      </c>
      <c r="I179" s="103" t="str">
        <f>IF(A179="","",IF(VLOOKUP(A179,eligibilité!$A$15:$AG$515,9,TRUE)="","",VLOOKUP(A179,eligibilité!$A$15:$AG$515,9,TRUE)))</f>
        <v/>
      </c>
      <c r="J179" s="105" t="str">
        <f>IF(A179="","",IF(VLOOKUP(A179,eligibilité!$A$15:$AG$515,10,TRUE)="","",VLOOKUP(A179,eligibilité!$A$15:$AG$515,10,TRUE)))</f>
        <v/>
      </c>
      <c r="K179" s="106" t="str">
        <f>IF(A179="","",IF(VLOOKUP(A179,eligibilité!$A$15:$AG$515,30,FALSE)=0,"",VLOOKUP(A179,eligibilité!$A$15:$AG$515,30,FALSE)))</f>
        <v/>
      </c>
      <c r="L179" s="107" t="str">
        <f t="shared" si="32"/>
        <v/>
      </c>
      <c r="M179" s="108" t="str">
        <f t="shared" si="33"/>
        <v/>
      </c>
      <c r="N179" s="107" t="str">
        <f t="shared" si="34"/>
        <v/>
      </c>
      <c r="O179" s="109" t="str">
        <f t="shared" si="35"/>
        <v/>
      </c>
      <c r="P179" s="109" t="str">
        <f t="shared" si="36"/>
        <v/>
      </c>
      <c r="Q179" s="241" t="str">
        <f t="shared" si="37"/>
        <v/>
      </c>
      <c r="R179" s="110" t="str">
        <f t="shared" si="38"/>
        <v/>
      </c>
      <c r="S179" s="352">
        <f t="shared" ca="1" si="47"/>
        <v>1296</v>
      </c>
      <c r="T179" s="107" t="str">
        <f t="shared" si="39"/>
        <v/>
      </c>
      <c r="U179" s="108" t="str">
        <f t="shared" si="40"/>
        <v/>
      </c>
      <c r="V179" s="107" t="str">
        <f t="shared" si="41"/>
        <v/>
      </c>
      <c r="W179" s="107" t="str">
        <f t="shared" si="42"/>
        <v/>
      </c>
      <c r="X179" s="108" t="str">
        <f t="shared" si="43"/>
        <v/>
      </c>
      <c r="Y179" s="108" t="str">
        <f t="shared" si="44"/>
        <v/>
      </c>
      <c r="Z179" s="108" t="str">
        <f t="shared" si="45"/>
        <v xml:space="preserve">Temps restant : </v>
      </c>
      <c r="AA179" s="355" t="str">
        <f t="shared" si="46"/>
        <v/>
      </c>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row>
    <row r="180" spans="1:87" ht="15.75" thickBot="1">
      <c r="A180" s="354" t="str">
        <f>IF(eligibilité!AG182="","",eligibilité!A182)</f>
        <v/>
      </c>
      <c r="B180" s="103" t="str">
        <f>IF(A180="","",IF(VLOOKUP(A180,eligibilité!$A$15:$J$515,2,TRUE)="","",VLOOKUP(A180,eligibilité!$A$15:$J$515,2,TRUE)))</f>
        <v/>
      </c>
      <c r="C180" s="103" t="str">
        <f>IF(A180="","",IF(VLOOKUP(A180,eligibilité!$A$15:$AG$515,3,TRUE)="","",VLOOKUP(A180,eligibilité!$A$15:$AG$515,3,TRUE)))</f>
        <v/>
      </c>
      <c r="D180" s="103" t="str">
        <f>IF(A180="","",IF(VLOOKUP(A180,eligibilité!$A$15:$AG$515,4,TRUE)="","",VLOOKUP(A180,eligibilité!$A$15:$AG$515,4,TRUE)))</f>
        <v/>
      </c>
      <c r="E180" s="103" t="str">
        <f>IF(A180="","",IF(VLOOKUP(A180,eligibilité!$A$15:$AG$515,5,TRUE)="","",VLOOKUP(A180,eligibilité!$A$15:$AG$515,5,TRUE)))</f>
        <v/>
      </c>
      <c r="F180" s="104" t="str">
        <f>IF(A180="","",IF(VLOOKUP(A180,eligibilité!$A$15:$AG$515,6,TRUE)="","",VLOOKUP(A180,eligibilité!$A$15:$AG$515,6,TRUE)))</f>
        <v/>
      </c>
      <c r="G180" s="104" t="str">
        <f>IF(A180="","",IF(VLOOKUP(A180,eligibilité!$A$15:$AG$515,7,TRUE)="","",VLOOKUP(A180,eligibilité!$A$15:$AG$515,7,TRUE)))</f>
        <v/>
      </c>
      <c r="H180" s="323" t="str">
        <f>IF(A180="","",IF(VLOOKUP(A180,eligibilité!$A$15:$AG$515,8,TRUE)="","",VLOOKUP(A180,eligibilité!$A$15:$AG$515,8,TRUE)))</f>
        <v/>
      </c>
      <c r="I180" s="103" t="str">
        <f>IF(A180="","",IF(VLOOKUP(A180,eligibilité!$A$15:$AG$515,9,TRUE)="","",VLOOKUP(A180,eligibilité!$A$15:$AG$515,9,TRUE)))</f>
        <v/>
      </c>
      <c r="J180" s="105" t="str">
        <f>IF(A180="","",IF(VLOOKUP(A180,eligibilité!$A$15:$AG$515,10,TRUE)="","",VLOOKUP(A180,eligibilité!$A$15:$AG$515,10,TRUE)))</f>
        <v/>
      </c>
      <c r="K180" s="106" t="str">
        <f>IF(A180="","",IF(VLOOKUP(A180,eligibilité!$A$15:$AG$515,30,FALSE)=0,"",VLOOKUP(A180,eligibilité!$A$15:$AG$515,30,FALSE)))</f>
        <v/>
      </c>
      <c r="L180" s="107" t="str">
        <f t="shared" si="32"/>
        <v/>
      </c>
      <c r="M180" s="108" t="str">
        <f t="shared" si="33"/>
        <v/>
      </c>
      <c r="N180" s="107" t="str">
        <f t="shared" si="34"/>
        <v/>
      </c>
      <c r="O180" s="109" t="str">
        <f t="shared" si="35"/>
        <v/>
      </c>
      <c r="P180" s="109" t="str">
        <f t="shared" si="36"/>
        <v/>
      </c>
      <c r="Q180" s="241" t="str">
        <f t="shared" si="37"/>
        <v/>
      </c>
      <c r="R180" s="110" t="str">
        <f t="shared" si="38"/>
        <v/>
      </c>
      <c r="S180" s="352">
        <f t="shared" ca="1" si="47"/>
        <v>1296</v>
      </c>
      <c r="T180" s="107" t="str">
        <f t="shared" si="39"/>
        <v/>
      </c>
      <c r="U180" s="108" t="str">
        <f t="shared" si="40"/>
        <v/>
      </c>
      <c r="V180" s="107" t="str">
        <f t="shared" si="41"/>
        <v/>
      </c>
      <c r="W180" s="107" t="str">
        <f t="shared" si="42"/>
        <v/>
      </c>
      <c r="X180" s="108" t="str">
        <f t="shared" si="43"/>
        <v/>
      </c>
      <c r="Y180" s="108" t="str">
        <f t="shared" si="44"/>
        <v/>
      </c>
      <c r="Z180" s="108" t="str">
        <f t="shared" si="45"/>
        <v xml:space="preserve">Temps restant : </v>
      </c>
      <c r="AA180" s="355" t="str">
        <f t="shared" si="46"/>
        <v/>
      </c>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row>
    <row r="181" spans="1:87" ht="15.75" thickBot="1">
      <c r="A181" s="354" t="str">
        <f>IF(eligibilité!AG183="","",eligibilité!A183)</f>
        <v/>
      </c>
      <c r="B181" s="103" t="str">
        <f>IF(A181="","",IF(VLOOKUP(A181,eligibilité!$A$15:$J$515,2,TRUE)="","",VLOOKUP(A181,eligibilité!$A$15:$J$515,2,TRUE)))</f>
        <v/>
      </c>
      <c r="C181" s="103" t="str">
        <f>IF(A181="","",IF(VLOOKUP(A181,eligibilité!$A$15:$AG$515,3,TRUE)="","",VLOOKUP(A181,eligibilité!$A$15:$AG$515,3,TRUE)))</f>
        <v/>
      </c>
      <c r="D181" s="103" t="str">
        <f>IF(A181="","",IF(VLOOKUP(A181,eligibilité!$A$15:$AG$515,4,TRUE)="","",VLOOKUP(A181,eligibilité!$A$15:$AG$515,4,TRUE)))</f>
        <v/>
      </c>
      <c r="E181" s="103" t="str">
        <f>IF(A181="","",IF(VLOOKUP(A181,eligibilité!$A$15:$AG$515,5,TRUE)="","",VLOOKUP(A181,eligibilité!$A$15:$AG$515,5,TRUE)))</f>
        <v/>
      </c>
      <c r="F181" s="104" t="str">
        <f>IF(A181="","",IF(VLOOKUP(A181,eligibilité!$A$15:$AG$515,6,TRUE)="","",VLOOKUP(A181,eligibilité!$A$15:$AG$515,6,TRUE)))</f>
        <v/>
      </c>
      <c r="G181" s="104" t="str">
        <f>IF(A181="","",IF(VLOOKUP(A181,eligibilité!$A$15:$AG$515,7,TRUE)="","",VLOOKUP(A181,eligibilité!$A$15:$AG$515,7,TRUE)))</f>
        <v/>
      </c>
      <c r="H181" s="323" t="str">
        <f>IF(A181="","",IF(VLOOKUP(A181,eligibilité!$A$15:$AG$515,8,TRUE)="","",VLOOKUP(A181,eligibilité!$A$15:$AG$515,8,TRUE)))</f>
        <v/>
      </c>
      <c r="I181" s="103" t="str">
        <f>IF(A181="","",IF(VLOOKUP(A181,eligibilité!$A$15:$AG$515,9,TRUE)="","",VLOOKUP(A181,eligibilité!$A$15:$AG$515,9,TRUE)))</f>
        <v/>
      </c>
      <c r="J181" s="105" t="str">
        <f>IF(A181="","",IF(VLOOKUP(A181,eligibilité!$A$15:$AG$515,10,TRUE)="","",VLOOKUP(A181,eligibilité!$A$15:$AG$515,10,TRUE)))</f>
        <v/>
      </c>
      <c r="K181" s="106" t="str">
        <f>IF(A181="","",IF(VLOOKUP(A181,eligibilité!$A$15:$AG$515,30,FALSE)=0,"",VLOOKUP(A181,eligibilité!$A$15:$AG$515,30,FALSE)))</f>
        <v/>
      </c>
      <c r="L181" s="107" t="str">
        <f t="shared" si="32"/>
        <v/>
      </c>
      <c r="M181" s="108" t="str">
        <f t="shared" si="33"/>
        <v/>
      </c>
      <c r="N181" s="107" t="str">
        <f t="shared" si="34"/>
        <v/>
      </c>
      <c r="O181" s="109" t="str">
        <f t="shared" si="35"/>
        <v/>
      </c>
      <c r="P181" s="109" t="str">
        <f t="shared" si="36"/>
        <v/>
      </c>
      <c r="Q181" s="241" t="str">
        <f t="shared" si="37"/>
        <v/>
      </c>
      <c r="R181" s="110" t="str">
        <f t="shared" si="38"/>
        <v/>
      </c>
      <c r="S181" s="352">
        <f t="shared" ca="1" si="47"/>
        <v>1296</v>
      </c>
      <c r="T181" s="107" t="str">
        <f t="shared" si="39"/>
        <v/>
      </c>
      <c r="U181" s="108" t="str">
        <f t="shared" si="40"/>
        <v/>
      </c>
      <c r="V181" s="107" t="str">
        <f t="shared" si="41"/>
        <v/>
      </c>
      <c r="W181" s="107" t="str">
        <f t="shared" si="42"/>
        <v/>
      </c>
      <c r="X181" s="108" t="str">
        <f t="shared" si="43"/>
        <v/>
      </c>
      <c r="Y181" s="108" t="str">
        <f t="shared" si="44"/>
        <v/>
      </c>
      <c r="Z181" s="108" t="str">
        <f t="shared" si="45"/>
        <v xml:space="preserve">Temps restant : </v>
      </c>
      <c r="AA181" s="355" t="str">
        <f t="shared" si="46"/>
        <v/>
      </c>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row>
    <row r="182" spans="1:87" ht="15.75" thickBot="1">
      <c r="A182" s="354" t="str">
        <f>IF(eligibilité!AG184="","",eligibilité!A184)</f>
        <v/>
      </c>
      <c r="B182" s="103" t="str">
        <f>IF(A182="","",IF(VLOOKUP(A182,eligibilité!$A$15:$J$515,2,TRUE)="","",VLOOKUP(A182,eligibilité!$A$15:$J$515,2,TRUE)))</f>
        <v/>
      </c>
      <c r="C182" s="103" t="str">
        <f>IF(A182="","",IF(VLOOKUP(A182,eligibilité!$A$15:$AG$515,3,TRUE)="","",VLOOKUP(A182,eligibilité!$A$15:$AG$515,3,TRUE)))</f>
        <v/>
      </c>
      <c r="D182" s="103" t="str">
        <f>IF(A182="","",IF(VLOOKUP(A182,eligibilité!$A$15:$AG$515,4,TRUE)="","",VLOOKUP(A182,eligibilité!$A$15:$AG$515,4,TRUE)))</f>
        <v/>
      </c>
      <c r="E182" s="103" t="str">
        <f>IF(A182="","",IF(VLOOKUP(A182,eligibilité!$A$15:$AG$515,5,TRUE)="","",VLOOKUP(A182,eligibilité!$A$15:$AG$515,5,TRUE)))</f>
        <v/>
      </c>
      <c r="F182" s="104" t="str">
        <f>IF(A182="","",IF(VLOOKUP(A182,eligibilité!$A$15:$AG$515,6,TRUE)="","",VLOOKUP(A182,eligibilité!$A$15:$AG$515,6,TRUE)))</f>
        <v/>
      </c>
      <c r="G182" s="104" t="str">
        <f>IF(A182="","",IF(VLOOKUP(A182,eligibilité!$A$15:$AG$515,7,TRUE)="","",VLOOKUP(A182,eligibilité!$A$15:$AG$515,7,TRUE)))</f>
        <v/>
      </c>
      <c r="H182" s="323" t="str">
        <f>IF(A182="","",IF(VLOOKUP(A182,eligibilité!$A$15:$AG$515,8,TRUE)="","",VLOOKUP(A182,eligibilité!$A$15:$AG$515,8,TRUE)))</f>
        <v/>
      </c>
      <c r="I182" s="103" t="str">
        <f>IF(A182="","",IF(VLOOKUP(A182,eligibilité!$A$15:$AG$515,9,TRUE)="","",VLOOKUP(A182,eligibilité!$A$15:$AG$515,9,TRUE)))</f>
        <v/>
      </c>
      <c r="J182" s="105" t="str">
        <f>IF(A182="","",IF(VLOOKUP(A182,eligibilité!$A$15:$AG$515,10,TRUE)="","",VLOOKUP(A182,eligibilité!$A$15:$AG$515,10,TRUE)))</f>
        <v/>
      </c>
      <c r="K182" s="106" t="str">
        <f>IF(A182="","",IF(VLOOKUP(A182,eligibilité!$A$15:$AG$515,30,FALSE)=0,"",VLOOKUP(A182,eligibilité!$A$15:$AG$515,30,FALSE)))</f>
        <v/>
      </c>
      <c r="L182" s="107" t="str">
        <f t="shared" si="32"/>
        <v/>
      </c>
      <c r="M182" s="108" t="str">
        <f t="shared" si="33"/>
        <v/>
      </c>
      <c r="N182" s="107" t="str">
        <f t="shared" si="34"/>
        <v/>
      </c>
      <c r="O182" s="109" t="str">
        <f t="shared" si="35"/>
        <v/>
      </c>
      <c r="P182" s="109" t="str">
        <f t="shared" si="36"/>
        <v/>
      </c>
      <c r="Q182" s="241" t="str">
        <f t="shared" si="37"/>
        <v/>
      </c>
      <c r="R182" s="110" t="str">
        <f t="shared" si="38"/>
        <v/>
      </c>
      <c r="S182" s="352">
        <f t="shared" ca="1" si="47"/>
        <v>1296</v>
      </c>
      <c r="T182" s="107" t="str">
        <f t="shared" si="39"/>
        <v/>
      </c>
      <c r="U182" s="108" t="str">
        <f t="shared" si="40"/>
        <v/>
      </c>
      <c r="V182" s="107" t="str">
        <f t="shared" si="41"/>
        <v/>
      </c>
      <c r="W182" s="107" t="str">
        <f t="shared" si="42"/>
        <v/>
      </c>
      <c r="X182" s="108" t="str">
        <f t="shared" si="43"/>
        <v/>
      </c>
      <c r="Y182" s="108" t="str">
        <f t="shared" si="44"/>
        <v/>
      </c>
      <c r="Z182" s="108" t="str">
        <f t="shared" si="45"/>
        <v xml:space="preserve">Temps restant : </v>
      </c>
      <c r="AA182" s="355" t="str">
        <f t="shared" si="46"/>
        <v/>
      </c>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row>
    <row r="183" spans="1:87" ht="15.75" thickBot="1">
      <c r="A183" s="354" t="str">
        <f>IF(eligibilité!AG185="","",eligibilité!A185)</f>
        <v/>
      </c>
      <c r="B183" s="103" t="str">
        <f>IF(A183="","",IF(VLOOKUP(A183,eligibilité!$A$15:$J$515,2,TRUE)="","",VLOOKUP(A183,eligibilité!$A$15:$J$515,2,TRUE)))</f>
        <v/>
      </c>
      <c r="C183" s="103" t="str">
        <f>IF(A183="","",IF(VLOOKUP(A183,eligibilité!$A$15:$AG$515,3,TRUE)="","",VLOOKUP(A183,eligibilité!$A$15:$AG$515,3,TRUE)))</f>
        <v/>
      </c>
      <c r="D183" s="103" t="str">
        <f>IF(A183="","",IF(VLOOKUP(A183,eligibilité!$A$15:$AG$515,4,TRUE)="","",VLOOKUP(A183,eligibilité!$A$15:$AG$515,4,TRUE)))</f>
        <v/>
      </c>
      <c r="E183" s="103" t="str">
        <f>IF(A183="","",IF(VLOOKUP(A183,eligibilité!$A$15:$AG$515,5,TRUE)="","",VLOOKUP(A183,eligibilité!$A$15:$AG$515,5,TRUE)))</f>
        <v/>
      </c>
      <c r="F183" s="104" t="str">
        <f>IF(A183="","",IF(VLOOKUP(A183,eligibilité!$A$15:$AG$515,6,TRUE)="","",VLOOKUP(A183,eligibilité!$A$15:$AG$515,6,TRUE)))</f>
        <v/>
      </c>
      <c r="G183" s="104" t="str">
        <f>IF(A183="","",IF(VLOOKUP(A183,eligibilité!$A$15:$AG$515,7,TRUE)="","",VLOOKUP(A183,eligibilité!$A$15:$AG$515,7,TRUE)))</f>
        <v/>
      </c>
      <c r="H183" s="323" t="str">
        <f>IF(A183="","",IF(VLOOKUP(A183,eligibilité!$A$15:$AG$515,8,TRUE)="","",VLOOKUP(A183,eligibilité!$A$15:$AG$515,8,TRUE)))</f>
        <v/>
      </c>
      <c r="I183" s="103" t="str">
        <f>IF(A183="","",IF(VLOOKUP(A183,eligibilité!$A$15:$AG$515,9,TRUE)="","",VLOOKUP(A183,eligibilité!$A$15:$AG$515,9,TRUE)))</f>
        <v/>
      </c>
      <c r="J183" s="105" t="str">
        <f>IF(A183="","",IF(VLOOKUP(A183,eligibilité!$A$15:$AG$515,10,TRUE)="","",VLOOKUP(A183,eligibilité!$A$15:$AG$515,10,TRUE)))</f>
        <v/>
      </c>
      <c r="K183" s="106" t="str">
        <f>IF(A183="","",IF(VLOOKUP(A183,eligibilité!$A$15:$AG$515,30,FALSE)=0,"",VLOOKUP(A183,eligibilité!$A$15:$AG$515,30,FALSE)))</f>
        <v/>
      </c>
      <c r="L183" s="107" t="str">
        <f t="shared" si="32"/>
        <v/>
      </c>
      <c r="M183" s="108" t="str">
        <f t="shared" si="33"/>
        <v/>
      </c>
      <c r="N183" s="107" t="str">
        <f t="shared" si="34"/>
        <v/>
      </c>
      <c r="O183" s="109" t="str">
        <f t="shared" si="35"/>
        <v/>
      </c>
      <c r="P183" s="109" t="str">
        <f t="shared" si="36"/>
        <v/>
      </c>
      <c r="Q183" s="241" t="str">
        <f t="shared" si="37"/>
        <v/>
      </c>
      <c r="R183" s="110" t="str">
        <f t="shared" si="38"/>
        <v/>
      </c>
      <c r="S183" s="352">
        <f t="shared" ca="1" si="47"/>
        <v>1296</v>
      </c>
      <c r="T183" s="107" t="str">
        <f t="shared" si="39"/>
        <v/>
      </c>
      <c r="U183" s="108" t="str">
        <f t="shared" si="40"/>
        <v/>
      </c>
      <c r="V183" s="107" t="str">
        <f t="shared" si="41"/>
        <v/>
      </c>
      <c r="W183" s="107" t="str">
        <f t="shared" si="42"/>
        <v/>
      </c>
      <c r="X183" s="108" t="str">
        <f t="shared" si="43"/>
        <v/>
      </c>
      <c r="Y183" s="108" t="str">
        <f t="shared" si="44"/>
        <v/>
      </c>
      <c r="Z183" s="108" t="str">
        <f t="shared" si="45"/>
        <v xml:space="preserve">Temps restant : </v>
      </c>
      <c r="AA183" s="355" t="str">
        <f t="shared" si="46"/>
        <v/>
      </c>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row>
    <row r="184" spans="1:87" ht="15.75" thickBot="1">
      <c r="A184" s="354" t="str">
        <f>IF(eligibilité!AG186="","",eligibilité!A186)</f>
        <v/>
      </c>
      <c r="B184" s="103" t="str">
        <f>IF(A184="","",IF(VLOOKUP(A184,eligibilité!$A$15:$J$515,2,TRUE)="","",VLOOKUP(A184,eligibilité!$A$15:$J$515,2,TRUE)))</f>
        <v/>
      </c>
      <c r="C184" s="103" t="str">
        <f>IF(A184="","",IF(VLOOKUP(A184,eligibilité!$A$15:$AG$515,3,TRUE)="","",VLOOKUP(A184,eligibilité!$A$15:$AG$515,3,TRUE)))</f>
        <v/>
      </c>
      <c r="D184" s="103" t="str">
        <f>IF(A184="","",IF(VLOOKUP(A184,eligibilité!$A$15:$AG$515,4,TRUE)="","",VLOOKUP(A184,eligibilité!$A$15:$AG$515,4,TRUE)))</f>
        <v/>
      </c>
      <c r="E184" s="103" t="str">
        <f>IF(A184="","",IF(VLOOKUP(A184,eligibilité!$A$15:$AG$515,5,TRUE)="","",VLOOKUP(A184,eligibilité!$A$15:$AG$515,5,TRUE)))</f>
        <v/>
      </c>
      <c r="F184" s="104" t="str">
        <f>IF(A184="","",IF(VLOOKUP(A184,eligibilité!$A$15:$AG$515,6,TRUE)="","",VLOOKUP(A184,eligibilité!$A$15:$AG$515,6,TRUE)))</f>
        <v/>
      </c>
      <c r="G184" s="104" t="str">
        <f>IF(A184="","",IF(VLOOKUP(A184,eligibilité!$A$15:$AG$515,7,TRUE)="","",VLOOKUP(A184,eligibilité!$A$15:$AG$515,7,TRUE)))</f>
        <v/>
      </c>
      <c r="H184" s="323" t="str">
        <f>IF(A184="","",IF(VLOOKUP(A184,eligibilité!$A$15:$AG$515,8,TRUE)="","",VLOOKUP(A184,eligibilité!$A$15:$AG$515,8,TRUE)))</f>
        <v/>
      </c>
      <c r="I184" s="103" t="str">
        <f>IF(A184="","",IF(VLOOKUP(A184,eligibilité!$A$15:$AG$515,9,TRUE)="","",VLOOKUP(A184,eligibilité!$A$15:$AG$515,9,TRUE)))</f>
        <v/>
      </c>
      <c r="J184" s="105" t="str">
        <f>IF(A184="","",IF(VLOOKUP(A184,eligibilité!$A$15:$AG$515,10,TRUE)="","",VLOOKUP(A184,eligibilité!$A$15:$AG$515,10,TRUE)))</f>
        <v/>
      </c>
      <c r="K184" s="106" t="str">
        <f>IF(A184="","",IF(VLOOKUP(A184,eligibilité!$A$15:$AG$515,30,FALSE)=0,"",VLOOKUP(A184,eligibilité!$A$15:$AG$515,30,FALSE)))</f>
        <v/>
      </c>
      <c r="L184" s="107" t="str">
        <f t="shared" si="32"/>
        <v/>
      </c>
      <c r="M184" s="108" t="str">
        <f t="shared" si="33"/>
        <v/>
      </c>
      <c r="N184" s="107" t="str">
        <f t="shared" si="34"/>
        <v/>
      </c>
      <c r="O184" s="109" t="str">
        <f t="shared" si="35"/>
        <v/>
      </c>
      <c r="P184" s="109" t="str">
        <f t="shared" si="36"/>
        <v/>
      </c>
      <c r="Q184" s="241" t="str">
        <f t="shared" si="37"/>
        <v/>
      </c>
      <c r="R184" s="110" t="str">
        <f t="shared" si="38"/>
        <v/>
      </c>
      <c r="S184" s="352">
        <f t="shared" ca="1" si="47"/>
        <v>1296</v>
      </c>
      <c r="T184" s="107" t="str">
        <f t="shared" si="39"/>
        <v/>
      </c>
      <c r="U184" s="108" t="str">
        <f t="shared" si="40"/>
        <v/>
      </c>
      <c r="V184" s="107" t="str">
        <f t="shared" si="41"/>
        <v/>
      </c>
      <c r="W184" s="107" t="str">
        <f t="shared" si="42"/>
        <v/>
      </c>
      <c r="X184" s="108" t="str">
        <f t="shared" si="43"/>
        <v/>
      </c>
      <c r="Y184" s="108" t="str">
        <f t="shared" si="44"/>
        <v/>
      </c>
      <c r="Z184" s="108" t="str">
        <f t="shared" si="45"/>
        <v xml:space="preserve">Temps restant : </v>
      </c>
      <c r="AA184" s="355" t="str">
        <f t="shared" si="46"/>
        <v/>
      </c>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row>
    <row r="185" spans="1:87" ht="15.75" thickBot="1">
      <c r="A185" s="354" t="str">
        <f>IF(eligibilité!AG187="","",eligibilité!A187)</f>
        <v/>
      </c>
      <c r="B185" s="103" t="str">
        <f>IF(A185="","",IF(VLOOKUP(A185,eligibilité!$A$15:$J$515,2,TRUE)="","",VLOOKUP(A185,eligibilité!$A$15:$J$515,2,TRUE)))</f>
        <v/>
      </c>
      <c r="C185" s="103" t="str">
        <f>IF(A185="","",IF(VLOOKUP(A185,eligibilité!$A$15:$AG$515,3,TRUE)="","",VLOOKUP(A185,eligibilité!$A$15:$AG$515,3,TRUE)))</f>
        <v/>
      </c>
      <c r="D185" s="103" t="str">
        <f>IF(A185="","",IF(VLOOKUP(A185,eligibilité!$A$15:$AG$515,4,TRUE)="","",VLOOKUP(A185,eligibilité!$A$15:$AG$515,4,TRUE)))</f>
        <v/>
      </c>
      <c r="E185" s="103" t="str">
        <f>IF(A185="","",IF(VLOOKUP(A185,eligibilité!$A$15:$AG$515,5,TRUE)="","",VLOOKUP(A185,eligibilité!$A$15:$AG$515,5,TRUE)))</f>
        <v/>
      </c>
      <c r="F185" s="104" t="str">
        <f>IF(A185="","",IF(VLOOKUP(A185,eligibilité!$A$15:$AG$515,6,TRUE)="","",VLOOKUP(A185,eligibilité!$A$15:$AG$515,6,TRUE)))</f>
        <v/>
      </c>
      <c r="G185" s="104" t="str">
        <f>IF(A185="","",IF(VLOOKUP(A185,eligibilité!$A$15:$AG$515,7,TRUE)="","",VLOOKUP(A185,eligibilité!$A$15:$AG$515,7,TRUE)))</f>
        <v/>
      </c>
      <c r="H185" s="323" t="str">
        <f>IF(A185="","",IF(VLOOKUP(A185,eligibilité!$A$15:$AG$515,8,TRUE)="","",VLOOKUP(A185,eligibilité!$A$15:$AG$515,8,TRUE)))</f>
        <v/>
      </c>
      <c r="I185" s="103" t="str">
        <f>IF(A185="","",IF(VLOOKUP(A185,eligibilité!$A$15:$AG$515,9,TRUE)="","",VLOOKUP(A185,eligibilité!$A$15:$AG$515,9,TRUE)))</f>
        <v/>
      </c>
      <c r="J185" s="105" t="str">
        <f>IF(A185="","",IF(VLOOKUP(A185,eligibilité!$A$15:$AG$515,10,TRUE)="","",VLOOKUP(A185,eligibilité!$A$15:$AG$515,10,TRUE)))</f>
        <v/>
      </c>
      <c r="K185" s="106" t="str">
        <f>IF(A185="","",IF(VLOOKUP(A185,eligibilité!$A$15:$AG$515,30,FALSE)=0,"",VLOOKUP(A185,eligibilité!$A$15:$AG$515,30,FALSE)))</f>
        <v/>
      </c>
      <c r="L185" s="107" t="str">
        <f t="shared" si="32"/>
        <v/>
      </c>
      <c r="M185" s="108" t="str">
        <f t="shared" si="33"/>
        <v/>
      </c>
      <c r="N185" s="107" t="str">
        <f t="shared" si="34"/>
        <v/>
      </c>
      <c r="O185" s="109" t="str">
        <f t="shared" si="35"/>
        <v/>
      </c>
      <c r="P185" s="109" t="str">
        <f t="shared" si="36"/>
        <v/>
      </c>
      <c r="Q185" s="241" t="str">
        <f t="shared" si="37"/>
        <v/>
      </c>
      <c r="R185" s="110" t="str">
        <f t="shared" si="38"/>
        <v/>
      </c>
      <c r="S185" s="352">
        <f t="shared" ca="1" si="47"/>
        <v>1296</v>
      </c>
      <c r="T185" s="107" t="str">
        <f t="shared" si="39"/>
        <v/>
      </c>
      <c r="U185" s="108" t="str">
        <f t="shared" si="40"/>
        <v/>
      </c>
      <c r="V185" s="107" t="str">
        <f t="shared" si="41"/>
        <v/>
      </c>
      <c r="W185" s="107" t="str">
        <f t="shared" si="42"/>
        <v/>
      </c>
      <c r="X185" s="108" t="str">
        <f t="shared" si="43"/>
        <v/>
      </c>
      <c r="Y185" s="108" t="str">
        <f t="shared" si="44"/>
        <v/>
      </c>
      <c r="Z185" s="108" t="str">
        <f t="shared" si="45"/>
        <v xml:space="preserve">Temps restant : </v>
      </c>
      <c r="AA185" s="355" t="str">
        <f t="shared" si="46"/>
        <v/>
      </c>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row>
    <row r="186" spans="1:87" ht="15.75" thickBot="1">
      <c r="A186" s="354" t="str">
        <f>IF(eligibilité!AG188="","",eligibilité!A188)</f>
        <v/>
      </c>
      <c r="B186" s="103" t="str">
        <f>IF(A186="","",IF(VLOOKUP(A186,eligibilité!$A$15:$J$515,2,TRUE)="","",VLOOKUP(A186,eligibilité!$A$15:$J$515,2,TRUE)))</f>
        <v/>
      </c>
      <c r="C186" s="103" t="str">
        <f>IF(A186="","",IF(VLOOKUP(A186,eligibilité!$A$15:$AG$515,3,TRUE)="","",VLOOKUP(A186,eligibilité!$A$15:$AG$515,3,TRUE)))</f>
        <v/>
      </c>
      <c r="D186" s="103" t="str">
        <f>IF(A186="","",IF(VLOOKUP(A186,eligibilité!$A$15:$AG$515,4,TRUE)="","",VLOOKUP(A186,eligibilité!$A$15:$AG$515,4,TRUE)))</f>
        <v/>
      </c>
      <c r="E186" s="103" t="str">
        <f>IF(A186="","",IF(VLOOKUP(A186,eligibilité!$A$15:$AG$515,5,TRUE)="","",VLOOKUP(A186,eligibilité!$A$15:$AG$515,5,TRUE)))</f>
        <v/>
      </c>
      <c r="F186" s="104" t="str">
        <f>IF(A186="","",IF(VLOOKUP(A186,eligibilité!$A$15:$AG$515,6,TRUE)="","",VLOOKUP(A186,eligibilité!$A$15:$AG$515,6,TRUE)))</f>
        <v/>
      </c>
      <c r="G186" s="104" t="str">
        <f>IF(A186="","",IF(VLOOKUP(A186,eligibilité!$A$15:$AG$515,7,TRUE)="","",VLOOKUP(A186,eligibilité!$A$15:$AG$515,7,TRUE)))</f>
        <v/>
      </c>
      <c r="H186" s="323" t="str">
        <f>IF(A186="","",IF(VLOOKUP(A186,eligibilité!$A$15:$AG$515,8,TRUE)="","",VLOOKUP(A186,eligibilité!$A$15:$AG$515,8,TRUE)))</f>
        <v/>
      </c>
      <c r="I186" s="103" t="str">
        <f>IF(A186="","",IF(VLOOKUP(A186,eligibilité!$A$15:$AG$515,9,TRUE)="","",VLOOKUP(A186,eligibilité!$A$15:$AG$515,9,TRUE)))</f>
        <v/>
      </c>
      <c r="J186" s="105" t="str">
        <f>IF(A186="","",IF(VLOOKUP(A186,eligibilité!$A$15:$AG$515,10,TRUE)="","",VLOOKUP(A186,eligibilité!$A$15:$AG$515,10,TRUE)))</f>
        <v/>
      </c>
      <c r="K186" s="106" t="str">
        <f>IF(A186="","",IF(VLOOKUP(A186,eligibilité!$A$15:$AG$515,30,FALSE)=0,"",VLOOKUP(A186,eligibilité!$A$15:$AG$515,30,FALSE)))</f>
        <v/>
      </c>
      <c r="L186" s="107" t="str">
        <f t="shared" si="32"/>
        <v/>
      </c>
      <c r="M186" s="108" t="str">
        <f t="shared" si="33"/>
        <v/>
      </c>
      <c r="N186" s="107" t="str">
        <f t="shared" si="34"/>
        <v/>
      </c>
      <c r="O186" s="109" t="str">
        <f t="shared" si="35"/>
        <v/>
      </c>
      <c r="P186" s="109" t="str">
        <f t="shared" si="36"/>
        <v/>
      </c>
      <c r="Q186" s="241" t="str">
        <f t="shared" si="37"/>
        <v/>
      </c>
      <c r="R186" s="110" t="str">
        <f t="shared" si="38"/>
        <v/>
      </c>
      <c r="S186" s="352">
        <f t="shared" ca="1" si="47"/>
        <v>1296</v>
      </c>
      <c r="T186" s="107" t="str">
        <f t="shared" si="39"/>
        <v/>
      </c>
      <c r="U186" s="108" t="str">
        <f t="shared" si="40"/>
        <v/>
      </c>
      <c r="V186" s="107" t="str">
        <f t="shared" si="41"/>
        <v/>
      </c>
      <c r="W186" s="107" t="str">
        <f t="shared" si="42"/>
        <v/>
      </c>
      <c r="X186" s="108" t="str">
        <f t="shared" si="43"/>
        <v/>
      </c>
      <c r="Y186" s="108" t="str">
        <f t="shared" si="44"/>
        <v/>
      </c>
      <c r="Z186" s="108" t="str">
        <f t="shared" si="45"/>
        <v xml:space="preserve">Temps restant : </v>
      </c>
      <c r="AA186" s="355" t="str">
        <f t="shared" si="46"/>
        <v/>
      </c>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row>
    <row r="187" spans="1:87" ht="15.75" thickBot="1">
      <c r="A187" s="354" t="str">
        <f>IF(eligibilité!AG189="","",eligibilité!A189)</f>
        <v/>
      </c>
      <c r="B187" s="103" t="str">
        <f>IF(A187="","",IF(VLOOKUP(A187,eligibilité!$A$15:$J$515,2,TRUE)="","",VLOOKUP(A187,eligibilité!$A$15:$J$515,2,TRUE)))</f>
        <v/>
      </c>
      <c r="C187" s="103" t="str">
        <f>IF(A187="","",IF(VLOOKUP(A187,eligibilité!$A$15:$AG$515,3,TRUE)="","",VLOOKUP(A187,eligibilité!$A$15:$AG$515,3,TRUE)))</f>
        <v/>
      </c>
      <c r="D187" s="103" t="str">
        <f>IF(A187="","",IF(VLOOKUP(A187,eligibilité!$A$15:$AG$515,4,TRUE)="","",VLOOKUP(A187,eligibilité!$A$15:$AG$515,4,TRUE)))</f>
        <v/>
      </c>
      <c r="E187" s="103" t="str">
        <f>IF(A187="","",IF(VLOOKUP(A187,eligibilité!$A$15:$AG$515,5,TRUE)="","",VLOOKUP(A187,eligibilité!$A$15:$AG$515,5,TRUE)))</f>
        <v/>
      </c>
      <c r="F187" s="104" t="str">
        <f>IF(A187="","",IF(VLOOKUP(A187,eligibilité!$A$15:$AG$515,6,TRUE)="","",VLOOKUP(A187,eligibilité!$A$15:$AG$515,6,TRUE)))</f>
        <v/>
      </c>
      <c r="G187" s="104" t="str">
        <f>IF(A187="","",IF(VLOOKUP(A187,eligibilité!$A$15:$AG$515,7,TRUE)="","",VLOOKUP(A187,eligibilité!$A$15:$AG$515,7,TRUE)))</f>
        <v/>
      </c>
      <c r="H187" s="323" t="str">
        <f>IF(A187="","",IF(VLOOKUP(A187,eligibilité!$A$15:$AG$515,8,TRUE)="","",VLOOKUP(A187,eligibilité!$A$15:$AG$515,8,TRUE)))</f>
        <v/>
      </c>
      <c r="I187" s="103" t="str">
        <f>IF(A187="","",IF(VLOOKUP(A187,eligibilité!$A$15:$AG$515,9,TRUE)="","",VLOOKUP(A187,eligibilité!$A$15:$AG$515,9,TRUE)))</f>
        <v/>
      </c>
      <c r="J187" s="105" t="str">
        <f>IF(A187="","",IF(VLOOKUP(A187,eligibilité!$A$15:$AG$515,10,TRUE)="","",VLOOKUP(A187,eligibilité!$A$15:$AG$515,10,TRUE)))</f>
        <v/>
      </c>
      <c r="K187" s="106" t="str">
        <f>IF(A187="","",IF(VLOOKUP(A187,eligibilité!$A$15:$AG$515,30,FALSE)=0,"",VLOOKUP(A187,eligibilité!$A$15:$AG$515,30,FALSE)))</f>
        <v/>
      </c>
      <c r="L187" s="107" t="str">
        <f t="shared" si="32"/>
        <v/>
      </c>
      <c r="M187" s="108" t="str">
        <f t="shared" si="33"/>
        <v/>
      </c>
      <c r="N187" s="107" t="str">
        <f t="shared" si="34"/>
        <v/>
      </c>
      <c r="O187" s="109" t="str">
        <f t="shared" si="35"/>
        <v/>
      </c>
      <c r="P187" s="109" t="str">
        <f t="shared" si="36"/>
        <v/>
      </c>
      <c r="Q187" s="241" t="str">
        <f t="shared" si="37"/>
        <v/>
      </c>
      <c r="R187" s="110" t="str">
        <f t="shared" si="38"/>
        <v/>
      </c>
      <c r="S187" s="352">
        <f t="shared" ca="1" si="47"/>
        <v>1296</v>
      </c>
      <c r="T187" s="107" t="str">
        <f t="shared" si="39"/>
        <v/>
      </c>
      <c r="U187" s="108" t="str">
        <f t="shared" si="40"/>
        <v/>
      </c>
      <c r="V187" s="107" t="str">
        <f t="shared" si="41"/>
        <v/>
      </c>
      <c r="W187" s="107" t="str">
        <f t="shared" si="42"/>
        <v/>
      </c>
      <c r="X187" s="108" t="str">
        <f t="shared" si="43"/>
        <v/>
      </c>
      <c r="Y187" s="108" t="str">
        <f t="shared" si="44"/>
        <v/>
      </c>
      <c r="Z187" s="108" t="str">
        <f t="shared" si="45"/>
        <v xml:space="preserve">Temps restant : </v>
      </c>
      <c r="AA187" s="355" t="str">
        <f t="shared" si="46"/>
        <v/>
      </c>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row>
    <row r="188" spans="1:87" ht="15.75" thickBot="1">
      <c r="A188" s="354" t="str">
        <f>IF(eligibilité!AG190="","",eligibilité!A190)</f>
        <v/>
      </c>
      <c r="B188" s="103" t="str">
        <f>IF(A188="","",IF(VLOOKUP(A188,eligibilité!$A$15:$J$515,2,TRUE)="","",VLOOKUP(A188,eligibilité!$A$15:$J$515,2,TRUE)))</f>
        <v/>
      </c>
      <c r="C188" s="103" t="str">
        <f>IF(A188="","",IF(VLOOKUP(A188,eligibilité!$A$15:$AG$515,3,TRUE)="","",VLOOKUP(A188,eligibilité!$A$15:$AG$515,3,TRUE)))</f>
        <v/>
      </c>
      <c r="D188" s="103" t="str">
        <f>IF(A188="","",IF(VLOOKUP(A188,eligibilité!$A$15:$AG$515,4,TRUE)="","",VLOOKUP(A188,eligibilité!$A$15:$AG$515,4,TRUE)))</f>
        <v/>
      </c>
      <c r="E188" s="103" t="str">
        <f>IF(A188="","",IF(VLOOKUP(A188,eligibilité!$A$15:$AG$515,5,TRUE)="","",VLOOKUP(A188,eligibilité!$A$15:$AG$515,5,TRUE)))</f>
        <v/>
      </c>
      <c r="F188" s="104" t="str">
        <f>IF(A188="","",IF(VLOOKUP(A188,eligibilité!$A$15:$AG$515,6,TRUE)="","",VLOOKUP(A188,eligibilité!$A$15:$AG$515,6,TRUE)))</f>
        <v/>
      </c>
      <c r="G188" s="104" t="str">
        <f>IF(A188="","",IF(VLOOKUP(A188,eligibilité!$A$15:$AG$515,7,TRUE)="","",VLOOKUP(A188,eligibilité!$A$15:$AG$515,7,TRUE)))</f>
        <v/>
      </c>
      <c r="H188" s="323" t="str">
        <f>IF(A188="","",IF(VLOOKUP(A188,eligibilité!$A$15:$AG$515,8,TRUE)="","",VLOOKUP(A188,eligibilité!$A$15:$AG$515,8,TRUE)))</f>
        <v/>
      </c>
      <c r="I188" s="103" t="str">
        <f>IF(A188="","",IF(VLOOKUP(A188,eligibilité!$A$15:$AG$515,9,TRUE)="","",VLOOKUP(A188,eligibilité!$A$15:$AG$515,9,TRUE)))</f>
        <v/>
      </c>
      <c r="J188" s="105" t="str">
        <f>IF(A188="","",IF(VLOOKUP(A188,eligibilité!$A$15:$AG$515,10,TRUE)="","",VLOOKUP(A188,eligibilité!$A$15:$AG$515,10,TRUE)))</f>
        <v/>
      </c>
      <c r="K188" s="106" t="str">
        <f>IF(A188="","",IF(VLOOKUP(A188,eligibilité!$A$15:$AG$515,30,FALSE)=0,"",VLOOKUP(A188,eligibilité!$A$15:$AG$515,30,FALSE)))</f>
        <v/>
      </c>
      <c r="L188" s="107" t="str">
        <f t="shared" si="32"/>
        <v/>
      </c>
      <c r="M188" s="108" t="str">
        <f t="shared" si="33"/>
        <v/>
      </c>
      <c r="N188" s="107" t="str">
        <f t="shared" si="34"/>
        <v/>
      </c>
      <c r="O188" s="109" t="str">
        <f t="shared" si="35"/>
        <v/>
      </c>
      <c r="P188" s="109" t="str">
        <f t="shared" si="36"/>
        <v/>
      </c>
      <c r="Q188" s="241" t="str">
        <f t="shared" si="37"/>
        <v/>
      </c>
      <c r="R188" s="110" t="str">
        <f t="shared" si="38"/>
        <v/>
      </c>
      <c r="S188" s="352">
        <f t="shared" ca="1" si="47"/>
        <v>1296</v>
      </c>
      <c r="T188" s="107" t="str">
        <f t="shared" si="39"/>
        <v/>
      </c>
      <c r="U188" s="108" t="str">
        <f t="shared" si="40"/>
        <v/>
      </c>
      <c r="V188" s="107" t="str">
        <f t="shared" si="41"/>
        <v/>
      </c>
      <c r="W188" s="107" t="str">
        <f t="shared" si="42"/>
        <v/>
      </c>
      <c r="X188" s="108" t="str">
        <f t="shared" si="43"/>
        <v/>
      </c>
      <c r="Y188" s="108" t="str">
        <f t="shared" si="44"/>
        <v/>
      </c>
      <c r="Z188" s="108" t="str">
        <f t="shared" si="45"/>
        <v xml:space="preserve">Temps restant : </v>
      </c>
      <c r="AA188" s="355" t="str">
        <f t="shared" si="46"/>
        <v/>
      </c>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row>
    <row r="189" spans="1:87" ht="15.75" thickBot="1">
      <c r="A189" s="354" t="str">
        <f>IF(eligibilité!AG191="","",eligibilité!A191)</f>
        <v/>
      </c>
      <c r="B189" s="103" t="str">
        <f>IF(A189="","",IF(VLOOKUP(A189,eligibilité!$A$15:$J$515,2,TRUE)="","",VLOOKUP(A189,eligibilité!$A$15:$J$515,2,TRUE)))</f>
        <v/>
      </c>
      <c r="C189" s="103" t="str">
        <f>IF(A189="","",IF(VLOOKUP(A189,eligibilité!$A$15:$AG$515,3,TRUE)="","",VLOOKUP(A189,eligibilité!$A$15:$AG$515,3,TRUE)))</f>
        <v/>
      </c>
      <c r="D189" s="103" t="str">
        <f>IF(A189="","",IF(VLOOKUP(A189,eligibilité!$A$15:$AG$515,4,TRUE)="","",VLOOKUP(A189,eligibilité!$A$15:$AG$515,4,TRUE)))</f>
        <v/>
      </c>
      <c r="E189" s="103" t="str">
        <f>IF(A189="","",IF(VLOOKUP(A189,eligibilité!$A$15:$AG$515,5,TRUE)="","",VLOOKUP(A189,eligibilité!$A$15:$AG$515,5,TRUE)))</f>
        <v/>
      </c>
      <c r="F189" s="104" t="str">
        <f>IF(A189="","",IF(VLOOKUP(A189,eligibilité!$A$15:$AG$515,6,TRUE)="","",VLOOKUP(A189,eligibilité!$A$15:$AG$515,6,TRUE)))</f>
        <v/>
      </c>
      <c r="G189" s="104" t="str">
        <f>IF(A189="","",IF(VLOOKUP(A189,eligibilité!$A$15:$AG$515,7,TRUE)="","",VLOOKUP(A189,eligibilité!$A$15:$AG$515,7,TRUE)))</f>
        <v/>
      </c>
      <c r="H189" s="323" t="str">
        <f>IF(A189="","",IF(VLOOKUP(A189,eligibilité!$A$15:$AG$515,8,TRUE)="","",VLOOKUP(A189,eligibilité!$A$15:$AG$515,8,TRUE)))</f>
        <v/>
      </c>
      <c r="I189" s="103" t="str">
        <f>IF(A189="","",IF(VLOOKUP(A189,eligibilité!$A$15:$AG$515,9,TRUE)="","",VLOOKUP(A189,eligibilité!$A$15:$AG$515,9,TRUE)))</f>
        <v/>
      </c>
      <c r="J189" s="105" t="str">
        <f>IF(A189="","",IF(VLOOKUP(A189,eligibilité!$A$15:$AG$515,10,TRUE)="","",VLOOKUP(A189,eligibilité!$A$15:$AG$515,10,TRUE)))</f>
        <v/>
      </c>
      <c r="K189" s="106" t="str">
        <f>IF(A189="","",IF(VLOOKUP(A189,eligibilité!$A$15:$AG$515,30,FALSE)=0,"",VLOOKUP(A189,eligibilité!$A$15:$AG$515,30,FALSE)))</f>
        <v/>
      </c>
      <c r="L189" s="107" t="str">
        <f t="shared" si="32"/>
        <v/>
      </c>
      <c r="M189" s="108" t="str">
        <f t="shared" si="33"/>
        <v/>
      </c>
      <c r="N189" s="107" t="str">
        <f t="shared" si="34"/>
        <v/>
      </c>
      <c r="O189" s="109" t="str">
        <f t="shared" si="35"/>
        <v/>
      </c>
      <c r="P189" s="109" t="str">
        <f t="shared" si="36"/>
        <v/>
      </c>
      <c r="Q189" s="241" t="str">
        <f t="shared" si="37"/>
        <v/>
      </c>
      <c r="R189" s="110" t="str">
        <f t="shared" si="38"/>
        <v/>
      </c>
      <c r="S189" s="352">
        <f t="shared" ca="1" si="47"/>
        <v>1296</v>
      </c>
      <c r="T189" s="107" t="str">
        <f t="shared" si="39"/>
        <v/>
      </c>
      <c r="U189" s="108" t="str">
        <f t="shared" si="40"/>
        <v/>
      </c>
      <c r="V189" s="107" t="str">
        <f t="shared" si="41"/>
        <v/>
      </c>
      <c r="W189" s="107" t="str">
        <f t="shared" si="42"/>
        <v/>
      </c>
      <c r="X189" s="108" t="str">
        <f t="shared" si="43"/>
        <v/>
      </c>
      <c r="Y189" s="108" t="str">
        <f t="shared" si="44"/>
        <v/>
      </c>
      <c r="Z189" s="108" t="str">
        <f t="shared" si="45"/>
        <v xml:space="preserve">Temps restant : </v>
      </c>
      <c r="AA189" s="355" t="str">
        <f t="shared" si="46"/>
        <v/>
      </c>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row>
    <row r="190" spans="1:87" ht="15.75" thickBot="1">
      <c r="A190" s="354" t="str">
        <f>IF(eligibilité!AG192="","",eligibilité!A192)</f>
        <v/>
      </c>
      <c r="B190" s="103" t="str">
        <f>IF(A190="","",IF(VLOOKUP(A190,eligibilité!$A$15:$J$515,2,TRUE)="","",VLOOKUP(A190,eligibilité!$A$15:$J$515,2,TRUE)))</f>
        <v/>
      </c>
      <c r="C190" s="103" t="str">
        <f>IF(A190="","",IF(VLOOKUP(A190,eligibilité!$A$15:$AG$515,3,TRUE)="","",VLOOKUP(A190,eligibilité!$A$15:$AG$515,3,TRUE)))</f>
        <v/>
      </c>
      <c r="D190" s="103" t="str">
        <f>IF(A190="","",IF(VLOOKUP(A190,eligibilité!$A$15:$AG$515,4,TRUE)="","",VLOOKUP(A190,eligibilité!$A$15:$AG$515,4,TRUE)))</f>
        <v/>
      </c>
      <c r="E190" s="103" t="str">
        <f>IF(A190="","",IF(VLOOKUP(A190,eligibilité!$A$15:$AG$515,5,TRUE)="","",VLOOKUP(A190,eligibilité!$A$15:$AG$515,5,TRUE)))</f>
        <v/>
      </c>
      <c r="F190" s="104" t="str">
        <f>IF(A190="","",IF(VLOOKUP(A190,eligibilité!$A$15:$AG$515,6,TRUE)="","",VLOOKUP(A190,eligibilité!$A$15:$AG$515,6,TRUE)))</f>
        <v/>
      </c>
      <c r="G190" s="104" t="str">
        <f>IF(A190="","",IF(VLOOKUP(A190,eligibilité!$A$15:$AG$515,7,TRUE)="","",VLOOKUP(A190,eligibilité!$A$15:$AG$515,7,TRUE)))</f>
        <v/>
      </c>
      <c r="H190" s="323" t="str">
        <f>IF(A190="","",IF(VLOOKUP(A190,eligibilité!$A$15:$AG$515,8,TRUE)="","",VLOOKUP(A190,eligibilité!$A$15:$AG$515,8,TRUE)))</f>
        <v/>
      </c>
      <c r="I190" s="103" t="str">
        <f>IF(A190="","",IF(VLOOKUP(A190,eligibilité!$A$15:$AG$515,9,TRUE)="","",VLOOKUP(A190,eligibilité!$A$15:$AG$515,9,TRUE)))</f>
        <v/>
      </c>
      <c r="J190" s="105" t="str">
        <f>IF(A190="","",IF(VLOOKUP(A190,eligibilité!$A$15:$AG$515,10,TRUE)="","",VLOOKUP(A190,eligibilité!$A$15:$AG$515,10,TRUE)))</f>
        <v/>
      </c>
      <c r="K190" s="106" t="str">
        <f>IF(A190="","",IF(VLOOKUP(A190,eligibilité!$A$15:$AG$515,30,FALSE)=0,"",VLOOKUP(A190,eligibilité!$A$15:$AG$515,30,FALSE)))</f>
        <v/>
      </c>
      <c r="L190" s="107" t="str">
        <f t="shared" si="32"/>
        <v/>
      </c>
      <c r="M190" s="108" t="str">
        <f t="shared" si="33"/>
        <v/>
      </c>
      <c r="N190" s="107" t="str">
        <f t="shared" si="34"/>
        <v/>
      </c>
      <c r="O190" s="109" t="str">
        <f t="shared" si="35"/>
        <v/>
      </c>
      <c r="P190" s="109" t="str">
        <f t="shared" si="36"/>
        <v/>
      </c>
      <c r="Q190" s="241" t="str">
        <f t="shared" si="37"/>
        <v/>
      </c>
      <c r="R190" s="110" t="str">
        <f t="shared" si="38"/>
        <v/>
      </c>
      <c r="S190" s="352">
        <f t="shared" ca="1" si="47"/>
        <v>1296</v>
      </c>
      <c r="T190" s="107" t="str">
        <f t="shared" si="39"/>
        <v/>
      </c>
      <c r="U190" s="108" t="str">
        <f t="shared" si="40"/>
        <v/>
      </c>
      <c r="V190" s="107" t="str">
        <f t="shared" si="41"/>
        <v/>
      </c>
      <c r="W190" s="107" t="str">
        <f t="shared" si="42"/>
        <v/>
      </c>
      <c r="X190" s="108" t="str">
        <f t="shared" si="43"/>
        <v/>
      </c>
      <c r="Y190" s="108" t="str">
        <f t="shared" si="44"/>
        <v/>
      </c>
      <c r="Z190" s="108" t="str">
        <f t="shared" si="45"/>
        <v xml:space="preserve">Temps restant : </v>
      </c>
      <c r="AA190" s="355" t="str">
        <f t="shared" si="46"/>
        <v/>
      </c>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row>
    <row r="191" spans="1:87" ht="15.75" thickBot="1">
      <c r="A191" s="354" t="str">
        <f>IF(eligibilité!AG193="","",eligibilité!A193)</f>
        <v/>
      </c>
      <c r="B191" s="103" t="str">
        <f>IF(A191="","",IF(VLOOKUP(A191,eligibilité!$A$15:$J$515,2,TRUE)="","",VLOOKUP(A191,eligibilité!$A$15:$J$515,2,TRUE)))</f>
        <v/>
      </c>
      <c r="C191" s="103" t="str">
        <f>IF(A191="","",IF(VLOOKUP(A191,eligibilité!$A$15:$AG$515,3,TRUE)="","",VLOOKUP(A191,eligibilité!$A$15:$AG$515,3,TRUE)))</f>
        <v/>
      </c>
      <c r="D191" s="103" t="str">
        <f>IF(A191="","",IF(VLOOKUP(A191,eligibilité!$A$15:$AG$515,4,TRUE)="","",VLOOKUP(A191,eligibilité!$A$15:$AG$515,4,TRUE)))</f>
        <v/>
      </c>
      <c r="E191" s="103" t="str">
        <f>IF(A191="","",IF(VLOOKUP(A191,eligibilité!$A$15:$AG$515,5,TRUE)="","",VLOOKUP(A191,eligibilité!$A$15:$AG$515,5,TRUE)))</f>
        <v/>
      </c>
      <c r="F191" s="104" t="str">
        <f>IF(A191="","",IF(VLOOKUP(A191,eligibilité!$A$15:$AG$515,6,TRUE)="","",VLOOKUP(A191,eligibilité!$A$15:$AG$515,6,TRUE)))</f>
        <v/>
      </c>
      <c r="G191" s="104" t="str">
        <f>IF(A191="","",IF(VLOOKUP(A191,eligibilité!$A$15:$AG$515,7,TRUE)="","",VLOOKUP(A191,eligibilité!$A$15:$AG$515,7,TRUE)))</f>
        <v/>
      </c>
      <c r="H191" s="323" t="str">
        <f>IF(A191="","",IF(VLOOKUP(A191,eligibilité!$A$15:$AG$515,8,TRUE)="","",VLOOKUP(A191,eligibilité!$A$15:$AG$515,8,TRUE)))</f>
        <v/>
      </c>
      <c r="I191" s="103" t="str">
        <f>IF(A191="","",IF(VLOOKUP(A191,eligibilité!$A$15:$AG$515,9,TRUE)="","",VLOOKUP(A191,eligibilité!$A$15:$AG$515,9,TRUE)))</f>
        <v/>
      </c>
      <c r="J191" s="105" t="str">
        <f>IF(A191="","",IF(VLOOKUP(A191,eligibilité!$A$15:$AG$515,10,TRUE)="","",VLOOKUP(A191,eligibilité!$A$15:$AG$515,10,TRUE)))</f>
        <v/>
      </c>
      <c r="K191" s="106" t="str">
        <f>IF(A191="","",IF(VLOOKUP(A191,eligibilité!$A$15:$AG$515,30,FALSE)=0,"",VLOOKUP(A191,eligibilité!$A$15:$AG$515,30,FALSE)))</f>
        <v/>
      </c>
      <c r="L191" s="107" t="str">
        <f t="shared" si="32"/>
        <v/>
      </c>
      <c r="M191" s="108" t="str">
        <f t="shared" si="33"/>
        <v/>
      </c>
      <c r="N191" s="107" t="str">
        <f t="shared" si="34"/>
        <v/>
      </c>
      <c r="O191" s="109" t="str">
        <f t="shared" si="35"/>
        <v/>
      </c>
      <c r="P191" s="109" t="str">
        <f t="shared" si="36"/>
        <v/>
      </c>
      <c r="Q191" s="241" t="str">
        <f t="shared" si="37"/>
        <v/>
      </c>
      <c r="R191" s="110" t="str">
        <f t="shared" si="38"/>
        <v/>
      </c>
      <c r="S191" s="352">
        <f t="shared" ca="1" si="47"/>
        <v>1296</v>
      </c>
      <c r="T191" s="107" t="str">
        <f t="shared" si="39"/>
        <v/>
      </c>
      <c r="U191" s="108" t="str">
        <f t="shared" si="40"/>
        <v/>
      </c>
      <c r="V191" s="107" t="str">
        <f t="shared" si="41"/>
        <v/>
      </c>
      <c r="W191" s="107" t="str">
        <f t="shared" si="42"/>
        <v/>
      </c>
      <c r="X191" s="108" t="str">
        <f t="shared" si="43"/>
        <v/>
      </c>
      <c r="Y191" s="108" t="str">
        <f t="shared" si="44"/>
        <v/>
      </c>
      <c r="Z191" s="108" t="str">
        <f t="shared" si="45"/>
        <v xml:space="preserve">Temps restant : </v>
      </c>
      <c r="AA191" s="355" t="str">
        <f t="shared" si="46"/>
        <v/>
      </c>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row>
    <row r="192" spans="1:87" ht="15.75" thickBot="1">
      <c r="A192" s="354" t="str">
        <f>IF(eligibilité!AG194="","",eligibilité!A194)</f>
        <v/>
      </c>
      <c r="B192" s="103" t="str">
        <f>IF(A192="","",IF(VLOOKUP(A192,eligibilité!$A$15:$J$515,2,TRUE)="","",VLOOKUP(A192,eligibilité!$A$15:$J$515,2,TRUE)))</f>
        <v/>
      </c>
      <c r="C192" s="103" t="str">
        <f>IF(A192="","",IF(VLOOKUP(A192,eligibilité!$A$15:$AG$515,3,TRUE)="","",VLOOKUP(A192,eligibilité!$A$15:$AG$515,3,TRUE)))</f>
        <v/>
      </c>
      <c r="D192" s="103" t="str">
        <f>IF(A192="","",IF(VLOOKUP(A192,eligibilité!$A$15:$AG$515,4,TRUE)="","",VLOOKUP(A192,eligibilité!$A$15:$AG$515,4,TRUE)))</f>
        <v/>
      </c>
      <c r="E192" s="103" t="str">
        <f>IF(A192="","",IF(VLOOKUP(A192,eligibilité!$A$15:$AG$515,5,TRUE)="","",VLOOKUP(A192,eligibilité!$A$15:$AG$515,5,TRUE)))</f>
        <v/>
      </c>
      <c r="F192" s="104" t="str">
        <f>IF(A192="","",IF(VLOOKUP(A192,eligibilité!$A$15:$AG$515,6,TRUE)="","",VLOOKUP(A192,eligibilité!$A$15:$AG$515,6,TRUE)))</f>
        <v/>
      </c>
      <c r="G192" s="104" t="str">
        <f>IF(A192="","",IF(VLOOKUP(A192,eligibilité!$A$15:$AG$515,7,TRUE)="","",VLOOKUP(A192,eligibilité!$A$15:$AG$515,7,TRUE)))</f>
        <v/>
      </c>
      <c r="H192" s="323" t="str">
        <f>IF(A192="","",IF(VLOOKUP(A192,eligibilité!$A$15:$AG$515,8,TRUE)="","",VLOOKUP(A192,eligibilité!$A$15:$AG$515,8,TRUE)))</f>
        <v/>
      </c>
      <c r="I192" s="103" t="str">
        <f>IF(A192="","",IF(VLOOKUP(A192,eligibilité!$A$15:$AG$515,9,TRUE)="","",VLOOKUP(A192,eligibilité!$A$15:$AG$515,9,TRUE)))</f>
        <v/>
      </c>
      <c r="J192" s="105" t="str">
        <f>IF(A192="","",IF(VLOOKUP(A192,eligibilité!$A$15:$AG$515,10,TRUE)="","",VLOOKUP(A192,eligibilité!$A$15:$AG$515,10,TRUE)))</f>
        <v/>
      </c>
      <c r="K192" s="106" t="str">
        <f>IF(A192="","",IF(VLOOKUP(A192,eligibilité!$A$15:$AG$515,30,FALSE)=0,"",VLOOKUP(A192,eligibilité!$A$15:$AG$515,30,FALSE)))</f>
        <v/>
      </c>
      <c r="L192" s="107" t="str">
        <f t="shared" si="32"/>
        <v/>
      </c>
      <c r="M192" s="108" t="str">
        <f t="shared" si="33"/>
        <v/>
      </c>
      <c r="N192" s="107" t="str">
        <f t="shared" si="34"/>
        <v/>
      </c>
      <c r="O192" s="109" t="str">
        <f t="shared" si="35"/>
        <v/>
      </c>
      <c r="P192" s="109" t="str">
        <f t="shared" si="36"/>
        <v/>
      </c>
      <c r="Q192" s="241" t="str">
        <f t="shared" si="37"/>
        <v/>
      </c>
      <c r="R192" s="110" t="str">
        <f t="shared" si="38"/>
        <v/>
      </c>
      <c r="S192" s="352">
        <f t="shared" ca="1" si="47"/>
        <v>1296</v>
      </c>
      <c r="T192" s="107" t="str">
        <f t="shared" si="39"/>
        <v/>
      </c>
      <c r="U192" s="108" t="str">
        <f t="shared" si="40"/>
        <v/>
      </c>
      <c r="V192" s="107" t="str">
        <f t="shared" si="41"/>
        <v/>
      </c>
      <c r="W192" s="107" t="str">
        <f t="shared" si="42"/>
        <v/>
      </c>
      <c r="X192" s="108" t="str">
        <f t="shared" si="43"/>
        <v/>
      </c>
      <c r="Y192" s="108" t="str">
        <f t="shared" si="44"/>
        <v/>
      </c>
      <c r="Z192" s="108" t="str">
        <f t="shared" si="45"/>
        <v xml:space="preserve">Temps restant : </v>
      </c>
      <c r="AA192" s="355" t="str">
        <f t="shared" si="46"/>
        <v/>
      </c>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row>
    <row r="193" spans="1:87" ht="15.75" thickBot="1">
      <c r="A193" s="354" t="str">
        <f>IF(eligibilité!AG195="","",eligibilité!A195)</f>
        <v/>
      </c>
      <c r="B193" s="103" t="str">
        <f>IF(A193="","",IF(VLOOKUP(A193,eligibilité!$A$15:$J$515,2,TRUE)="","",VLOOKUP(A193,eligibilité!$A$15:$J$515,2,TRUE)))</f>
        <v/>
      </c>
      <c r="C193" s="103" t="str">
        <f>IF(A193="","",IF(VLOOKUP(A193,eligibilité!$A$15:$AG$515,3,TRUE)="","",VLOOKUP(A193,eligibilité!$A$15:$AG$515,3,TRUE)))</f>
        <v/>
      </c>
      <c r="D193" s="103" t="str">
        <f>IF(A193="","",IF(VLOOKUP(A193,eligibilité!$A$15:$AG$515,4,TRUE)="","",VLOOKUP(A193,eligibilité!$A$15:$AG$515,4,TRUE)))</f>
        <v/>
      </c>
      <c r="E193" s="103" t="str">
        <f>IF(A193="","",IF(VLOOKUP(A193,eligibilité!$A$15:$AG$515,5,TRUE)="","",VLOOKUP(A193,eligibilité!$A$15:$AG$515,5,TRUE)))</f>
        <v/>
      </c>
      <c r="F193" s="104" t="str">
        <f>IF(A193="","",IF(VLOOKUP(A193,eligibilité!$A$15:$AG$515,6,TRUE)="","",VLOOKUP(A193,eligibilité!$A$15:$AG$515,6,TRUE)))</f>
        <v/>
      </c>
      <c r="G193" s="104" t="str">
        <f>IF(A193="","",IF(VLOOKUP(A193,eligibilité!$A$15:$AG$515,7,TRUE)="","",VLOOKUP(A193,eligibilité!$A$15:$AG$515,7,TRUE)))</f>
        <v/>
      </c>
      <c r="H193" s="323" t="str">
        <f>IF(A193="","",IF(VLOOKUP(A193,eligibilité!$A$15:$AG$515,8,TRUE)="","",VLOOKUP(A193,eligibilité!$A$15:$AG$515,8,TRUE)))</f>
        <v/>
      </c>
      <c r="I193" s="103" t="str">
        <f>IF(A193="","",IF(VLOOKUP(A193,eligibilité!$A$15:$AG$515,9,TRUE)="","",VLOOKUP(A193,eligibilité!$A$15:$AG$515,9,TRUE)))</f>
        <v/>
      </c>
      <c r="J193" s="105" t="str">
        <f>IF(A193="","",IF(VLOOKUP(A193,eligibilité!$A$15:$AG$515,10,TRUE)="","",VLOOKUP(A193,eligibilité!$A$15:$AG$515,10,TRUE)))</f>
        <v/>
      </c>
      <c r="K193" s="106" t="str">
        <f>IF(A193="","",IF(VLOOKUP(A193,eligibilité!$A$15:$AG$515,30,FALSE)=0,"",VLOOKUP(A193,eligibilité!$A$15:$AG$515,30,FALSE)))</f>
        <v/>
      </c>
      <c r="L193" s="107" t="str">
        <f t="shared" si="32"/>
        <v/>
      </c>
      <c r="M193" s="108" t="str">
        <f t="shared" si="33"/>
        <v/>
      </c>
      <c r="N193" s="107" t="str">
        <f t="shared" si="34"/>
        <v/>
      </c>
      <c r="O193" s="109" t="str">
        <f t="shared" si="35"/>
        <v/>
      </c>
      <c r="P193" s="109" t="str">
        <f t="shared" si="36"/>
        <v/>
      </c>
      <c r="Q193" s="241" t="str">
        <f t="shared" si="37"/>
        <v/>
      </c>
      <c r="R193" s="110" t="str">
        <f t="shared" si="38"/>
        <v/>
      </c>
      <c r="S193" s="352">
        <f t="shared" ca="1" si="47"/>
        <v>1296</v>
      </c>
      <c r="T193" s="107" t="str">
        <f t="shared" si="39"/>
        <v/>
      </c>
      <c r="U193" s="108" t="str">
        <f t="shared" si="40"/>
        <v/>
      </c>
      <c r="V193" s="107" t="str">
        <f t="shared" si="41"/>
        <v/>
      </c>
      <c r="W193" s="107" t="str">
        <f t="shared" si="42"/>
        <v/>
      </c>
      <c r="X193" s="108" t="str">
        <f t="shared" si="43"/>
        <v/>
      </c>
      <c r="Y193" s="108" t="str">
        <f t="shared" si="44"/>
        <v/>
      </c>
      <c r="Z193" s="108" t="str">
        <f t="shared" si="45"/>
        <v xml:space="preserve">Temps restant : </v>
      </c>
      <c r="AA193" s="355" t="str">
        <f t="shared" si="46"/>
        <v/>
      </c>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row>
    <row r="194" spans="1:87" ht="15.75" thickBot="1">
      <c r="A194" s="354" t="str">
        <f>IF(eligibilité!AG196="","",eligibilité!A196)</f>
        <v/>
      </c>
      <c r="B194" s="103" t="str">
        <f>IF(A194="","",IF(VLOOKUP(A194,eligibilité!$A$15:$J$515,2,TRUE)="","",VLOOKUP(A194,eligibilité!$A$15:$J$515,2,TRUE)))</f>
        <v/>
      </c>
      <c r="C194" s="103" t="str">
        <f>IF(A194="","",IF(VLOOKUP(A194,eligibilité!$A$15:$AG$515,3,TRUE)="","",VLOOKUP(A194,eligibilité!$A$15:$AG$515,3,TRUE)))</f>
        <v/>
      </c>
      <c r="D194" s="103" t="str">
        <f>IF(A194="","",IF(VLOOKUP(A194,eligibilité!$A$15:$AG$515,4,TRUE)="","",VLOOKUP(A194,eligibilité!$A$15:$AG$515,4,TRUE)))</f>
        <v/>
      </c>
      <c r="E194" s="103" t="str">
        <f>IF(A194="","",IF(VLOOKUP(A194,eligibilité!$A$15:$AG$515,5,TRUE)="","",VLOOKUP(A194,eligibilité!$A$15:$AG$515,5,TRUE)))</f>
        <v/>
      </c>
      <c r="F194" s="104" t="str">
        <f>IF(A194="","",IF(VLOOKUP(A194,eligibilité!$A$15:$AG$515,6,TRUE)="","",VLOOKUP(A194,eligibilité!$A$15:$AG$515,6,TRUE)))</f>
        <v/>
      </c>
      <c r="G194" s="104" t="str">
        <f>IF(A194="","",IF(VLOOKUP(A194,eligibilité!$A$15:$AG$515,7,TRUE)="","",VLOOKUP(A194,eligibilité!$A$15:$AG$515,7,TRUE)))</f>
        <v/>
      </c>
      <c r="H194" s="323" t="str">
        <f>IF(A194="","",IF(VLOOKUP(A194,eligibilité!$A$15:$AG$515,8,TRUE)="","",VLOOKUP(A194,eligibilité!$A$15:$AG$515,8,TRUE)))</f>
        <v/>
      </c>
      <c r="I194" s="103" t="str">
        <f>IF(A194="","",IF(VLOOKUP(A194,eligibilité!$A$15:$AG$515,9,TRUE)="","",VLOOKUP(A194,eligibilité!$A$15:$AG$515,9,TRUE)))</f>
        <v/>
      </c>
      <c r="J194" s="105" t="str">
        <f>IF(A194="","",IF(VLOOKUP(A194,eligibilité!$A$15:$AG$515,10,TRUE)="","",VLOOKUP(A194,eligibilité!$A$15:$AG$515,10,TRUE)))</f>
        <v/>
      </c>
      <c r="K194" s="106" t="str">
        <f>IF(A194="","",IF(VLOOKUP(A194,eligibilité!$A$15:$AG$515,30,FALSE)=0,"",VLOOKUP(A194,eligibilité!$A$15:$AG$515,30,FALSE)))</f>
        <v/>
      </c>
      <c r="L194" s="107" t="str">
        <f t="shared" si="32"/>
        <v/>
      </c>
      <c r="M194" s="108" t="str">
        <f t="shared" si="33"/>
        <v/>
      </c>
      <c r="N194" s="107" t="str">
        <f t="shared" si="34"/>
        <v/>
      </c>
      <c r="O194" s="109" t="str">
        <f t="shared" si="35"/>
        <v/>
      </c>
      <c r="P194" s="109" t="str">
        <f t="shared" si="36"/>
        <v/>
      </c>
      <c r="Q194" s="241" t="str">
        <f t="shared" si="37"/>
        <v/>
      </c>
      <c r="R194" s="110" t="str">
        <f t="shared" si="38"/>
        <v/>
      </c>
      <c r="S194" s="352">
        <f t="shared" ca="1" si="47"/>
        <v>1296</v>
      </c>
      <c r="T194" s="107" t="str">
        <f t="shared" si="39"/>
        <v/>
      </c>
      <c r="U194" s="108" t="str">
        <f t="shared" si="40"/>
        <v/>
      </c>
      <c r="V194" s="107" t="str">
        <f t="shared" si="41"/>
        <v/>
      </c>
      <c r="W194" s="107" t="str">
        <f t="shared" si="42"/>
        <v/>
      </c>
      <c r="X194" s="108" t="str">
        <f t="shared" si="43"/>
        <v/>
      </c>
      <c r="Y194" s="108" t="str">
        <f t="shared" si="44"/>
        <v/>
      </c>
      <c r="Z194" s="108" t="str">
        <f t="shared" si="45"/>
        <v xml:space="preserve">Temps restant : </v>
      </c>
      <c r="AA194" s="355" t="str">
        <f t="shared" si="46"/>
        <v/>
      </c>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row>
    <row r="195" spans="1:87" ht="15.75" thickBot="1">
      <c r="A195" s="354" t="str">
        <f>IF(eligibilité!AG197="","",eligibilité!A197)</f>
        <v/>
      </c>
      <c r="B195" s="103" t="str">
        <f>IF(A195="","",IF(VLOOKUP(A195,eligibilité!$A$15:$J$515,2,TRUE)="","",VLOOKUP(A195,eligibilité!$A$15:$J$515,2,TRUE)))</f>
        <v/>
      </c>
      <c r="C195" s="103" t="str">
        <f>IF(A195="","",IF(VLOOKUP(A195,eligibilité!$A$15:$AG$515,3,TRUE)="","",VLOOKUP(A195,eligibilité!$A$15:$AG$515,3,TRUE)))</f>
        <v/>
      </c>
      <c r="D195" s="103" t="str">
        <f>IF(A195="","",IF(VLOOKUP(A195,eligibilité!$A$15:$AG$515,4,TRUE)="","",VLOOKUP(A195,eligibilité!$A$15:$AG$515,4,TRUE)))</f>
        <v/>
      </c>
      <c r="E195" s="103" t="str">
        <f>IF(A195="","",IF(VLOOKUP(A195,eligibilité!$A$15:$AG$515,5,TRUE)="","",VLOOKUP(A195,eligibilité!$A$15:$AG$515,5,TRUE)))</f>
        <v/>
      </c>
      <c r="F195" s="104" t="str">
        <f>IF(A195="","",IF(VLOOKUP(A195,eligibilité!$A$15:$AG$515,6,TRUE)="","",VLOOKUP(A195,eligibilité!$A$15:$AG$515,6,TRUE)))</f>
        <v/>
      </c>
      <c r="G195" s="104" t="str">
        <f>IF(A195="","",IF(VLOOKUP(A195,eligibilité!$A$15:$AG$515,7,TRUE)="","",VLOOKUP(A195,eligibilité!$A$15:$AG$515,7,TRUE)))</f>
        <v/>
      </c>
      <c r="H195" s="323" t="str">
        <f>IF(A195="","",IF(VLOOKUP(A195,eligibilité!$A$15:$AG$515,8,TRUE)="","",VLOOKUP(A195,eligibilité!$A$15:$AG$515,8,TRUE)))</f>
        <v/>
      </c>
      <c r="I195" s="103" t="str">
        <f>IF(A195="","",IF(VLOOKUP(A195,eligibilité!$A$15:$AG$515,9,TRUE)="","",VLOOKUP(A195,eligibilité!$A$15:$AG$515,9,TRUE)))</f>
        <v/>
      </c>
      <c r="J195" s="105" t="str">
        <f>IF(A195="","",IF(VLOOKUP(A195,eligibilité!$A$15:$AG$515,10,TRUE)="","",VLOOKUP(A195,eligibilité!$A$15:$AG$515,10,TRUE)))</f>
        <v/>
      </c>
      <c r="K195" s="106" t="str">
        <f>IF(A195="","",IF(VLOOKUP(A195,eligibilité!$A$15:$AG$515,30,FALSE)=0,"",VLOOKUP(A195,eligibilité!$A$15:$AG$515,30,FALSE)))</f>
        <v/>
      </c>
      <c r="L195" s="107" t="str">
        <f t="shared" si="32"/>
        <v/>
      </c>
      <c r="M195" s="108" t="str">
        <f t="shared" si="33"/>
        <v/>
      </c>
      <c r="N195" s="107" t="str">
        <f t="shared" si="34"/>
        <v/>
      </c>
      <c r="O195" s="109" t="str">
        <f t="shared" si="35"/>
        <v/>
      </c>
      <c r="P195" s="109" t="str">
        <f t="shared" si="36"/>
        <v/>
      </c>
      <c r="Q195" s="241" t="str">
        <f t="shared" si="37"/>
        <v/>
      </c>
      <c r="R195" s="110" t="str">
        <f t="shared" si="38"/>
        <v/>
      </c>
      <c r="S195" s="352">
        <f t="shared" ca="1" si="47"/>
        <v>1296</v>
      </c>
      <c r="T195" s="107" t="str">
        <f t="shared" si="39"/>
        <v/>
      </c>
      <c r="U195" s="108" t="str">
        <f t="shared" si="40"/>
        <v/>
      </c>
      <c r="V195" s="107" t="str">
        <f t="shared" si="41"/>
        <v/>
      </c>
      <c r="W195" s="107" t="str">
        <f t="shared" si="42"/>
        <v/>
      </c>
      <c r="X195" s="108" t="str">
        <f t="shared" si="43"/>
        <v/>
      </c>
      <c r="Y195" s="108" t="str">
        <f t="shared" si="44"/>
        <v/>
      </c>
      <c r="Z195" s="108" t="str">
        <f t="shared" si="45"/>
        <v xml:space="preserve">Temps restant : </v>
      </c>
      <c r="AA195" s="355" t="str">
        <f t="shared" si="46"/>
        <v/>
      </c>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row>
    <row r="196" spans="1:87" ht="15.75" thickBot="1">
      <c r="A196" s="354" t="str">
        <f>IF(eligibilité!AG198="","",eligibilité!A198)</f>
        <v/>
      </c>
      <c r="B196" s="103" t="str">
        <f>IF(A196="","",IF(VLOOKUP(A196,eligibilité!$A$15:$J$515,2,TRUE)="","",VLOOKUP(A196,eligibilité!$A$15:$J$515,2,TRUE)))</f>
        <v/>
      </c>
      <c r="C196" s="103" t="str">
        <f>IF(A196="","",IF(VLOOKUP(A196,eligibilité!$A$15:$AG$515,3,TRUE)="","",VLOOKUP(A196,eligibilité!$A$15:$AG$515,3,TRUE)))</f>
        <v/>
      </c>
      <c r="D196" s="103" t="str">
        <f>IF(A196="","",IF(VLOOKUP(A196,eligibilité!$A$15:$AG$515,4,TRUE)="","",VLOOKUP(A196,eligibilité!$A$15:$AG$515,4,TRUE)))</f>
        <v/>
      </c>
      <c r="E196" s="103" t="str">
        <f>IF(A196="","",IF(VLOOKUP(A196,eligibilité!$A$15:$AG$515,5,TRUE)="","",VLOOKUP(A196,eligibilité!$A$15:$AG$515,5,TRUE)))</f>
        <v/>
      </c>
      <c r="F196" s="104" t="str">
        <f>IF(A196="","",IF(VLOOKUP(A196,eligibilité!$A$15:$AG$515,6,TRUE)="","",VLOOKUP(A196,eligibilité!$A$15:$AG$515,6,TRUE)))</f>
        <v/>
      </c>
      <c r="G196" s="104" t="str">
        <f>IF(A196="","",IF(VLOOKUP(A196,eligibilité!$A$15:$AG$515,7,TRUE)="","",VLOOKUP(A196,eligibilité!$A$15:$AG$515,7,TRUE)))</f>
        <v/>
      </c>
      <c r="H196" s="323" t="str">
        <f>IF(A196="","",IF(VLOOKUP(A196,eligibilité!$A$15:$AG$515,8,TRUE)="","",VLOOKUP(A196,eligibilité!$A$15:$AG$515,8,TRUE)))</f>
        <v/>
      </c>
      <c r="I196" s="103" t="str">
        <f>IF(A196="","",IF(VLOOKUP(A196,eligibilité!$A$15:$AG$515,9,TRUE)="","",VLOOKUP(A196,eligibilité!$A$15:$AG$515,9,TRUE)))</f>
        <v/>
      </c>
      <c r="J196" s="105" t="str">
        <f>IF(A196="","",IF(VLOOKUP(A196,eligibilité!$A$15:$AG$515,10,TRUE)="","",VLOOKUP(A196,eligibilité!$A$15:$AG$515,10,TRUE)))</f>
        <v/>
      </c>
      <c r="K196" s="106" t="str">
        <f>IF(A196="","",IF(VLOOKUP(A196,eligibilité!$A$15:$AG$515,30,FALSE)=0,"",VLOOKUP(A196,eligibilité!$A$15:$AG$515,30,FALSE)))</f>
        <v/>
      </c>
      <c r="L196" s="107" t="str">
        <f t="shared" si="32"/>
        <v/>
      </c>
      <c r="M196" s="108" t="str">
        <f t="shared" si="33"/>
        <v/>
      </c>
      <c r="N196" s="107" t="str">
        <f t="shared" si="34"/>
        <v/>
      </c>
      <c r="O196" s="109" t="str">
        <f t="shared" si="35"/>
        <v/>
      </c>
      <c r="P196" s="109" t="str">
        <f t="shared" si="36"/>
        <v/>
      </c>
      <c r="Q196" s="241" t="str">
        <f t="shared" si="37"/>
        <v/>
      </c>
      <c r="R196" s="110" t="str">
        <f t="shared" si="38"/>
        <v/>
      </c>
      <c r="S196" s="352">
        <f t="shared" ca="1" si="47"/>
        <v>1296</v>
      </c>
      <c r="T196" s="107" t="str">
        <f t="shared" si="39"/>
        <v/>
      </c>
      <c r="U196" s="108" t="str">
        <f t="shared" si="40"/>
        <v/>
      </c>
      <c r="V196" s="107" t="str">
        <f t="shared" si="41"/>
        <v/>
      </c>
      <c r="W196" s="107" t="str">
        <f t="shared" si="42"/>
        <v/>
      </c>
      <c r="X196" s="108" t="str">
        <f t="shared" si="43"/>
        <v/>
      </c>
      <c r="Y196" s="108" t="str">
        <f t="shared" si="44"/>
        <v/>
      </c>
      <c r="Z196" s="108" t="str">
        <f t="shared" si="45"/>
        <v xml:space="preserve">Temps restant : </v>
      </c>
      <c r="AA196" s="355" t="str">
        <f t="shared" si="46"/>
        <v/>
      </c>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row>
    <row r="197" spans="1:87" ht="15.75" thickBot="1">
      <c r="A197" s="354" t="str">
        <f>IF(eligibilité!AG199="","",eligibilité!A199)</f>
        <v/>
      </c>
      <c r="B197" s="103" t="str">
        <f>IF(A197="","",IF(VLOOKUP(A197,eligibilité!$A$15:$J$515,2,TRUE)="","",VLOOKUP(A197,eligibilité!$A$15:$J$515,2,TRUE)))</f>
        <v/>
      </c>
      <c r="C197" s="103" t="str">
        <f>IF(A197="","",IF(VLOOKUP(A197,eligibilité!$A$15:$AG$515,3,TRUE)="","",VLOOKUP(A197,eligibilité!$A$15:$AG$515,3,TRUE)))</f>
        <v/>
      </c>
      <c r="D197" s="103" t="str">
        <f>IF(A197="","",IF(VLOOKUP(A197,eligibilité!$A$15:$AG$515,4,TRUE)="","",VLOOKUP(A197,eligibilité!$A$15:$AG$515,4,TRUE)))</f>
        <v/>
      </c>
      <c r="E197" s="103" t="str">
        <f>IF(A197="","",IF(VLOOKUP(A197,eligibilité!$A$15:$AG$515,5,TRUE)="","",VLOOKUP(A197,eligibilité!$A$15:$AG$515,5,TRUE)))</f>
        <v/>
      </c>
      <c r="F197" s="104" t="str">
        <f>IF(A197="","",IF(VLOOKUP(A197,eligibilité!$A$15:$AG$515,6,TRUE)="","",VLOOKUP(A197,eligibilité!$A$15:$AG$515,6,TRUE)))</f>
        <v/>
      </c>
      <c r="G197" s="104" t="str">
        <f>IF(A197="","",IF(VLOOKUP(A197,eligibilité!$A$15:$AG$515,7,TRUE)="","",VLOOKUP(A197,eligibilité!$A$15:$AG$515,7,TRUE)))</f>
        <v/>
      </c>
      <c r="H197" s="323" t="str">
        <f>IF(A197="","",IF(VLOOKUP(A197,eligibilité!$A$15:$AG$515,8,TRUE)="","",VLOOKUP(A197,eligibilité!$A$15:$AG$515,8,TRUE)))</f>
        <v/>
      </c>
      <c r="I197" s="103" t="str">
        <f>IF(A197="","",IF(VLOOKUP(A197,eligibilité!$A$15:$AG$515,9,TRUE)="","",VLOOKUP(A197,eligibilité!$A$15:$AG$515,9,TRUE)))</f>
        <v/>
      </c>
      <c r="J197" s="105" t="str">
        <f>IF(A197="","",IF(VLOOKUP(A197,eligibilité!$A$15:$AG$515,10,TRUE)="","",VLOOKUP(A197,eligibilité!$A$15:$AG$515,10,TRUE)))</f>
        <v/>
      </c>
      <c r="K197" s="106" t="str">
        <f>IF(A197="","",IF(VLOOKUP(A197,eligibilité!$A$15:$AG$515,30,FALSE)=0,"",VLOOKUP(A197,eligibilité!$A$15:$AG$515,30,FALSE)))</f>
        <v/>
      </c>
      <c r="L197" s="107" t="str">
        <f t="shared" si="32"/>
        <v/>
      </c>
      <c r="M197" s="108" t="str">
        <f t="shared" si="33"/>
        <v/>
      </c>
      <c r="N197" s="107" t="str">
        <f t="shared" si="34"/>
        <v/>
      </c>
      <c r="O197" s="109" t="str">
        <f t="shared" si="35"/>
        <v/>
      </c>
      <c r="P197" s="109" t="str">
        <f t="shared" si="36"/>
        <v/>
      </c>
      <c r="Q197" s="241" t="str">
        <f t="shared" si="37"/>
        <v/>
      </c>
      <c r="R197" s="110" t="str">
        <f t="shared" si="38"/>
        <v/>
      </c>
      <c r="S197" s="352">
        <f t="shared" ca="1" si="47"/>
        <v>1296</v>
      </c>
      <c r="T197" s="107" t="str">
        <f t="shared" si="39"/>
        <v/>
      </c>
      <c r="U197" s="108" t="str">
        <f t="shared" si="40"/>
        <v/>
      </c>
      <c r="V197" s="107" t="str">
        <f t="shared" si="41"/>
        <v/>
      </c>
      <c r="W197" s="107" t="str">
        <f t="shared" si="42"/>
        <v/>
      </c>
      <c r="X197" s="108" t="str">
        <f t="shared" si="43"/>
        <v/>
      </c>
      <c r="Y197" s="108" t="str">
        <f t="shared" si="44"/>
        <v/>
      </c>
      <c r="Z197" s="108" t="str">
        <f t="shared" si="45"/>
        <v xml:space="preserve">Temps restant : </v>
      </c>
      <c r="AA197" s="355" t="str">
        <f t="shared" si="46"/>
        <v/>
      </c>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row>
    <row r="198" spans="1:87" ht="15.75" thickBot="1">
      <c r="A198" s="354" t="str">
        <f>IF(eligibilité!AG200="","",eligibilité!A200)</f>
        <v/>
      </c>
      <c r="B198" s="103" t="str">
        <f>IF(A198="","",IF(VLOOKUP(A198,eligibilité!$A$15:$J$515,2,TRUE)="","",VLOOKUP(A198,eligibilité!$A$15:$J$515,2,TRUE)))</f>
        <v/>
      </c>
      <c r="C198" s="103" t="str">
        <f>IF(A198="","",IF(VLOOKUP(A198,eligibilité!$A$15:$AG$515,3,TRUE)="","",VLOOKUP(A198,eligibilité!$A$15:$AG$515,3,TRUE)))</f>
        <v/>
      </c>
      <c r="D198" s="103" t="str">
        <f>IF(A198="","",IF(VLOOKUP(A198,eligibilité!$A$15:$AG$515,4,TRUE)="","",VLOOKUP(A198,eligibilité!$A$15:$AG$515,4,TRUE)))</f>
        <v/>
      </c>
      <c r="E198" s="103" t="str">
        <f>IF(A198="","",IF(VLOOKUP(A198,eligibilité!$A$15:$AG$515,5,TRUE)="","",VLOOKUP(A198,eligibilité!$A$15:$AG$515,5,TRUE)))</f>
        <v/>
      </c>
      <c r="F198" s="104" t="str">
        <f>IF(A198="","",IF(VLOOKUP(A198,eligibilité!$A$15:$AG$515,6,TRUE)="","",VLOOKUP(A198,eligibilité!$A$15:$AG$515,6,TRUE)))</f>
        <v/>
      </c>
      <c r="G198" s="104" t="str">
        <f>IF(A198="","",IF(VLOOKUP(A198,eligibilité!$A$15:$AG$515,7,TRUE)="","",VLOOKUP(A198,eligibilité!$A$15:$AG$515,7,TRUE)))</f>
        <v/>
      </c>
      <c r="H198" s="323" t="str">
        <f>IF(A198="","",IF(VLOOKUP(A198,eligibilité!$A$15:$AG$515,8,TRUE)="","",VLOOKUP(A198,eligibilité!$A$15:$AG$515,8,TRUE)))</f>
        <v/>
      </c>
      <c r="I198" s="103" t="str">
        <f>IF(A198="","",IF(VLOOKUP(A198,eligibilité!$A$15:$AG$515,9,TRUE)="","",VLOOKUP(A198,eligibilité!$A$15:$AG$515,9,TRUE)))</f>
        <v/>
      </c>
      <c r="J198" s="105" t="str">
        <f>IF(A198="","",IF(VLOOKUP(A198,eligibilité!$A$15:$AG$515,10,TRUE)="","",VLOOKUP(A198,eligibilité!$A$15:$AG$515,10,TRUE)))</f>
        <v/>
      </c>
      <c r="K198" s="106" t="str">
        <f>IF(A198="","",IF(VLOOKUP(A198,eligibilité!$A$15:$AG$515,30,FALSE)=0,"",VLOOKUP(A198,eligibilité!$A$15:$AG$515,30,FALSE)))</f>
        <v/>
      </c>
      <c r="L198" s="107" t="str">
        <f t="shared" si="32"/>
        <v/>
      </c>
      <c r="M198" s="108" t="str">
        <f t="shared" si="33"/>
        <v/>
      </c>
      <c r="N198" s="107" t="str">
        <f t="shared" si="34"/>
        <v/>
      </c>
      <c r="O198" s="109" t="str">
        <f t="shared" si="35"/>
        <v/>
      </c>
      <c r="P198" s="109" t="str">
        <f t="shared" si="36"/>
        <v/>
      </c>
      <c r="Q198" s="241" t="str">
        <f t="shared" si="37"/>
        <v/>
      </c>
      <c r="R198" s="110" t="str">
        <f t="shared" si="38"/>
        <v/>
      </c>
      <c r="S198" s="352">
        <f t="shared" ca="1" si="47"/>
        <v>1296</v>
      </c>
      <c r="T198" s="107" t="str">
        <f t="shared" si="39"/>
        <v/>
      </c>
      <c r="U198" s="108" t="str">
        <f t="shared" si="40"/>
        <v/>
      </c>
      <c r="V198" s="107" t="str">
        <f t="shared" si="41"/>
        <v/>
      </c>
      <c r="W198" s="107" t="str">
        <f t="shared" si="42"/>
        <v/>
      </c>
      <c r="X198" s="108" t="str">
        <f t="shared" si="43"/>
        <v/>
      </c>
      <c r="Y198" s="108" t="str">
        <f t="shared" si="44"/>
        <v/>
      </c>
      <c r="Z198" s="108" t="str">
        <f t="shared" si="45"/>
        <v xml:space="preserve">Temps restant : </v>
      </c>
      <c r="AA198" s="355" t="str">
        <f t="shared" si="46"/>
        <v/>
      </c>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row>
    <row r="199" spans="1:87" ht="15.75" thickBot="1">
      <c r="A199" s="354" t="str">
        <f>IF(eligibilité!AG201="","",eligibilité!A201)</f>
        <v/>
      </c>
      <c r="B199" s="103" t="str">
        <f>IF(A199="","",IF(VLOOKUP(A199,eligibilité!$A$15:$J$515,2,TRUE)="","",VLOOKUP(A199,eligibilité!$A$15:$J$515,2,TRUE)))</f>
        <v/>
      </c>
      <c r="C199" s="103" t="str">
        <f>IF(A199="","",IF(VLOOKUP(A199,eligibilité!$A$15:$AG$515,3,TRUE)="","",VLOOKUP(A199,eligibilité!$A$15:$AG$515,3,TRUE)))</f>
        <v/>
      </c>
      <c r="D199" s="103" t="str">
        <f>IF(A199="","",IF(VLOOKUP(A199,eligibilité!$A$15:$AG$515,4,TRUE)="","",VLOOKUP(A199,eligibilité!$A$15:$AG$515,4,TRUE)))</f>
        <v/>
      </c>
      <c r="E199" s="103" t="str">
        <f>IF(A199="","",IF(VLOOKUP(A199,eligibilité!$A$15:$AG$515,5,TRUE)="","",VLOOKUP(A199,eligibilité!$A$15:$AG$515,5,TRUE)))</f>
        <v/>
      </c>
      <c r="F199" s="104" t="str">
        <f>IF(A199="","",IF(VLOOKUP(A199,eligibilité!$A$15:$AG$515,6,TRUE)="","",VLOOKUP(A199,eligibilité!$A$15:$AG$515,6,TRUE)))</f>
        <v/>
      </c>
      <c r="G199" s="104" t="str">
        <f>IF(A199="","",IF(VLOOKUP(A199,eligibilité!$A$15:$AG$515,7,TRUE)="","",VLOOKUP(A199,eligibilité!$A$15:$AG$515,7,TRUE)))</f>
        <v/>
      </c>
      <c r="H199" s="323" t="str">
        <f>IF(A199="","",IF(VLOOKUP(A199,eligibilité!$A$15:$AG$515,8,TRUE)="","",VLOOKUP(A199,eligibilité!$A$15:$AG$515,8,TRUE)))</f>
        <v/>
      </c>
      <c r="I199" s="103" t="str">
        <f>IF(A199="","",IF(VLOOKUP(A199,eligibilité!$A$15:$AG$515,9,TRUE)="","",VLOOKUP(A199,eligibilité!$A$15:$AG$515,9,TRUE)))</f>
        <v/>
      </c>
      <c r="J199" s="105" t="str">
        <f>IF(A199="","",IF(VLOOKUP(A199,eligibilité!$A$15:$AG$515,10,TRUE)="","",VLOOKUP(A199,eligibilité!$A$15:$AG$515,10,TRUE)))</f>
        <v/>
      </c>
      <c r="K199" s="106" t="str">
        <f>IF(A199="","",IF(VLOOKUP(A199,eligibilité!$A$15:$AG$515,30,FALSE)=0,"",VLOOKUP(A199,eligibilité!$A$15:$AG$515,30,FALSE)))</f>
        <v/>
      </c>
      <c r="L199" s="107" t="str">
        <f t="shared" si="32"/>
        <v/>
      </c>
      <c r="M199" s="108" t="str">
        <f t="shared" si="33"/>
        <v/>
      </c>
      <c r="N199" s="107" t="str">
        <f t="shared" si="34"/>
        <v/>
      </c>
      <c r="O199" s="109" t="str">
        <f t="shared" si="35"/>
        <v/>
      </c>
      <c r="P199" s="109" t="str">
        <f t="shared" si="36"/>
        <v/>
      </c>
      <c r="Q199" s="241" t="str">
        <f t="shared" si="37"/>
        <v/>
      </c>
      <c r="R199" s="110" t="str">
        <f t="shared" si="38"/>
        <v/>
      </c>
      <c r="S199" s="352">
        <f t="shared" ca="1" si="47"/>
        <v>1296</v>
      </c>
      <c r="T199" s="107" t="str">
        <f t="shared" si="39"/>
        <v/>
      </c>
      <c r="U199" s="108" t="str">
        <f t="shared" si="40"/>
        <v/>
      </c>
      <c r="V199" s="107" t="str">
        <f t="shared" si="41"/>
        <v/>
      </c>
      <c r="W199" s="107" t="str">
        <f t="shared" si="42"/>
        <v/>
      </c>
      <c r="X199" s="108" t="str">
        <f t="shared" si="43"/>
        <v/>
      </c>
      <c r="Y199" s="108" t="str">
        <f t="shared" si="44"/>
        <v/>
      </c>
      <c r="Z199" s="108" t="str">
        <f t="shared" si="45"/>
        <v xml:space="preserve">Temps restant : </v>
      </c>
      <c r="AA199" s="355" t="str">
        <f t="shared" si="46"/>
        <v/>
      </c>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row>
    <row r="200" spans="1:87" ht="15.75" thickBot="1">
      <c r="A200" s="354" t="str">
        <f>IF(eligibilité!AG202="","",eligibilité!A202)</f>
        <v/>
      </c>
      <c r="B200" s="103" t="str">
        <f>IF(A200="","",IF(VLOOKUP(A200,eligibilité!$A$15:$J$515,2,TRUE)="","",VLOOKUP(A200,eligibilité!$A$15:$J$515,2,TRUE)))</f>
        <v/>
      </c>
      <c r="C200" s="103" t="str">
        <f>IF(A200="","",IF(VLOOKUP(A200,eligibilité!$A$15:$AG$515,3,TRUE)="","",VLOOKUP(A200,eligibilité!$A$15:$AG$515,3,TRUE)))</f>
        <v/>
      </c>
      <c r="D200" s="103" t="str">
        <f>IF(A200="","",IF(VLOOKUP(A200,eligibilité!$A$15:$AG$515,4,TRUE)="","",VLOOKUP(A200,eligibilité!$A$15:$AG$515,4,TRUE)))</f>
        <v/>
      </c>
      <c r="E200" s="103" t="str">
        <f>IF(A200="","",IF(VLOOKUP(A200,eligibilité!$A$15:$AG$515,5,TRUE)="","",VLOOKUP(A200,eligibilité!$A$15:$AG$515,5,TRUE)))</f>
        <v/>
      </c>
      <c r="F200" s="104" t="str">
        <f>IF(A200="","",IF(VLOOKUP(A200,eligibilité!$A$15:$AG$515,6,TRUE)="","",VLOOKUP(A200,eligibilité!$A$15:$AG$515,6,TRUE)))</f>
        <v/>
      </c>
      <c r="G200" s="104" t="str">
        <f>IF(A200="","",IF(VLOOKUP(A200,eligibilité!$A$15:$AG$515,7,TRUE)="","",VLOOKUP(A200,eligibilité!$A$15:$AG$515,7,TRUE)))</f>
        <v/>
      </c>
      <c r="H200" s="323" t="str">
        <f>IF(A200="","",IF(VLOOKUP(A200,eligibilité!$A$15:$AG$515,8,TRUE)="","",VLOOKUP(A200,eligibilité!$A$15:$AG$515,8,TRUE)))</f>
        <v/>
      </c>
      <c r="I200" s="103" t="str">
        <f>IF(A200="","",IF(VLOOKUP(A200,eligibilité!$A$15:$AG$515,9,TRUE)="","",VLOOKUP(A200,eligibilité!$A$15:$AG$515,9,TRUE)))</f>
        <v/>
      </c>
      <c r="J200" s="105" t="str">
        <f>IF(A200="","",IF(VLOOKUP(A200,eligibilité!$A$15:$AG$515,10,TRUE)="","",VLOOKUP(A200,eligibilité!$A$15:$AG$515,10,TRUE)))</f>
        <v/>
      </c>
      <c r="K200" s="106" t="str">
        <f>IF(A200="","",IF(VLOOKUP(A200,eligibilité!$A$15:$AG$515,30,FALSE)=0,"",VLOOKUP(A200,eligibilité!$A$15:$AG$515,30,FALSE)))</f>
        <v/>
      </c>
      <c r="L200" s="107" t="str">
        <f t="shared" si="32"/>
        <v/>
      </c>
      <c r="M200" s="108" t="str">
        <f t="shared" si="33"/>
        <v/>
      </c>
      <c r="N200" s="107" t="str">
        <f t="shared" si="34"/>
        <v/>
      </c>
      <c r="O200" s="109" t="str">
        <f t="shared" si="35"/>
        <v/>
      </c>
      <c r="P200" s="109" t="str">
        <f t="shared" si="36"/>
        <v/>
      </c>
      <c r="Q200" s="241" t="str">
        <f t="shared" si="37"/>
        <v/>
      </c>
      <c r="R200" s="110" t="str">
        <f t="shared" si="38"/>
        <v/>
      </c>
      <c r="S200" s="352">
        <f t="shared" ca="1" si="47"/>
        <v>1296</v>
      </c>
      <c r="T200" s="107" t="str">
        <f t="shared" si="39"/>
        <v/>
      </c>
      <c r="U200" s="108" t="str">
        <f t="shared" si="40"/>
        <v/>
      </c>
      <c r="V200" s="107" t="str">
        <f t="shared" si="41"/>
        <v/>
      </c>
      <c r="W200" s="107" t="str">
        <f t="shared" si="42"/>
        <v/>
      </c>
      <c r="X200" s="108" t="str">
        <f t="shared" si="43"/>
        <v/>
      </c>
      <c r="Y200" s="108" t="str">
        <f t="shared" si="44"/>
        <v/>
      </c>
      <c r="Z200" s="108" t="str">
        <f t="shared" si="45"/>
        <v xml:space="preserve">Temps restant : </v>
      </c>
      <c r="AA200" s="355" t="str">
        <f t="shared" si="46"/>
        <v/>
      </c>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row>
    <row r="201" spans="1:87" ht="15.75" thickBot="1">
      <c r="A201" s="354" t="str">
        <f>IF(eligibilité!AG203="","",eligibilité!A203)</f>
        <v/>
      </c>
      <c r="B201" s="103" t="str">
        <f>IF(A201="","",IF(VLOOKUP(A201,eligibilité!$A$15:$J$515,2,TRUE)="","",VLOOKUP(A201,eligibilité!$A$15:$J$515,2,TRUE)))</f>
        <v/>
      </c>
      <c r="C201" s="103" t="str">
        <f>IF(A201="","",IF(VLOOKUP(A201,eligibilité!$A$15:$AG$515,3,TRUE)="","",VLOOKUP(A201,eligibilité!$A$15:$AG$515,3,TRUE)))</f>
        <v/>
      </c>
      <c r="D201" s="103" t="str">
        <f>IF(A201="","",IF(VLOOKUP(A201,eligibilité!$A$15:$AG$515,4,TRUE)="","",VLOOKUP(A201,eligibilité!$A$15:$AG$515,4,TRUE)))</f>
        <v/>
      </c>
      <c r="E201" s="103" t="str">
        <f>IF(A201="","",IF(VLOOKUP(A201,eligibilité!$A$15:$AG$515,5,TRUE)="","",VLOOKUP(A201,eligibilité!$A$15:$AG$515,5,TRUE)))</f>
        <v/>
      </c>
      <c r="F201" s="104" t="str">
        <f>IF(A201="","",IF(VLOOKUP(A201,eligibilité!$A$15:$AG$515,6,TRUE)="","",VLOOKUP(A201,eligibilité!$A$15:$AG$515,6,TRUE)))</f>
        <v/>
      </c>
      <c r="G201" s="104" t="str">
        <f>IF(A201="","",IF(VLOOKUP(A201,eligibilité!$A$15:$AG$515,7,TRUE)="","",VLOOKUP(A201,eligibilité!$A$15:$AG$515,7,TRUE)))</f>
        <v/>
      </c>
      <c r="H201" s="323" t="str">
        <f>IF(A201="","",IF(VLOOKUP(A201,eligibilité!$A$15:$AG$515,8,TRUE)="","",VLOOKUP(A201,eligibilité!$A$15:$AG$515,8,TRUE)))</f>
        <v/>
      </c>
      <c r="I201" s="103" t="str">
        <f>IF(A201="","",IF(VLOOKUP(A201,eligibilité!$A$15:$AG$515,9,TRUE)="","",VLOOKUP(A201,eligibilité!$A$15:$AG$515,9,TRUE)))</f>
        <v/>
      </c>
      <c r="J201" s="105" t="str">
        <f>IF(A201="","",IF(VLOOKUP(A201,eligibilité!$A$15:$AG$515,10,TRUE)="","",VLOOKUP(A201,eligibilité!$A$15:$AG$515,10,TRUE)))</f>
        <v/>
      </c>
      <c r="K201" s="106" t="str">
        <f>IF(A201="","",IF(VLOOKUP(A201,eligibilité!$A$15:$AG$515,30,FALSE)=0,"",VLOOKUP(A201,eligibilité!$A$15:$AG$515,30,FALSE)))</f>
        <v/>
      </c>
      <c r="L201" s="107" t="str">
        <f t="shared" si="32"/>
        <v/>
      </c>
      <c r="M201" s="108" t="str">
        <f t="shared" si="33"/>
        <v/>
      </c>
      <c r="N201" s="107" t="str">
        <f t="shared" si="34"/>
        <v/>
      </c>
      <c r="O201" s="109" t="str">
        <f t="shared" si="35"/>
        <v/>
      </c>
      <c r="P201" s="109" t="str">
        <f t="shared" si="36"/>
        <v/>
      </c>
      <c r="Q201" s="241" t="str">
        <f t="shared" si="37"/>
        <v/>
      </c>
      <c r="R201" s="110" t="str">
        <f t="shared" si="38"/>
        <v/>
      </c>
      <c r="S201" s="352">
        <f t="shared" ca="1" si="47"/>
        <v>1296</v>
      </c>
      <c r="T201" s="107" t="str">
        <f t="shared" si="39"/>
        <v/>
      </c>
      <c r="U201" s="108" t="str">
        <f t="shared" si="40"/>
        <v/>
      </c>
      <c r="V201" s="107" t="str">
        <f t="shared" si="41"/>
        <v/>
      </c>
      <c r="W201" s="107" t="str">
        <f t="shared" si="42"/>
        <v/>
      </c>
      <c r="X201" s="108" t="str">
        <f t="shared" si="43"/>
        <v/>
      </c>
      <c r="Y201" s="108" t="str">
        <f t="shared" si="44"/>
        <v/>
      </c>
      <c r="Z201" s="108" t="str">
        <f t="shared" si="45"/>
        <v xml:space="preserve">Temps restant : </v>
      </c>
      <c r="AA201" s="355" t="str">
        <f t="shared" si="46"/>
        <v/>
      </c>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row>
    <row r="202" spans="1:87" ht="15.75" thickBot="1">
      <c r="A202" s="354" t="str">
        <f>IF(eligibilité!AG204="","",eligibilité!A204)</f>
        <v/>
      </c>
      <c r="B202" s="103" t="str">
        <f>IF(A202="","",IF(VLOOKUP(A202,eligibilité!$A$15:$J$515,2,TRUE)="","",VLOOKUP(A202,eligibilité!$A$15:$J$515,2,TRUE)))</f>
        <v/>
      </c>
      <c r="C202" s="103" t="str">
        <f>IF(A202="","",IF(VLOOKUP(A202,eligibilité!$A$15:$AG$515,3,TRUE)="","",VLOOKUP(A202,eligibilité!$A$15:$AG$515,3,TRUE)))</f>
        <v/>
      </c>
      <c r="D202" s="103" t="str">
        <f>IF(A202="","",IF(VLOOKUP(A202,eligibilité!$A$15:$AG$515,4,TRUE)="","",VLOOKUP(A202,eligibilité!$A$15:$AG$515,4,TRUE)))</f>
        <v/>
      </c>
      <c r="E202" s="103" t="str">
        <f>IF(A202="","",IF(VLOOKUP(A202,eligibilité!$A$15:$AG$515,5,TRUE)="","",VLOOKUP(A202,eligibilité!$A$15:$AG$515,5,TRUE)))</f>
        <v/>
      </c>
      <c r="F202" s="104" t="str">
        <f>IF(A202="","",IF(VLOOKUP(A202,eligibilité!$A$15:$AG$515,6,TRUE)="","",VLOOKUP(A202,eligibilité!$A$15:$AG$515,6,TRUE)))</f>
        <v/>
      </c>
      <c r="G202" s="104" t="str">
        <f>IF(A202="","",IF(VLOOKUP(A202,eligibilité!$A$15:$AG$515,7,TRUE)="","",VLOOKUP(A202,eligibilité!$A$15:$AG$515,7,TRUE)))</f>
        <v/>
      </c>
      <c r="H202" s="323" t="str">
        <f>IF(A202="","",IF(VLOOKUP(A202,eligibilité!$A$15:$AG$515,8,TRUE)="","",VLOOKUP(A202,eligibilité!$A$15:$AG$515,8,TRUE)))</f>
        <v/>
      </c>
      <c r="I202" s="103" t="str">
        <f>IF(A202="","",IF(VLOOKUP(A202,eligibilité!$A$15:$AG$515,9,TRUE)="","",VLOOKUP(A202,eligibilité!$A$15:$AG$515,9,TRUE)))</f>
        <v/>
      </c>
      <c r="J202" s="105" t="str">
        <f>IF(A202="","",IF(VLOOKUP(A202,eligibilité!$A$15:$AG$515,10,TRUE)="","",VLOOKUP(A202,eligibilité!$A$15:$AG$515,10,TRUE)))</f>
        <v/>
      </c>
      <c r="K202" s="106" t="str">
        <f>IF(A202="","",IF(VLOOKUP(A202,eligibilité!$A$15:$AG$515,30,FALSE)=0,"",VLOOKUP(A202,eligibilité!$A$15:$AG$515,30,FALSE)))</f>
        <v/>
      </c>
      <c r="L202" s="107" t="str">
        <f t="shared" si="32"/>
        <v/>
      </c>
      <c r="M202" s="108" t="str">
        <f t="shared" si="33"/>
        <v/>
      </c>
      <c r="N202" s="107" t="str">
        <f t="shared" si="34"/>
        <v/>
      </c>
      <c r="O202" s="109" t="str">
        <f t="shared" si="35"/>
        <v/>
      </c>
      <c r="P202" s="109" t="str">
        <f t="shared" si="36"/>
        <v/>
      </c>
      <c r="Q202" s="241" t="str">
        <f t="shared" si="37"/>
        <v/>
      </c>
      <c r="R202" s="110" t="str">
        <f t="shared" si="38"/>
        <v/>
      </c>
      <c r="S202" s="352">
        <f t="shared" ca="1" si="47"/>
        <v>1296</v>
      </c>
      <c r="T202" s="107" t="str">
        <f t="shared" si="39"/>
        <v/>
      </c>
      <c r="U202" s="108" t="str">
        <f t="shared" si="40"/>
        <v/>
      </c>
      <c r="V202" s="107" t="str">
        <f t="shared" si="41"/>
        <v/>
      </c>
      <c r="W202" s="107" t="str">
        <f t="shared" si="42"/>
        <v/>
      </c>
      <c r="X202" s="108" t="str">
        <f t="shared" si="43"/>
        <v/>
      </c>
      <c r="Y202" s="108" t="str">
        <f t="shared" si="44"/>
        <v/>
      </c>
      <c r="Z202" s="108" t="str">
        <f t="shared" si="45"/>
        <v xml:space="preserve">Temps restant : </v>
      </c>
      <c r="AA202" s="355" t="str">
        <f t="shared" si="46"/>
        <v/>
      </c>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row>
    <row r="203" spans="1:87" ht="15.75" thickBot="1">
      <c r="A203" s="354" t="str">
        <f>IF(eligibilité!AG205="","",eligibilité!A205)</f>
        <v/>
      </c>
      <c r="B203" s="103" t="str">
        <f>IF(A203="","",IF(VLOOKUP(A203,eligibilité!$A$15:$J$515,2,TRUE)="","",VLOOKUP(A203,eligibilité!$A$15:$J$515,2,TRUE)))</f>
        <v/>
      </c>
      <c r="C203" s="103" t="str">
        <f>IF(A203="","",IF(VLOOKUP(A203,eligibilité!$A$15:$AG$515,3,TRUE)="","",VLOOKUP(A203,eligibilité!$A$15:$AG$515,3,TRUE)))</f>
        <v/>
      </c>
      <c r="D203" s="103" t="str">
        <f>IF(A203="","",IF(VLOOKUP(A203,eligibilité!$A$15:$AG$515,4,TRUE)="","",VLOOKUP(A203,eligibilité!$A$15:$AG$515,4,TRUE)))</f>
        <v/>
      </c>
      <c r="E203" s="103" t="str">
        <f>IF(A203="","",IF(VLOOKUP(A203,eligibilité!$A$15:$AG$515,5,TRUE)="","",VLOOKUP(A203,eligibilité!$A$15:$AG$515,5,TRUE)))</f>
        <v/>
      </c>
      <c r="F203" s="104" t="str">
        <f>IF(A203="","",IF(VLOOKUP(A203,eligibilité!$A$15:$AG$515,6,TRUE)="","",VLOOKUP(A203,eligibilité!$A$15:$AG$515,6,TRUE)))</f>
        <v/>
      </c>
      <c r="G203" s="104" t="str">
        <f>IF(A203="","",IF(VLOOKUP(A203,eligibilité!$A$15:$AG$515,7,TRUE)="","",VLOOKUP(A203,eligibilité!$A$15:$AG$515,7,TRUE)))</f>
        <v/>
      </c>
      <c r="H203" s="323" t="str">
        <f>IF(A203="","",IF(VLOOKUP(A203,eligibilité!$A$15:$AG$515,8,TRUE)="","",VLOOKUP(A203,eligibilité!$A$15:$AG$515,8,TRUE)))</f>
        <v/>
      </c>
      <c r="I203" s="103" t="str">
        <f>IF(A203="","",IF(VLOOKUP(A203,eligibilité!$A$15:$AG$515,9,TRUE)="","",VLOOKUP(A203,eligibilité!$A$15:$AG$515,9,TRUE)))</f>
        <v/>
      </c>
      <c r="J203" s="105" t="str">
        <f>IF(A203="","",IF(VLOOKUP(A203,eligibilité!$A$15:$AG$515,10,TRUE)="","",VLOOKUP(A203,eligibilité!$A$15:$AG$515,10,TRUE)))</f>
        <v/>
      </c>
      <c r="K203" s="106" t="str">
        <f>IF(A203="","",IF(VLOOKUP(A203,eligibilité!$A$15:$AG$515,30,FALSE)=0,"",VLOOKUP(A203,eligibilité!$A$15:$AG$515,30,FALSE)))</f>
        <v/>
      </c>
      <c r="L203" s="107" t="str">
        <f t="shared" si="32"/>
        <v/>
      </c>
      <c r="M203" s="108" t="str">
        <f t="shared" si="33"/>
        <v/>
      </c>
      <c r="N203" s="107" t="str">
        <f t="shared" si="34"/>
        <v/>
      </c>
      <c r="O203" s="109" t="str">
        <f t="shared" si="35"/>
        <v/>
      </c>
      <c r="P203" s="109" t="str">
        <f t="shared" si="36"/>
        <v/>
      </c>
      <c r="Q203" s="241" t="str">
        <f t="shared" si="37"/>
        <v/>
      </c>
      <c r="R203" s="110" t="str">
        <f t="shared" si="38"/>
        <v/>
      </c>
      <c r="S203" s="352">
        <f t="shared" ca="1" si="47"/>
        <v>1296</v>
      </c>
      <c r="T203" s="107" t="str">
        <f t="shared" si="39"/>
        <v/>
      </c>
      <c r="U203" s="108" t="str">
        <f t="shared" si="40"/>
        <v/>
      </c>
      <c r="V203" s="107" t="str">
        <f t="shared" si="41"/>
        <v/>
      </c>
      <c r="W203" s="107" t="str">
        <f t="shared" si="42"/>
        <v/>
      </c>
      <c r="X203" s="108" t="str">
        <f t="shared" si="43"/>
        <v/>
      </c>
      <c r="Y203" s="108" t="str">
        <f t="shared" si="44"/>
        <v/>
      </c>
      <c r="Z203" s="108" t="str">
        <f t="shared" si="45"/>
        <v xml:space="preserve">Temps restant : </v>
      </c>
      <c r="AA203" s="355" t="str">
        <f t="shared" si="46"/>
        <v/>
      </c>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row>
    <row r="204" spans="1:87" ht="15.75" thickBot="1">
      <c r="A204" s="354" t="str">
        <f>IF(eligibilité!AG206="","",eligibilité!A206)</f>
        <v/>
      </c>
      <c r="B204" s="103" t="str">
        <f>IF(A204="","",IF(VLOOKUP(A204,eligibilité!$A$15:$J$515,2,TRUE)="","",VLOOKUP(A204,eligibilité!$A$15:$J$515,2,TRUE)))</f>
        <v/>
      </c>
      <c r="C204" s="103" t="str">
        <f>IF(A204="","",IF(VLOOKUP(A204,eligibilité!$A$15:$AG$515,3,TRUE)="","",VLOOKUP(A204,eligibilité!$A$15:$AG$515,3,TRUE)))</f>
        <v/>
      </c>
      <c r="D204" s="103" t="str">
        <f>IF(A204="","",IF(VLOOKUP(A204,eligibilité!$A$15:$AG$515,4,TRUE)="","",VLOOKUP(A204,eligibilité!$A$15:$AG$515,4,TRUE)))</f>
        <v/>
      </c>
      <c r="E204" s="103" t="str">
        <f>IF(A204="","",IF(VLOOKUP(A204,eligibilité!$A$15:$AG$515,5,TRUE)="","",VLOOKUP(A204,eligibilité!$A$15:$AG$515,5,TRUE)))</f>
        <v/>
      </c>
      <c r="F204" s="104" t="str">
        <f>IF(A204="","",IF(VLOOKUP(A204,eligibilité!$A$15:$AG$515,6,TRUE)="","",VLOOKUP(A204,eligibilité!$A$15:$AG$515,6,TRUE)))</f>
        <v/>
      </c>
      <c r="G204" s="104" t="str">
        <f>IF(A204="","",IF(VLOOKUP(A204,eligibilité!$A$15:$AG$515,7,TRUE)="","",VLOOKUP(A204,eligibilité!$A$15:$AG$515,7,TRUE)))</f>
        <v/>
      </c>
      <c r="H204" s="323" t="str">
        <f>IF(A204="","",IF(VLOOKUP(A204,eligibilité!$A$15:$AG$515,8,TRUE)="","",VLOOKUP(A204,eligibilité!$A$15:$AG$515,8,TRUE)))</f>
        <v/>
      </c>
      <c r="I204" s="103" t="str">
        <f>IF(A204="","",IF(VLOOKUP(A204,eligibilité!$A$15:$AG$515,9,TRUE)="","",VLOOKUP(A204,eligibilité!$A$15:$AG$515,9,TRUE)))</f>
        <v/>
      </c>
      <c r="J204" s="105" t="str">
        <f>IF(A204="","",IF(VLOOKUP(A204,eligibilité!$A$15:$AG$515,10,TRUE)="","",VLOOKUP(A204,eligibilité!$A$15:$AG$515,10,TRUE)))</f>
        <v/>
      </c>
      <c r="K204" s="106" t="str">
        <f>IF(A204="","",IF(VLOOKUP(A204,eligibilité!$A$15:$AG$515,30,FALSE)=0,"",VLOOKUP(A204,eligibilité!$A$15:$AG$515,30,FALSE)))</f>
        <v/>
      </c>
      <c r="L204" s="107" t="str">
        <f t="shared" si="32"/>
        <v/>
      </c>
      <c r="M204" s="108" t="str">
        <f t="shared" si="33"/>
        <v/>
      </c>
      <c r="N204" s="107" t="str">
        <f t="shared" si="34"/>
        <v/>
      </c>
      <c r="O204" s="109" t="str">
        <f t="shared" si="35"/>
        <v/>
      </c>
      <c r="P204" s="109" t="str">
        <f t="shared" si="36"/>
        <v/>
      </c>
      <c r="Q204" s="241" t="str">
        <f t="shared" si="37"/>
        <v/>
      </c>
      <c r="R204" s="110" t="str">
        <f t="shared" si="38"/>
        <v/>
      </c>
      <c r="S204" s="352">
        <f t="shared" ca="1" si="47"/>
        <v>1296</v>
      </c>
      <c r="T204" s="107" t="str">
        <f t="shared" si="39"/>
        <v/>
      </c>
      <c r="U204" s="108" t="str">
        <f t="shared" si="40"/>
        <v/>
      </c>
      <c r="V204" s="107" t="str">
        <f t="shared" si="41"/>
        <v/>
      </c>
      <c r="W204" s="107" t="str">
        <f t="shared" si="42"/>
        <v/>
      </c>
      <c r="X204" s="108" t="str">
        <f t="shared" si="43"/>
        <v/>
      </c>
      <c r="Y204" s="108" t="str">
        <f t="shared" si="44"/>
        <v/>
      </c>
      <c r="Z204" s="108" t="str">
        <f t="shared" si="45"/>
        <v xml:space="preserve">Temps restant : </v>
      </c>
      <c r="AA204" s="355" t="str">
        <f t="shared" si="46"/>
        <v/>
      </c>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row>
    <row r="205" spans="1:87" ht="15.75" thickBot="1">
      <c r="A205" s="354" t="str">
        <f>IF(eligibilité!AG207="","",eligibilité!A207)</f>
        <v/>
      </c>
      <c r="B205" s="103" t="str">
        <f>IF(A205="","",IF(VLOOKUP(A205,eligibilité!$A$15:$J$515,2,TRUE)="","",VLOOKUP(A205,eligibilité!$A$15:$J$515,2,TRUE)))</f>
        <v/>
      </c>
      <c r="C205" s="103" t="str">
        <f>IF(A205="","",IF(VLOOKUP(A205,eligibilité!$A$15:$AG$515,3,TRUE)="","",VLOOKUP(A205,eligibilité!$A$15:$AG$515,3,TRUE)))</f>
        <v/>
      </c>
      <c r="D205" s="103" t="str">
        <f>IF(A205="","",IF(VLOOKUP(A205,eligibilité!$A$15:$AG$515,4,TRUE)="","",VLOOKUP(A205,eligibilité!$A$15:$AG$515,4,TRUE)))</f>
        <v/>
      </c>
      <c r="E205" s="103" t="str">
        <f>IF(A205="","",IF(VLOOKUP(A205,eligibilité!$A$15:$AG$515,5,TRUE)="","",VLOOKUP(A205,eligibilité!$A$15:$AG$515,5,TRUE)))</f>
        <v/>
      </c>
      <c r="F205" s="104" t="str">
        <f>IF(A205="","",IF(VLOOKUP(A205,eligibilité!$A$15:$AG$515,6,TRUE)="","",VLOOKUP(A205,eligibilité!$A$15:$AG$515,6,TRUE)))</f>
        <v/>
      </c>
      <c r="G205" s="104" t="str">
        <f>IF(A205="","",IF(VLOOKUP(A205,eligibilité!$A$15:$AG$515,7,TRUE)="","",VLOOKUP(A205,eligibilité!$A$15:$AG$515,7,TRUE)))</f>
        <v/>
      </c>
      <c r="H205" s="323" t="str">
        <f>IF(A205="","",IF(VLOOKUP(A205,eligibilité!$A$15:$AG$515,8,TRUE)="","",VLOOKUP(A205,eligibilité!$A$15:$AG$515,8,TRUE)))</f>
        <v/>
      </c>
      <c r="I205" s="103" t="str">
        <f>IF(A205="","",IF(VLOOKUP(A205,eligibilité!$A$15:$AG$515,9,TRUE)="","",VLOOKUP(A205,eligibilité!$A$15:$AG$515,9,TRUE)))</f>
        <v/>
      </c>
      <c r="J205" s="105" t="str">
        <f>IF(A205="","",IF(VLOOKUP(A205,eligibilité!$A$15:$AG$515,10,TRUE)="","",VLOOKUP(A205,eligibilité!$A$15:$AG$515,10,TRUE)))</f>
        <v/>
      </c>
      <c r="K205" s="106" t="str">
        <f>IF(A205="","",IF(VLOOKUP(A205,eligibilité!$A$15:$AG$515,30,FALSE)=0,"",VLOOKUP(A205,eligibilité!$A$15:$AG$515,30,FALSE)))</f>
        <v/>
      </c>
      <c r="L205" s="107" t="str">
        <f t="shared" si="32"/>
        <v/>
      </c>
      <c r="M205" s="108" t="str">
        <f t="shared" si="33"/>
        <v/>
      </c>
      <c r="N205" s="107" t="str">
        <f t="shared" si="34"/>
        <v/>
      </c>
      <c r="O205" s="109" t="str">
        <f t="shared" si="35"/>
        <v/>
      </c>
      <c r="P205" s="109" t="str">
        <f t="shared" si="36"/>
        <v/>
      </c>
      <c r="Q205" s="241" t="str">
        <f t="shared" si="37"/>
        <v/>
      </c>
      <c r="R205" s="110" t="str">
        <f t="shared" si="38"/>
        <v/>
      </c>
      <c r="S205" s="352">
        <f t="shared" ca="1" si="47"/>
        <v>1296</v>
      </c>
      <c r="T205" s="107" t="str">
        <f t="shared" si="39"/>
        <v/>
      </c>
      <c r="U205" s="108" t="str">
        <f t="shared" si="40"/>
        <v/>
      </c>
      <c r="V205" s="107" t="str">
        <f t="shared" si="41"/>
        <v/>
      </c>
      <c r="W205" s="107" t="str">
        <f t="shared" si="42"/>
        <v/>
      </c>
      <c r="X205" s="108" t="str">
        <f t="shared" si="43"/>
        <v/>
      </c>
      <c r="Y205" s="108" t="str">
        <f t="shared" si="44"/>
        <v/>
      </c>
      <c r="Z205" s="108" t="str">
        <f t="shared" si="45"/>
        <v xml:space="preserve">Temps restant : </v>
      </c>
      <c r="AA205" s="355" t="str">
        <f t="shared" si="46"/>
        <v/>
      </c>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row>
    <row r="206" spans="1:87" ht="15.75" thickBot="1">
      <c r="A206" s="354" t="str">
        <f>IF(eligibilité!AG208="","",eligibilité!A208)</f>
        <v/>
      </c>
      <c r="B206" s="103" t="str">
        <f>IF(A206="","",IF(VLOOKUP(A206,eligibilité!$A$15:$J$515,2,TRUE)="","",VLOOKUP(A206,eligibilité!$A$15:$J$515,2,TRUE)))</f>
        <v/>
      </c>
      <c r="C206" s="103" t="str">
        <f>IF(A206="","",IF(VLOOKUP(A206,eligibilité!$A$15:$AG$515,3,TRUE)="","",VLOOKUP(A206,eligibilité!$A$15:$AG$515,3,TRUE)))</f>
        <v/>
      </c>
      <c r="D206" s="103" t="str">
        <f>IF(A206="","",IF(VLOOKUP(A206,eligibilité!$A$15:$AG$515,4,TRUE)="","",VLOOKUP(A206,eligibilité!$A$15:$AG$515,4,TRUE)))</f>
        <v/>
      </c>
      <c r="E206" s="103" t="str">
        <f>IF(A206="","",IF(VLOOKUP(A206,eligibilité!$A$15:$AG$515,5,TRUE)="","",VLOOKUP(A206,eligibilité!$A$15:$AG$515,5,TRUE)))</f>
        <v/>
      </c>
      <c r="F206" s="104" t="str">
        <f>IF(A206="","",IF(VLOOKUP(A206,eligibilité!$A$15:$AG$515,6,TRUE)="","",VLOOKUP(A206,eligibilité!$A$15:$AG$515,6,TRUE)))</f>
        <v/>
      </c>
      <c r="G206" s="104" t="str">
        <f>IF(A206="","",IF(VLOOKUP(A206,eligibilité!$A$15:$AG$515,7,TRUE)="","",VLOOKUP(A206,eligibilité!$A$15:$AG$515,7,TRUE)))</f>
        <v/>
      </c>
      <c r="H206" s="323" t="str">
        <f>IF(A206="","",IF(VLOOKUP(A206,eligibilité!$A$15:$AG$515,8,TRUE)="","",VLOOKUP(A206,eligibilité!$A$15:$AG$515,8,TRUE)))</f>
        <v/>
      </c>
      <c r="I206" s="103" t="str">
        <f>IF(A206="","",IF(VLOOKUP(A206,eligibilité!$A$15:$AG$515,9,TRUE)="","",VLOOKUP(A206,eligibilité!$A$15:$AG$515,9,TRUE)))</f>
        <v/>
      </c>
      <c r="J206" s="105" t="str">
        <f>IF(A206="","",IF(VLOOKUP(A206,eligibilité!$A$15:$AG$515,10,TRUE)="","",VLOOKUP(A206,eligibilité!$A$15:$AG$515,10,TRUE)))</f>
        <v/>
      </c>
      <c r="K206" s="106" t="str">
        <f>IF(A206="","",IF(VLOOKUP(A206,eligibilité!$A$15:$AG$515,30,FALSE)=0,"",VLOOKUP(A206,eligibilité!$A$15:$AG$515,30,FALSE)))</f>
        <v/>
      </c>
      <c r="L206" s="107" t="str">
        <f t="shared" ref="L206:L269" si="48">IF(K206="","",48-K206)</f>
        <v/>
      </c>
      <c r="M206" s="108" t="str">
        <f t="shared" ref="M206:M269" si="49">IF(L206="","",INT(L206/12))</f>
        <v/>
      </c>
      <c r="N206" s="107" t="str">
        <f t="shared" ref="N206:N269" si="50">IF(L206="","",(L206-M206*12))</f>
        <v/>
      </c>
      <c r="O206" s="109" t="str">
        <f t="shared" ref="O206:O269" si="51">IF(L206="","",INT(N206))</f>
        <v/>
      </c>
      <c r="P206" s="109" t="str">
        <f t="shared" ref="P206:P269" si="52">IF(L206="","",ROUNDDOWN((N206-O206)*30.44,0))</f>
        <v/>
      </c>
      <c r="Q206" s="241" t="str">
        <f t="shared" ref="Q206:Q269" si="53">IF(K206="","",CONCATENATE(M206," an(s) ",O206," mois ",P206," jour(s)"))</f>
        <v/>
      </c>
      <c r="R206" s="110" t="str">
        <f t="shared" ref="R206:R269" si="54">IF(K206="","",M206*365.25+O206*30.44+P206)</f>
        <v/>
      </c>
      <c r="S206" s="352">
        <f t="shared" ca="1" si="47"/>
        <v>1296</v>
      </c>
      <c r="T206" s="107" t="str">
        <f t="shared" ref="T206:T269" si="55">IF(R206="","",R206-S206)</f>
        <v/>
      </c>
      <c r="U206" s="108" t="str">
        <f t="shared" ref="U206:U269" si="56">IF(L206="","",IF(T206&lt;=365.25,0,INT(T206/365.25)))</f>
        <v/>
      </c>
      <c r="V206" s="107" t="str">
        <f t="shared" ref="V206:V269" si="57">IF(T206="","",T206-U206)</f>
        <v/>
      </c>
      <c r="W206" s="107" t="str">
        <f t="shared" ref="W206:W269" si="58">IF(L206="","",IF(U206=0,(T206/30.44),(T206/30.44)-12))</f>
        <v/>
      </c>
      <c r="X206" s="108" t="str">
        <f t="shared" ref="X206:X269" si="59">IF(W206="","",ABS(ROUNDDOWN(W206,0)))</f>
        <v/>
      </c>
      <c r="Y206" s="108" t="str">
        <f t="shared" ref="Y206:Y269" si="60">IF(T206="","",ROUNDDOWN(ABS(W206-ROUNDDOWN(W206,0))*30.44,0))</f>
        <v/>
      </c>
      <c r="Z206" s="108" t="str">
        <f t="shared" ref="Z206:Z269" si="61">IF(T206&lt;=0,"Temps écoulé depuis : ","Temps restant : ")</f>
        <v xml:space="preserve">Temps restant : </v>
      </c>
      <c r="AA206" s="355" t="str">
        <f t="shared" ref="AA206:AA269" si="62">IF(L206="","",CONCATENATE(Z206,U206," an(s) ",X206," mois ",Y206," jour(s) "))</f>
        <v/>
      </c>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row>
    <row r="207" spans="1:87" ht="15.75" thickBot="1">
      <c r="A207" s="354" t="str">
        <f>IF(eligibilité!AG209="","",eligibilité!A209)</f>
        <v/>
      </c>
      <c r="B207" s="103" t="str">
        <f>IF(A207="","",IF(VLOOKUP(A207,eligibilité!$A$15:$J$515,2,TRUE)="","",VLOOKUP(A207,eligibilité!$A$15:$J$515,2,TRUE)))</f>
        <v/>
      </c>
      <c r="C207" s="103" t="str">
        <f>IF(A207="","",IF(VLOOKUP(A207,eligibilité!$A$15:$AG$515,3,TRUE)="","",VLOOKUP(A207,eligibilité!$A$15:$AG$515,3,TRUE)))</f>
        <v/>
      </c>
      <c r="D207" s="103" t="str">
        <f>IF(A207="","",IF(VLOOKUP(A207,eligibilité!$A$15:$AG$515,4,TRUE)="","",VLOOKUP(A207,eligibilité!$A$15:$AG$515,4,TRUE)))</f>
        <v/>
      </c>
      <c r="E207" s="103" t="str">
        <f>IF(A207="","",IF(VLOOKUP(A207,eligibilité!$A$15:$AG$515,5,TRUE)="","",VLOOKUP(A207,eligibilité!$A$15:$AG$515,5,TRUE)))</f>
        <v/>
      </c>
      <c r="F207" s="104" t="str">
        <f>IF(A207="","",IF(VLOOKUP(A207,eligibilité!$A$15:$AG$515,6,TRUE)="","",VLOOKUP(A207,eligibilité!$A$15:$AG$515,6,TRUE)))</f>
        <v/>
      </c>
      <c r="G207" s="104" t="str">
        <f>IF(A207="","",IF(VLOOKUP(A207,eligibilité!$A$15:$AG$515,7,TRUE)="","",VLOOKUP(A207,eligibilité!$A$15:$AG$515,7,TRUE)))</f>
        <v/>
      </c>
      <c r="H207" s="323" t="str">
        <f>IF(A207="","",IF(VLOOKUP(A207,eligibilité!$A$15:$AG$515,8,TRUE)="","",VLOOKUP(A207,eligibilité!$A$15:$AG$515,8,TRUE)))</f>
        <v/>
      </c>
      <c r="I207" s="103" t="str">
        <f>IF(A207="","",IF(VLOOKUP(A207,eligibilité!$A$15:$AG$515,9,TRUE)="","",VLOOKUP(A207,eligibilité!$A$15:$AG$515,9,TRUE)))</f>
        <v/>
      </c>
      <c r="J207" s="105" t="str">
        <f>IF(A207="","",IF(VLOOKUP(A207,eligibilité!$A$15:$AG$515,10,TRUE)="","",VLOOKUP(A207,eligibilité!$A$15:$AG$515,10,TRUE)))</f>
        <v/>
      </c>
      <c r="K207" s="106" t="str">
        <f>IF(A207="","",IF(VLOOKUP(A207,eligibilité!$A$15:$AG$515,30,FALSE)=0,"",VLOOKUP(A207,eligibilité!$A$15:$AG$515,30,FALSE)))</f>
        <v/>
      </c>
      <c r="L207" s="107" t="str">
        <f t="shared" si="48"/>
        <v/>
      </c>
      <c r="M207" s="108" t="str">
        <f t="shared" si="49"/>
        <v/>
      </c>
      <c r="N207" s="107" t="str">
        <f t="shared" si="50"/>
        <v/>
      </c>
      <c r="O207" s="109" t="str">
        <f t="shared" si="51"/>
        <v/>
      </c>
      <c r="P207" s="109" t="str">
        <f t="shared" si="52"/>
        <v/>
      </c>
      <c r="Q207" s="241" t="str">
        <f t="shared" si="53"/>
        <v/>
      </c>
      <c r="R207" s="110" t="str">
        <f t="shared" si="54"/>
        <v/>
      </c>
      <c r="S207" s="352">
        <f t="shared" ref="S207:S270" ca="1" si="63">TODAY()-DATE(2013,4,1)</f>
        <v>1296</v>
      </c>
      <c r="T207" s="107" t="str">
        <f t="shared" si="55"/>
        <v/>
      </c>
      <c r="U207" s="108" t="str">
        <f t="shared" si="56"/>
        <v/>
      </c>
      <c r="V207" s="107" t="str">
        <f t="shared" si="57"/>
        <v/>
      </c>
      <c r="W207" s="107" t="str">
        <f t="shared" si="58"/>
        <v/>
      </c>
      <c r="X207" s="108" t="str">
        <f t="shared" si="59"/>
        <v/>
      </c>
      <c r="Y207" s="108" t="str">
        <f t="shared" si="60"/>
        <v/>
      </c>
      <c r="Z207" s="108" t="str">
        <f t="shared" si="61"/>
        <v xml:space="preserve">Temps restant : </v>
      </c>
      <c r="AA207" s="355" t="str">
        <f t="shared" si="62"/>
        <v/>
      </c>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row>
    <row r="208" spans="1:87" ht="15.75" thickBot="1">
      <c r="A208" s="354" t="str">
        <f>IF(eligibilité!AG210="","",eligibilité!A210)</f>
        <v/>
      </c>
      <c r="B208" s="103" t="str">
        <f>IF(A208="","",IF(VLOOKUP(A208,eligibilité!$A$15:$J$515,2,TRUE)="","",VLOOKUP(A208,eligibilité!$A$15:$J$515,2,TRUE)))</f>
        <v/>
      </c>
      <c r="C208" s="103" t="str">
        <f>IF(A208="","",IF(VLOOKUP(A208,eligibilité!$A$15:$AG$515,3,TRUE)="","",VLOOKUP(A208,eligibilité!$A$15:$AG$515,3,TRUE)))</f>
        <v/>
      </c>
      <c r="D208" s="103" t="str">
        <f>IF(A208="","",IF(VLOOKUP(A208,eligibilité!$A$15:$AG$515,4,TRUE)="","",VLOOKUP(A208,eligibilité!$A$15:$AG$515,4,TRUE)))</f>
        <v/>
      </c>
      <c r="E208" s="103" t="str">
        <f>IF(A208="","",IF(VLOOKUP(A208,eligibilité!$A$15:$AG$515,5,TRUE)="","",VLOOKUP(A208,eligibilité!$A$15:$AG$515,5,TRUE)))</f>
        <v/>
      </c>
      <c r="F208" s="104" t="str">
        <f>IF(A208="","",IF(VLOOKUP(A208,eligibilité!$A$15:$AG$515,6,TRUE)="","",VLOOKUP(A208,eligibilité!$A$15:$AG$515,6,TRUE)))</f>
        <v/>
      </c>
      <c r="G208" s="104" t="str">
        <f>IF(A208="","",IF(VLOOKUP(A208,eligibilité!$A$15:$AG$515,7,TRUE)="","",VLOOKUP(A208,eligibilité!$A$15:$AG$515,7,TRUE)))</f>
        <v/>
      </c>
      <c r="H208" s="323" t="str">
        <f>IF(A208="","",IF(VLOOKUP(A208,eligibilité!$A$15:$AG$515,8,TRUE)="","",VLOOKUP(A208,eligibilité!$A$15:$AG$515,8,TRUE)))</f>
        <v/>
      </c>
      <c r="I208" s="103" t="str">
        <f>IF(A208="","",IF(VLOOKUP(A208,eligibilité!$A$15:$AG$515,9,TRUE)="","",VLOOKUP(A208,eligibilité!$A$15:$AG$515,9,TRUE)))</f>
        <v/>
      </c>
      <c r="J208" s="105" t="str">
        <f>IF(A208="","",IF(VLOOKUP(A208,eligibilité!$A$15:$AG$515,10,TRUE)="","",VLOOKUP(A208,eligibilité!$A$15:$AG$515,10,TRUE)))</f>
        <v/>
      </c>
      <c r="K208" s="106" t="str">
        <f>IF(A208="","",IF(VLOOKUP(A208,eligibilité!$A$15:$AG$515,30,FALSE)=0,"",VLOOKUP(A208,eligibilité!$A$15:$AG$515,30,FALSE)))</f>
        <v/>
      </c>
      <c r="L208" s="107" t="str">
        <f t="shared" si="48"/>
        <v/>
      </c>
      <c r="M208" s="108" t="str">
        <f t="shared" si="49"/>
        <v/>
      </c>
      <c r="N208" s="107" t="str">
        <f t="shared" si="50"/>
        <v/>
      </c>
      <c r="O208" s="109" t="str">
        <f t="shared" si="51"/>
        <v/>
      </c>
      <c r="P208" s="109" t="str">
        <f t="shared" si="52"/>
        <v/>
      </c>
      <c r="Q208" s="241" t="str">
        <f t="shared" si="53"/>
        <v/>
      </c>
      <c r="R208" s="110" t="str">
        <f t="shared" si="54"/>
        <v/>
      </c>
      <c r="S208" s="352">
        <f t="shared" ca="1" si="63"/>
        <v>1296</v>
      </c>
      <c r="T208" s="107" t="str">
        <f t="shared" si="55"/>
        <v/>
      </c>
      <c r="U208" s="108" t="str">
        <f t="shared" si="56"/>
        <v/>
      </c>
      <c r="V208" s="107" t="str">
        <f t="shared" si="57"/>
        <v/>
      </c>
      <c r="W208" s="107" t="str">
        <f t="shared" si="58"/>
        <v/>
      </c>
      <c r="X208" s="108" t="str">
        <f t="shared" si="59"/>
        <v/>
      </c>
      <c r="Y208" s="108" t="str">
        <f t="shared" si="60"/>
        <v/>
      </c>
      <c r="Z208" s="108" t="str">
        <f t="shared" si="61"/>
        <v xml:space="preserve">Temps restant : </v>
      </c>
      <c r="AA208" s="355" t="str">
        <f t="shared" si="62"/>
        <v/>
      </c>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row>
    <row r="209" spans="1:87" ht="15.75" thickBot="1">
      <c r="A209" s="354" t="str">
        <f>IF(eligibilité!AG211="","",eligibilité!A211)</f>
        <v/>
      </c>
      <c r="B209" s="103" t="str">
        <f>IF(A209="","",IF(VLOOKUP(A209,eligibilité!$A$15:$J$515,2,TRUE)="","",VLOOKUP(A209,eligibilité!$A$15:$J$515,2,TRUE)))</f>
        <v/>
      </c>
      <c r="C209" s="103" t="str">
        <f>IF(A209="","",IF(VLOOKUP(A209,eligibilité!$A$15:$AG$515,3,TRUE)="","",VLOOKUP(A209,eligibilité!$A$15:$AG$515,3,TRUE)))</f>
        <v/>
      </c>
      <c r="D209" s="103" t="str">
        <f>IF(A209="","",IF(VLOOKUP(A209,eligibilité!$A$15:$AG$515,4,TRUE)="","",VLOOKUP(A209,eligibilité!$A$15:$AG$515,4,TRUE)))</f>
        <v/>
      </c>
      <c r="E209" s="103" t="str">
        <f>IF(A209="","",IF(VLOOKUP(A209,eligibilité!$A$15:$AG$515,5,TRUE)="","",VLOOKUP(A209,eligibilité!$A$15:$AG$515,5,TRUE)))</f>
        <v/>
      </c>
      <c r="F209" s="104" t="str">
        <f>IF(A209="","",IF(VLOOKUP(A209,eligibilité!$A$15:$AG$515,6,TRUE)="","",VLOOKUP(A209,eligibilité!$A$15:$AG$515,6,TRUE)))</f>
        <v/>
      </c>
      <c r="G209" s="104" t="str">
        <f>IF(A209="","",IF(VLOOKUP(A209,eligibilité!$A$15:$AG$515,7,TRUE)="","",VLOOKUP(A209,eligibilité!$A$15:$AG$515,7,TRUE)))</f>
        <v/>
      </c>
      <c r="H209" s="323" t="str">
        <f>IF(A209="","",IF(VLOOKUP(A209,eligibilité!$A$15:$AG$515,8,TRUE)="","",VLOOKUP(A209,eligibilité!$A$15:$AG$515,8,TRUE)))</f>
        <v/>
      </c>
      <c r="I209" s="103" t="str">
        <f>IF(A209="","",IF(VLOOKUP(A209,eligibilité!$A$15:$AG$515,9,TRUE)="","",VLOOKUP(A209,eligibilité!$A$15:$AG$515,9,TRUE)))</f>
        <v/>
      </c>
      <c r="J209" s="105" t="str">
        <f>IF(A209="","",IF(VLOOKUP(A209,eligibilité!$A$15:$AG$515,10,TRUE)="","",VLOOKUP(A209,eligibilité!$A$15:$AG$515,10,TRUE)))</f>
        <v/>
      </c>
      <c r="K209" s="106" t="str">
        <f>IF(A209="","",IF(VLOOKUP(A209,eligibilité!$A$15:$AG$515,30,FALSE)=0,"",VLOOKUP(A209,eligibilité!$A$15:$AG$515,30,FALSE)))</f>
        <v/>
      </c>
      <c r="L209" s="107" t="str">
        <f t="shared" si="48"/>
        <v/>
      </c>
      <c r="M209" s="108" t="str">
        <f t="shared" si="49"/>
        <v/>
      </c>
      <c r="N209" s="107" t="str">
        <f t="shared" si="50"/>
        <v/>
      </c>
      <c r="O209" s="109" t="str">
        <f t="shared" si="51"/>
        <v/>
      </c>
      <c r="P209" s="109" t="str">
        <f t="shared" si="52"/>
        <v/>
      </c>
      <c r="Q209" s="241" t="str">
        <f t="shared" si="53"/>
        <v/>
      </c>
      <c r="R209" s="110" t="str">
        <f t="shared" si="54"/>
        <v/>
      </c>
      <c r="S209" s="352">
        <f t="shared" ca="1" si="63"/>
        <v>1296</v>
      </c>
      <c r="T209" s="107" t="str">
        <f t="shared" si="55"/>
        <v/>
      </c>
      <c r="U209" s="108" t="str">
        <f t="shared" si="56"/>
        <v/>
      </c>
      <c r="V209" s="107" t="str">
        <f t="shared" si="57"/>
        <v/>
      </c>
      <c r="W209" s="107" t="str">
        <f t="shared" si="58"/>
        <v/>
      </c>
      <c r="X209" s="108" t="str">
        <f t="shared" si="59"/>
        <v/>
      </c>
      <c r="Y209" s="108" t="str">
        <f t="shared" si="60"/>
        <v/>
      </c>
      <c r="Z209" s="108" t="str">
        <f t="shared" si="61"/>
        <v xml:space="preserve">Temps restant : </v>
      </c>
      <c r="AA209" s="355" t="str">
        <f t="shared" si="62"/>
        <v/>
      </c>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row>
    <row r="210" spans="1:87" ht="15.75" thickBot="1">
      <c r="A210" s="354" t="str">
        <f>IF(eligibilité!AG212="","",eligibilité!A212)</f>
        <v/>
      </c>
      <c r="B210" s="103" t="str">
        <f>IF(A210="","",IF(VLOOKUP(A210,eligibilité!$A$15:$J$515,2,TRUE)="","",VLOOKUP(A210,eligibilité!$A$15:$J$515,2,TRUE)))</f>
        <v/>
      </c>
      <c r="C210" s="103" t="str">
        <f>IF(A210="","",IF(VLOOKUP(A210,eligibilité!$A$15:$AG$515,3,TRUE)="","",VLOOKUP(A210,eligibilité!$A$15:$AG$515,3,TRUE)))</f>
        <v/>
      </c>
      <c r="D210" s="103" t="str">
        <f>IF(A210="","",IF(VLOOKUP(A210,eligibilité!$A$15:$AG$515,4,TRUE)="","",VLOOKUP(A210,eligibilité!$A$15:$AG$515,4,TRUE)))</f>
        <v/>
      </c>
      <c r="E210" s="103" t="str">
        <f>IF(A210="","",IF(VLOOKUP(A210,eligibilité!$A$15:$AG$515,5,TRUE)="","",VLOOKUP(A210,eligibilité!$A$15:$AG$515,5,TRUE)))</f>
        <v/>
      </c>
      <c r="F210" s="104" t="str">
        <f>IF(A210="","",IF(VLOOKUP(A210,eligibilité!$A$15:$AG$515,6,TRUE)="","",VLOOKUP(A210,eligibilité!$A$15:$AG$515,6,TRUE)))</f>
        <v/>
      </c>
      <c r="G210" s="104" t="str">
        <f>IF(A210="","",IF(VLOOKUP(A210,eligibilité!$A$15:$AG$515,7,TRUE)="","",VLOOKUP(A210,eligibilité!$A$15:$AG$515,7,TRUE)))</f>
        <v/>
      </c>
      <c r="H210" s="323" t="str">
        <f>IF(A210="","",IF(VLOOKUP(A210,eligibilité!$A$15:$AG$515,8,TRUE)="","",VLOOKUP(A210,eligibilité!$A$15:$AG$515,8,TRUE)))</f>
        <v/>
      </c>
      <c r="I210" s="103" t="str">
        <f>IF(A210="","",IF(VLOOKUP(A210,eligibilité!$A$15:$AG$515,9,TRUE)="","",VLOOKUP(A210,eligibilité!$A$15:$AG$515,9,TRUE)))</f>
        <v/>
      </c>
      <c r="J210" s="105" t="str">
        <f>IF(A210="","",IF(VLOOKUP(A210,eligibilité!$A$15:$AG$515,10,TRUE)="","",VLOOKUP(A210,eligibilité!$A$15:$AG$515,10,TRUE)))</f>
        <v/>
      </c>
      <c r="K210" s="106" t="str">
        <f>IF(A210="","",IF(VLOOKUP(A210,eligibilité!$A$15:$AG$515,30,FALSE)=0,"",VLOOKUP(A210,eligibilité!$A$15:$AG$515,30,FALSE)))</f>
        <v/>
      </c>
      <c r="L210" s="107" t="str">
        <f t="shared" si="48"/>
        <v/>
      </c>
      <c r="M210" s="108" t="str">
        <f t="shared" si="49"/>
        <v/>
      </c>
      <c r="N210" s="107" t="str">
        <f t="shared" si="50"/>
        <v/>
      </c>
      <c r="O210" s="109" t="str">
        <f t="shared" si="51"/>
        <v/>
      </c>
      <c r="P210" s="109" t="str">
        <f t="shared" si="52"/>
        <v/>
      </c>
      <c r="Q210" s="241" t="str">
        <f t="shared" si="53"/>
        <v/>
      </c>
      <c r="R210" s="110" t="str">
        <f t="shared" si="54"/>
        <v/>
      </c>
      <c r="S210" s="352">
        <f t="shared" ca="1" si="63"/>
        <v>1296</v>
      </c>
      <c r="T210" s="107" t="str">
        <f t="shared" si="55"/>
        <v/>
      </c>
      <c r="U210" s="108" t="str">
        <f t="shared" si="56"/>
        <v/>
      </c>
      <c r="V210" s="107" t="str">
        <f t="shared" si="57"/>
        <v/>
      </c>
      <c r="W210" s="107" t="str">
        <f t="shared" si="58"/>
        <v/>
      </c>
      <c r="X210" s="108" t="str">
        <f t="shared" si="59"/>
        <v/>
      </c>
      <c r="Y210" s="108" t="str">
        <f t="shared" si="60"/>
        <v/>
      </c>
      <c r="Z210" s="108" t="str">
        <f t="shared" si="61"/>
        <v xml:space="preserve">Temps restant : </v>
      </c>
      <c r="AA210" s="355" t="str">
        <f t="shared" si="62"/>
        <v/>
      </c>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row>
    <row r="211" spans="1:87" ht="15.75" thickBot="1">
      <c r="A211" s="354" t="str">
        <f>IF(eligibilité!AG213="","",eligibilité!A213)</f>
        <v/>
      </c>
      <c r="B211" s="103" t="str">
        <f>IF(A211="","",IF(VLOOKUP(A211,eligibilité!$A$15:$J$515,2,TRUE)="","",VLOOKUP(A211,eligibilité!$A$15:$J$515,2,TRUE)))</f>
        <v/>
      </c>
      <c r="C211" s="103" t="str">
        <f>IF(A211="","",IF(VLOOKUP(A211,eligibilité!$A$15:$AG$515,3,TRUE)="","",VLOOKUP(A211,eligibilité!$A$15:$AG$515,3,TRUE)))</f>
        <v/>
      </c>
      <c r="D211" s="103" t="str">
        <f>IF(A211="","",IF(VLOOKUP(A211,eligibilité!$A$15:$AG$515,4,TRUE)="","",VLOOKUP(A211,eligibilité!$A$15:$AG$515,4,TRUE)))</f>
        <v/>
      </c>
      <c r="E211" s="103" t="str">
        <f>IF(A211="","",IF(VLOOKUP(A211,eligibilité!$A$15:$AG$515,5,TRUE)="","",VLOOKUP(A211,eligibilité!$A$15:$AG$515,5,TRUE)))</f>
        <v/>
      </c>
      <c r="F211" s="104" t="str">
        <f>IF(A211="","",IF(VLOOKUP(A211,eligibilité!$A$15:$AG$515,6,TRUE)="","",VLOOKUP(A211,eligibilité!$A$15:$AG$515,6,TRUE)))</f>
        <v/>
      </c>
      <c r="G211" s="104" t="str">
        <f>IF(A211="","",IF(VLOOKUP(A211,eligibilité!$A$15:$AG$515,7,TRUE)="","",VLOOKUP(A211,eligibilité!$A$15:$AG$515,7,TRUE)))</f>
        <v/>
      </c>
      <c r="H211" s="323" t="str">
        <f>IF(A211="","",IF(VLOOKUP(A211,eligibilité!$A$15:$AG$515,8,TRUE)="","",VLOOKUP(A211,eligibilité!$A$15:$AG$515,8,TRUE)))</f>
        <v/>
      </c>
      <c r="I211" s="103" t="str">
        <f>IF(A211="","",IF(VLOOKUP(A211,eligibilité!$A$15:$AG$515,9,TRUE)="","",VLOOKUP(A211,eligibilité!$A$15:$AG$515,9,TRUE)))</f>
        <v/>
      </c>
      <c r="J211" s="105" t="str">
        <f>IF(A211="","",IF(VLOOKUP(A211,eligibilité!$A$15:$AG$515,10,TRUE)="","",VLOOKUP(A211,eligibilité!$A$15:$AG$515,10,TRUE)))</f>
        <v/>
      </c>
      <c r="K211" s="106" t="str">
        <f>IF(A211="","",IF(VLOOKUP(A211,eligibilité!$A$15:$AG$515,30,FALSE)=0,"",VLOOKUP(A211,eligibilité!$A$15:$AG$515,30,FALSE)))</f>
        <v/>
      </c>
      <c r="L211" s="107" t="str">
        <f t="shared" si="48"/>
        <v/>
      </c>
      <c r="M211" s="108" t="str">
        <f t="shared" si="49"/>
        <v/>
      </c>
      <c r="N211" s="107" t="str">
        <f t="shared" si="50"/>
        <v/>
      </c>
      <c r="O211" s="109" t="str">
        <f t="shared" si="51"/>
        <v/>
      </c>
      <c r="P211" s="109" t="str">
        <f t="shared" si="52"/>
        <v/>
      </c>
      <c r="Q211" s="241" t="str">
        <f t="shared" si="53"/>
        <v/>
      </c>
      <c r="R211" s="110" t="str">
        <f t="shared" si="54"/>
        <v/>
      </c>
      <c r="S211" s="352">
        <f t="shared" ca="1" si="63"/>
        <v>1296</v>
      </c>
      <c r="T211" s="107" t="str">
        <f t="shared" si="55"/>
        <v/>
      </c>
      <c r="U211" s="108" t="str">
        <f t="shared" si="56"/>
        <v/>
      </c>
      <c r="V211" s="107" t="str">
        <f t="shared" si="57"/>
        <v/>
      </c>
      <c r="W211" s="107" t="str">
        <f t="shared" si="58"/>
        <v/>
      </c>
      <c r="X211" s="108" t="str">
        <f t="shared" si="59"/>
        <v/>
      </c>
      <c r="Y211" s="108" t="str">
        <f t="shared" si="60"/>
        <v/>
      </c>
      <c r="Z211" s="108" t="str">
        <f t="shared" si="61"/>
        <v xml:space="preserve">Temps restant : </v>
      </c>
      <c r="AA211" s="355" t="str">
        <f t="shared" si="62"/>
        <v/>
      </c>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row>
    <row r="212" spans="1:87" ht="15.75" thickBot="1">
      <c r="A212" s="354" t="str">
        <f>IF(eligibilité!AG214="","",eligibilité!A214)</f>
        <v/>
      </c>
      <c r="B212" s="103" t="str">
        <f>IF(A212="","",IF(VLOOKUP(A212,eligibilité!$A$15:$J$515,2,TRUE)="","",VLOOKUP(A212,eligibilité!$A$15:$J$515,2,TRUE)))</f>
        <v/>
      </c>
      <c r="C212" s="103" t="str">
        <f>IF(A212="","",IF(VLOOKUP(A212,eligibilité!$A$15:$AG$515,3,TRUE)="","",VLOOKUP(A212,eligibilité!$A$15:$AG$515,3,TRUE)))</f>
        <v/>
      </c>
      <c r="D212" s="103" t="str">
        <f>IF(A212="","",IF(VLOOKUP(A212,eligibilité!$A$15:$AG$515,4,TRUE)="","",VLOOKUP(A212,eligibilité!$A$15:$AG$515,4,TRUE)))</f>
        <v/>
      </c>
      <c r="E212" s="103" t="str">
        <f>IF(A212="","",IF(VLOOKUP(A212,eligibilité!$A$15:$AG$515,5,TRUE)="","",VLOOKUP(A212,eligibilité!$A$15:$AG$515,5,TRUE)))</f>
        <v/>
      </c>
      <c r="F212" s="104" t="str">
        <f>IF(A212="","",IF(VLOOKUP(A212,eligibilité!$A$15:$AG$515,6,TRUE)="","",VLOOKUP(A212,eligibilité!$A$15:$AG$515,6,TRUE)))</f>
        <v/>
      </c>
      <c r="G212" s="104" t="str">
        <f>IF(A212="","",IF(VLOOKUP(A212,eligibilité!$A$15:$AG$515,7,TRUE)="","",VLOOKUP(A212,eligibilité!$A$15:$AG$515,7,TRUE)))</f>
        <v/>
      </c>
      <c r="H212" s="323" t="str">
        <f>IF(A212="","",IF(VLOOKUP(A212,eligibilité!$A$15:$AG$515,8,TRUE)="","",VLOOKUP(A212,eligibilité!$A$15:$AG$515,8,TRUE)))</f>
        <v/>
      </c>
      <c r="I212" s="103" t="str">
        <f>IF(A212="","",IF(VLOOKUP(A212,eligibilité!$A$15:$AG$515,9,TRUE)="","",VLOOKUP(A212,eligibilité!$A$15:$AG$515,9,TRUE)))</f>
        <v/>
      </c>
      <c r="J212" s="105" t="str">
        <f>IF(A212="","",IF(VLOOKUP(A212,eligibilité!$A$15:$AG$515,10,TRUE)="","",VLOOKUP(A212,eligibilité!$A$15:$AG$515,10,TRUE)))</f>
        <v/>
      </c>
      <c r="K212" s="106" t="str">
        <f>IF(A212="","",IF(VLOOKUP(A212,eligibilité!$A$15:$AG$515,30,FALSE)=0,"",VLOOKUP(A212,eligibilité!$A$15:$AG$515,30,FALSE)))</f>
        <v/>
      </c>
      <c r="L212" s="107" t="str">
        <f t="shared" si="48"/>
        <v/>
      </c>
      <c r="M212" s="108" t="str">
        <f t="shared" si="49"/>
        <v/>
      </c>
      <c r="N212" s="107" t="str">
        <f t="shared" si="50"/>
        <v/>
      </c>
      <c r="O212" s="109" t="str">
        <f t="shared" si="51"/>
        <v/>
      </c>
      <c r="P212" s="109" t="str">
        <f t="shared" si="52"/>
        <v/>
      </c>
      <c r="Q212" s="241" t="str">
        <f t="shared" si="53"/>
        <v/>
      </c>
      <c r="R212" s="110" t="str">
        <f t="shared" si="54"/>
        <v/>
      </c>
      <c r="S212" s="352">
        <f t="shared" ca="1" si="63"/>
        <v>1296</v>
      </c>
      <c r="T212" s="107" t="str">
        <f t="shared" si="55"/>
        <v/>
      </c>
      <c r="U212" s="108" t="str">
        <f t="shared" si="56"/>
        <v/>
      </c>
      <c r="V212" s="107" t="str">
        <f t="shared" si="57"/>
        <v/>
      </c>
      <c r="W212" s="107" t="str">
        <f t="shared" si="58"/>
        <v/>
      </c>
      <c r="X212" s="108" t="str">
        <f t="shared" si="59"/>
        <v/>
      </c>
      <c r="Y212" s="108" t="str">
        <f t="shared" si="60"/>
        <v/>
      </c>
      <c r="Z212" s="108" t="str">
        <f t="shared" si="61"/>
        <v xml:space="preserve">Temps restant : </v>
      </c>
      <c r="AA212" s="355" t="str">
        <f t="shared" si="62"/>
        <v/>
      </c>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row>
    <row r="213" spans="1:87" ht="15.75" thickBot="1">
      <c r="A213" s="354" t="str">
        <f>IF(eligibilité!AG215="","",eligibilité!A215)</f>
        <v/>
      </c>
      <c r="B213" s="103" t="str">
        <f>IF(A213="","",IF(VLOOKUP(A213,eligibilité!$A$15:$J$515,2,TRUE)="","",VLOOKUP(A213,eligibilité!$A$15:$J$515,2,TRUE)))</f>
        <v/>
      </c>
      <c r="C213" s="103" t="str">
        <f>IF(A213="","",IF(VLOOKUP(A213,eligibilité!$A$15:$AG$515,3,TRUE)="","",VLOOKUP(A213,eligibilité!$A$15:$AG$515,3,TRUE)))</f>
        <v/>
      </c>
      <c r="D213" s="103" t="str">
        <f>IF(A213="","",IF(VLOOKUP(A213,eligibilité!$A$15:$AG$515,4,TRUE)="","",VLOOKUP(A213,eligibilité!$A$15:$AG$515,4,TRUE)))</f>
        <v/>
      </c>
      <c r="E213" s="103" t="str">
        <f>IF(A213="","",IF(VLOOKUP(A213,eligibilité!$A$15:$AG$515,5,TRUE)="","",VLOOKUP(A213,eligibilité!$A$15:$AG$515,5,TRUE)))</f>
        <v/>
      </c>
      <c r="F213" s="104" t="str">
        <f>IF(A213="","",IF(VLOOKUP(A213,eligibilité!$A$15:$AG$515,6,TRUE)="","",VLOOKUP(A213,eligibilité!$A$15:$AG$515,6,TRUE)))</f>
        <v/>
      </c>
      <c r="G213" s="104" t="str">
        <f>IF(A213="","",IF(VLOOKUP(A213,eligibilité!$A$15:$AG$515,7,TRUE)="","",VLOOKUP(A213,eligibilité!$A$15:$AG$515,7,TRUE)))</f>
        <v/>
      </c>
      <c r="H213" s="323" t="str">
        <f>IF(A213="","",IF(VLOOKUP(A213,eligibilité!$A$15:$AG$515,8,TRUE)="","",VLOOKUP(A213,eligibilité!$A$15:$AG$515,8,TRUE)))</f>
        <v/>
      </c>
      <c r="I213" s="103" t="str">
        <f>IF(A213="","",IF(VLOOKUP(A213,eligibilité!$A$15:$AG$515,9,TRUE)="","",VLOOKUP(A213,eligibilité!$A$15:$AG$515,9,TRUE)))</f>
        <v/>
      </c>
      <c r="J213" s="105" t="str">
        <f>IF(A213="","",IF(VLOOKUP(A213,eligibilité!$A$15:$AG$515,10,TRUE)="","",VLOOKUP(A213,eligibilité!$A$15:$AG$515,10,TRUE)))</f>
        <v/>
      </c>
      <c r="K213" s="106" t="str">
        <f>IF(A213="","",IF(VLOOKUP(A213,eligibilité!$A$15:$AG$515,30,FALSE)=0,"",VLOOKUP(A213,eligibilité!$A$15:$AG$515,30,FALSE)))</f>
        <v/>
      </c>
      <c r="L213" s="107" t="str">
        <f t="shared" si="48"/>
        <v/>
      </c>
      <c r="M213" s="108" t="str">
        <f t="shared" si="49"/>
        <v/>
      </c>
      <c r="N213" s="107" t="str">
        <f t="shared" si="50"/>
        <v/>
      </c>
      <c r="O213" s="109" t="str">
        <f t="shared" si="51"/>
        <v/>
      </c>
      <c r="P213" s="109" t="str">
        <f t="shared" si="52"/>
        <v/>
      </c>
      <c r="Q213" s="241" t="str">
        <f t="shared" si="53"/>
        <v/>
      </c>
      <c r="R213" s="110" t="str">
        <f t="shared" si="54"/>
        <v/>
      </c>
      <c r="S213" s="352">
        <f t="shared" ca="1" si="63"/>
        <v>1296</v>
      </c>
      <c r="T213" s="107" t="str">
        <f t="shared" si="55"/>
        <v/>
      </c>
      <c r="U213" s="108" t="str">
        <f t="shared" si="56"/>
        <v/>
      </c>
      <c r="V213" s="107" t="str">
        <f t="shared" si="57"/>
        <v/>
      </c>
      <c r="W213" s="107" t="str">
        <f t="shared" si="58"/>
        <v/>
      </c>
      <c r="X213" s="108" t="str">
        <f t="shared" si="59"/>
        <v/>
      </c>
      <c r="Y213" s="108" t="str">
        <f t="shared" si="60"/>
        <v/>
      </c>
      <c r="Z213" s="108" t="str">
        <f t="shared" si="61"/>
        <v xml:space="preserve">Temps restant : </v>
      </c>
      <c r="AA213" s="355" t="str">
        <f t="shared" si="62"/>
        <v/>
      </c>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row>
    <row r="214" spans="1:87" ht="15.75" thickBot="1">
      <c r="A214" s="354" t="str">
        <f>IF(eligibilité!AG216="","",eligibilité!A216)</f>
        <v/>
      </c>
      <c r="B214" s="103" t="str">
        <f>IF(A214="","",IF(VLOOKUP(A214,eligibilité!$A$15:$J$515,2,TRUE)="","",VLOOKUP(A214,eligibilité!$A$15:$J$515,2,TRUE)))</f>
        <v/>
      </c>
      <c r="C214" s="103" t="str">
        <f>IF(A214="","",IF(VLOOKUP(A214,eligibilité!$A$15:$AG$515,3,TRUE)="","",VLOOKUP(A214,eligibilité!$A$15:$AG$515,3,TRUE)))</f>
        <v/>
      </c>
      <c r="D214" s="103" t="str">
        <f>IF(A214="","",IF(VLOOKUP(A214,eligibilité!$A$15:$AG$515,4,TRUE)="","",VLOOKUP(A214,eligibilité!$A$15:$AG$515,4,TRUE)))</f>
        <v/>
      </c>
      <c r="E214" s="103" t="str">
        <f>IF(A214="","",IF(VLOOKUP(A214,eligibilité!$A$15:$AG$515,5,TRUE)="","",VLOOKUP(A214,eligibilité!$A$15:$AG$515,5,TRUE)))</f>
        <v/>
      </c>
      <c r="F214" s="104" t="str">
        <f>IF(A214="","",IF(VLOOKUP(A214,eligibilité!$A$15:$AG$515,6,TRUE)="","",VLOOKUP(A214,eligibilité!$A$15:$AG$515,6,TRUE)))</f>
        <v/>
      </c>
      <c r="G214" s="104" t="str">
        <f>IF(A214="","",IF(VLOOKUP(A214,eligibilité!$A$15:$AG$515,7,TRUE)="","",VLOOKUP(A214,eligibilité!$A$15:$AG$515,7,TRUE)))</f>
        <v/>
      </c>
      <c r="H214" s="323" t="str">
        <f>IF(A214="","",IF(VLOOKUP(A214,eligibilité!$A$15:$AG$515,8,TRUE)="","",VLOOKUP(A214,eligibilité!$A$15:$AG$515,8,TRUE)))</f>
        <v/>
      </c>
      <c r="I214" s="103" t="str">
        <f>IF(A214="","",IF(VLOOKUP(A214,eligibilité!$A$15:$AG$515,9,TRUE)="","",VLOOKUP(A214,eligibilité!$A$15:$AG$515,9,TRUE)))</f>
        <v/>
      </c>
      <c r="J214" s="105" t="str">
        <f>IF(A214="","",IF(VLOOKUP(A214,eligibilité!$A$15:$AG$515,10,TRUE)="","",VLOOKUP(A214,eligibilité!$A$15:$AG$515,10,TRUE)))</f>
        <v/>
      </c>
      <c r="K214" s="106" t="str">
        <f>IF(A214="","",IF(VLOOKUP(A214,eligibilité!$A$15:$AG$515,30,FALSE)=0,"",VLOOKUP(A214,eligibilité!$A$15:$AG$515,30,FALSE)))</f>
        <v/>
      </c>
      <c r="L214" s="107" t="str">
        <f t="shared" si="48"/>
        <v/>
      </c>
      <c r="M214" s="108" t="str">
        <f t="shared" si="49"/>
        <v/>
      </c>
      <c r="N214" s="107" t="str">
        <f t="shared" si="50"/>
        <v/>
      </c>
      <c r="O214" s="109" t="str">
        <f t="shared" si="51"/>
        <v/>
      </c>
      <c r="P214" s="109" t="str">
        <f t="shared" si="52"/>
        <v/>
      </c>
      <c r="Q214" s="241" t="str">
        <f t="shared" si="53"/>
        <v/>
      </c>
      <c r="R214" s="110" t="str">
        <f t="shared" si="54"/>
        <v/>
      </c>
      <c r="S214" s="352">
        <f t="shared" ca="1" si="63"/>
        <v>1296</v>
      </c>
      <c r="T214" s="107" t="str">
        <f t="shared" si="55"/>
        <v/>
      </c>
      <c r="U214" s="108" t="str">
        <f t="shared" si="56"/>
        <v/>
      </c>
      <c r="V214" s="107" t="str">
        <f t="shared" si="57"/>
        <v/>
      </c>
      <c r="W214" s="107" t="str">
        <f t="shared" si="58"/>
        <v/>
      </c>
      <c r="X214" s="108" t="str">
        <f t="shared" si="59"/>
        <v/>
      </c>
      <c r="Y214" s="108" t="str">
        <f t="shared" si="60"/>
        <v/>
      </c>
      <c r="Z214" s="108" t="str">
        <f t="shared" si="61"/>
        <v xml:space="preserve">Temps restant : </v>
      </c>
      <c r="AA214" s="355" t="str">
        <f t="shared" si="62"/>
        <v/>
      </c>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row>
    <row r="215" spans="1:87" ht="15.75" thickBot="1">
      <c r="A215" s="354" t="str">
        <f>IF(eligibilité!AG217="","",eligibilité!A217)</f>
        <v/>
      </c>
      <c r="B215" s="103" t="str">
        <f>IF(A215="","",IF(VLOOKUP(A215,eligibilité!$A$15:$J$515,2,TRUE)="","",VLOOKUP(A215,eligibilité!$A$15:$J$515,2,TRUE)))</f>
        <v/>
      </c>
      <c r="C215" s="103" t="str">
        <f>IF(A215="","",IF(VLOOKUP(A215,eligibilité!$A$15:$AG$515,3,TRUE)="","",VLOOKUP(A215,eligibilité!$A$15:$AG$515,3,TRUE)))</f>
        <v/>
      </c>
      <c r="D215" s="103" t="str">
        <f>IF(A215="","",IF(VLOOKUP(A215,eligibilité!$A$15:$AG$515,4,TRUE)="","",VLOOKUP(A215,eligibilité!$A$15:$AG$515,4,TRUE)))</f>
        <v/>
      </c>
      <c r="E215" s="103" t="str">
        <f>IF(A215="","",IF(VLOOKUP(A215,eligibilité!$A$15:$AG$515,5,TRUE)="","",VLOOKUP(A215,eligibilité!$A$15:$AG$515,5,TRUE)))</f>
        <v/>
      </c>
      <c r="F215" s="104" t="str">
        <f>IF(A215="","",IF(VLOOKUP(A215,eligibilité!$A$15:$AG$515,6,TRUE)="","",VLOOKUP(A215,eligibilité!$A$15:$AG$515,6,TRUE)))</f>
        <v/>
      </c>
      <c r="G215" s="104" t="str">
        <f>IF(A215="","",IF(VLOOKUP(A215,eligibilité!$A$15:$AG$515,7,TRUE)="","",VLOOKUP(A215,eligibilité!$A$15:$AG$515,7,TRUE)))</f>
        <v/>
      </c>
      <c r="H215" s="323" t="str">
        <f>IF(A215="","",IF(VLOOKUP(A215,eligibilité!$A$15:$AG$515,8,TRUE)="","",VLOOKUP(A215,eligibilité!$A$15:$AG$515,8,TRUE)))</f>
        <v/>
      </c>
      <c r="I215" s="103" t="str">
        <f>IF(A215="","",IF(VLOOKUP(A215,eligibilité!$A$15:$AG$515,9,TRUE)="","",VLOOKUP(A215,eligibilité!$A$15:$AG$515,9,TRUE)))</f>
        <v/>
      </c>
      <c r="J215" s="105" t="str">
        <f>IF(A215="","",IF(VLOOKUP(A215,eligibilité!$A$15:$AG$515,10,TRUE)="","",VLOOKUP(A215,eligibilité!$A$15:$AG$515,10,TRUE)))</f>
        <v/>
      </c>
      <c r="K215" s="106" t="str">
        <f>IF(A215="","",IF(VLOOKUP(A215,eligibilité!$A$15:$AG$515,30,FALSE)=0,"",VLOOKUP(A215,eligibilité!$A$15:$AG$515,30,FALSE)))</f>
        <v/>
      </c>
      <c r="L215" s="107" t="str">
        <f t="shared" si="48"/>
        <v/>
      </c>
      <c r="M215" s="108" t="str">
        <f t="shared" si="49"/>
        <v/>
      </c>
      <c r="N215" s="107" t="str">
        <f t="shared" si="50"/>
        <v/>
      </c>
      <c r="O215" s="109" t="str">
        <f t="shared" si="51"/>
        <v/>
      </c>
      <c r="P215" s="109" t="str">
        <f t="shared" si="52"/>
        <v/>
      </c>
      <c r="Q215" s="241" t="str">
        <f t="shared" si="53"/>
        <v/>
      </c>
      <c r="R215" s="110" t="str">
        <f t="shared" si="54"/>
        <v/>
      </c>
      <c r="S215" s="352">
        <f t="shared" ca="1" si="63"/>
        <v>1296</v>
      </c>
      <c r="T215" s="107" t="str">
        <f t="shared" si="55"/>
        <v/>
      </c>
      <c r="U215" s="108" t="str">
        <f t="shared" si="56"/>
        <v/>
      </c>
      <c r="V215" s="107" t="str">
        <f t="shared" si="57"/>
        <v/>
      </c>
      <c r="W215" s="107" t="str">
        <f t="shared" si="58"/>
        <v/>
      </c>
      <c r="X215" s="108" t="str">
        <f t="shared" si="59"/>
        <v/>
      </c>
      <c r="Y215" s="108" t="str">
        <f t="shared" si="60"/>
        <v/>
      </c>
      <c r="Z215" s="108" t="str">
        <f t="shared" si="61"/>
        <v xml:space="preserve">Temps restant : </v>
      </c>
      <c r="AA215" s="355" t="str">
        <f t="shared" si="62"/>
        <v/>
      </c>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row>
    <row r="216" spans="1:87" ht="15.75" thickBot="1">
      <c r="A216" s="354" t="str">
        <f>IF(eligibilité!AG218="","",eligibilité!A218)</f>
        <v/>
      </c>
      <c r="B216" s="103" t="str">
        <f>IF(A216="","",IF(VLOOKUP(A216,eligibilité!$A$15:$J$515,2,TRUE)="","",VLOOKUP(A216,eligibilité!$A$15:$J$515,2,TRUE)))</f>
        <v/>
      </c>
      <c r="C216" s="103" t="str">
        <f>IF(A216="","",IF(VLOOKUP(A216,eligibilité!$A$15:$AG$515,3,TRUE)="","",VLOOKUP(A216,eligibilité!$A$15:$AG$515,3,TRUE)))</f>
        <v/>
      </c>
      <c r="D216" s="103" t="str">
        <f>IF(A216="","",IF(VLOOKUP(A216,eligibilité!$A$15:$AG$515,4,TRUE)="","",VLOOKUP(A216,eligibilité!$A$15:$AG$515,4,TRUE)))</f>
        <v/>
      </c>
      <c r="E216" s="103" t="str">
        <f>IF(A216="","",IF(VLOOKUP(A216,eligibilité!$A$15:$AG$515,5,TRUE)="","",VLOOKUP(A216,eligibilité!$A$15:$AG$515,5,TRUE)))</f>
        <v/>
      </c>
      <c r="F216" s="104" t="str">
        <f>IF(A216="","",IF(VLOOKUP(A216,eligibilité!$A$15:$AG$515,6,TRUE)="","",VLOOKUP(A216,eligibilité!$A$15:$AG$515,6,TRUE)))</f>
        <v/>
      </c>
      <c r="G216" s="104" t="str">
        <f>IF(A216="","",IF(VLOOKUP(A216,eligibilité!$A$15:$AG$515,7,TRUE)="","",VLOOKUP(A216,eligibilité!$A$15:$AG$515,7,TRUE)))</f>
        <v/>
      </c>
      <c r="H216" s="323" t="str">
        <f>IF(A216="","",IF(VLOOKUP(A216,eligibilité!$A$15:$AG$515,8,TRUE)="","",VLOOKUP(A216,eligibilité!$A$15:$AG$515,8,TRUE)))</f>
        <v/>
      </c>
      <c r="I216" s="103" t="str">
        <f>IF(A216="","",IF(VLOOKUP(A216,eligibilité!$A$15:$AG$515,9,TRUE)="","",VLOOKUP(A216,eligibilité!$A$15:$AG$515,9,TRUE)))</f>
        <v/>
      </c>
      <c r="J216" s="105" t="str">
        <f>IF(A216="","",IF(VLOOKUP(A216,eligibilité!$A$15:$AG$515,10,TRUE)="","",VLOOKUP(A216,eligibilité!$A$15:$AG$515,10,TRUE)))</f>
        <v/>
      </c>
      <c r="K216" s="106" t="str">
        <f>IF(A216="","",IF(VLOOKUP(A216,eligibilité!$A$15:$AG$515,30,FALSE)=0,"",VLOOKUP(A216,eligibilité!$A$15:$AG$515,30,FALSE)))</f>
        <v/>
      </c>
      <c r="L216" s="107" t="str">
        <f t="shared" si="48"/>
        <v/>
      </c>
      <c r="M216" s="108" t="str">
        <f t="shared" si="49"/>
        <v/>
      </c>
      <c r="N216" s="107" t="str">
        <f t="shared" si="50"/>
        <v/>
      </c>
      <c r="O216" s="109" t="str">
        <f t="shared" si="51"/>
        <v/>
      </c>
      <c r="P216" s="109" t="str">
        <f t="shared" si="52"/>
        <v/>
      </c>
      <c r="Q216" s="241" t="str">
        <f t="shared" si="53"/>
        <v/>
      </c>
      <c r="R216" s="110" t="str">
        <f t="shared" si="54"/>
        <v/>
      </c>
      <c r="S216" s="352">
        <f t="shared" ca="1" si="63"/>
        <v>1296</v>
      </c>
      <c r="T216" s="107" t="str">
        <f t="shared" si="55"/>
        <v/>
      </c>
      <c r="U216" s="108" t="str">
        <f t="shared" si="56"/>
        <v/>
      </c>
      <c r="V216" s="107" t="str">
        <f t="shared" si="57"/>
        <v/>
      </c>
      <c r="W216" s="107" t="str">
        <f t="shared" si="58"/>
        <v/>
      </c>
      <c r="X216" s="108" t="str">
        <f t="shared" si="59"/>
        <v/>
      </c>
      <c r="Y216" s="108" t="str">
        <f t="shared" si="60"/>
        <v/>
      </c>
      <c r="Z216" s="108" t="str">
        <f t="shared" si="61"/>
        <v xml:space="preserve">Temps restant : </v>
      </c>
      <c r="AA216" s="355" t="str">
        <f t="shared" si="62"/>
        <v/>
      </c>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row>
    <row r="217" spans="1:87" ht="15.75" thickBot="1">
      <c r="A217" s="354" t="str">
        <f>IF(eligibilité!AG219="","",eligibilité!A219)</f>
        <v/>
      </c>
      <c r="B217" s="103" t="str">
        <f>IF(A217="","",IF(VLOOKUP(A217,eligibilité!$A$15:$J$515,2,TRUE)="","",VLOOKUP(A217,eligibilité!$A$15:$J$515,2,TRUE)))</f>
        <v/>
      </c>
      <c r="C217" s="103" t="str">
        <f>IF(A217="","",IF(VLOOKUP(A217,eligibilité!$A$15:$AG$515,3,TRUE)="","",VLOOKUP(A217,eligibilité!$A$15:$AG$515,3,TRUE)))</f>
        <v/>
      </c>
      <c r="D217" s="103" t="str">
        <f>IF(A217="","",IF(VLOOKUP(A217,eligibilité!$A$15:$AG$515,4,TRUE)="","",VLOOKUP(A217,eligibilité!$A$15:$AG$515,4,TRUE)))</f>
        <v/>
      </c>
      <c r="E217" s="103" t="str">
        <f>IF(A217="","",IF(VLOOKUP(A217,eligibilité!$A$15:$AG$515,5,TRUE)="","",VLOOKUP(A217,eligibilité!$A$15:$AG$515,5,TRUE)))</f>
        <v/>
      </c>
      <c r="F217" s="104" t="str">
        <f>IF(A217="","",IF(VLOOKUP(A217,eligibilité!$A$15:$AG$515,6,TRUE)="","",VLOOKUP(A217,eligibilité!$A$15:$AG$515,6,TRUE)))</f>
        <v/>
      </c>
      <c r="G217" s="104" t="str">
        <f>IF(A217="","",IF(VLOOKUP(A217,eligibilité!$A$15:$AG$515,7,TRUE)="","",VLOOKUP(A217,eligibilité!$A$15:$AG$515,7,TRUE)))</f>
        <v/>
      </c>
      <c r="H217" s="323" t="str">
        <f>IF(A217="","",IF(VLOOKUP(A217,eligibilité!$A$15:$AG$515,8,TRUE)="","",VLOOKUP(A217,eligibilité!$A$15:$AG$515,8,TRUE)))</f>
        <v/>
      </c>
      <c r="I217" s="103" t="str">
        <f>IF(A217="","",IF(VLOOKUP(A217,eligibilité!$A$15:$AG$515,9,TRUE)="","",VLOOKUP(A217,eligibilité!$A$15:$AG$515,9,TRUE)))</f>
        <v/>
      </c>
      <c r="J217" s="105" t="str">
        <f>IF(A217="","",IF(VLOOKUP(A217,eligibilité!$A$15:$AG$515,10,TRUE)="","",VLOOKUP(A217,eligibilité!$A$15:$AG$515,10,TRUE)))</f>
        <v/>
      </c>
      <c r="K217" s="106" t="str">
        <f>IF(A217="","",IF(VLOOKUP(A217,eligibilité!$A$15:$AG$515,30,FALSE)=0,"",VLOOKUP(A217,eligibilité!$A$15:$AG$515,30,FALSE)))</f>
        <v/>
      </c>
      <c r="L217" s="107" t="str">
        <f t="shared" si="48"/>
        <v/>
      </c>
      <c r="M217" s="108" t="str">
        <f t="shared" si="49"/>
        <v/>
      </c>
      <c r="N217" s="107" t="str">
        <f t="shared" si="50"/>
        <v/>
      </c>
      <c r="O217" s="109" t="str">
        <f t="shared" si="51"/>
        <v/>
      </c>
      <c r="P217" s="109" t="str">
        <f t="shared" si="52"/>
        <v/>
      </c>
      <c r="Q217" s="241" t="str">
        <f t="shared" si="53"/>
        <v/>
      </c>
      <c r="R217" s="110" t="str">
        <f t="shared" si="54"/>
        <v/>
      </c>
      <c r="S217" s="352">
        <f t="shared" ca="1" si="63"/>
        <v>1296</v>
      </c>
      <c r="T217" s="107" t="str">
        <f t="shared" si="55"/>
        <v/>
      </c>
      <c r="U217" s="108" t="str">
        <f t="shared" si="56"/>
        <v/>
      </c>
      <c r="V217" s="107" t="str">
        <f t="shared" si="57"/>
        <v/>
      </c>
      <c r="W217" s="107" t="str">
        <f t="shared" si="58"/>
        <v/>
      </c>
      <c r="X217" s="108" t="str">
        <f t="shared" si="59"/>
        <v/>
      </c>
      <c r="Y217" s="108" t="str">
        <f t="shared" si="60"/>
        <v/>
      </c>
      <c r="Z217" s="108" t="str">
        <f t="shared" si="61"/>
        <v xml:space="preserve">Temps restant : </v>
      </c>
      <c r="AA217" s="355" t="str">
        <f t="shared" si="62"/>
        <v/>
      </c>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row>
    <row r="218" spans="1:87" ht="15.75" thickBot="1">
      <c r="A218" s="354" t="str">
        <f>IF(eligibilité!AG220="","",eligibilité!A220)</f>
        <v/>
      </c>
      <c r="B218" s="103" t="str">
        <f>IF(A218="","",IF(VLOOKUP(A218,eligibilité!$A$15:$J$515,2,TRUE)="","",VLOOKUP(A218,eligibilité!$A$15:$J$515,2,TRUE)))</f>
        <v/>
      </c>
      <c r="C218" s="103" t="str">
        <f>IF(A218="","",IF(VLOOKUP(A218,eligibilité!$A$15:$AG$515,3,TRUE)="","",VLOOKUP(A218,eligibilité!$A$15:$AG$515,3,TRUE)))</f>
        <v/>
      </c>
      <c r="D218" s="103" t="str">
        <f>IF(A218="","",IF(VLOOKUP(A218,eligibilité!$A$15:$AG$515,4,TRUE)="","",VLOOKUP(A218,eligibilité!$A$15:$AG$515,4,TRUE)))</f>
        <v/>
      </c>
      <c r="E218" s="103" t="str">
        <f>IF(A218="","",IF(VLOOKUP(A218,eligibilité!$A$15:$AG$515,5,TRUE)="","",VLOOKUP(A218,eligibilité!$A$15:$AG$515,5,TRUE)))</f>
        <v/>
      </c>
      <c r="F218" s="104" t="str">
        <f>IF(A218="","",IF(VLOOKUP(A218,eligibilité!$A$15:$AG$515,6,TRUE)="","",VLOOKUP(A218,eligibilité!$A$15:$AG$515,6,TRUE)))</f>
        <v/>
      </c>
      <c r="G218" s="104" t="str">
        <f>IF(A218="","",IF(VLOOKUP(A218,eligibilité!$A$15:$AG$515,7,TRUE)="","",VLOOKUP(A218,eligibilité!$A$15:$AG$515,7,TRUE)))</f>
        <v/>
      </c>
      <c r="H218" s="323" t="str">
        <f>IF(A218="","",IF(VLOOKUP(A218,eligibilité!$A$15:$AG$515,8,TRUE)="","",VLOOKUP(A218,eligibilité!$A$15:$AG$515,8,TRUE)))</f>
        <v/>
      </c>
      <c r="I218" s="103" t="str">
        <f>IF(A218="","",IF(VLOOKUP(A218,eligibilité!$A$15:$AG$515,9,TRUE)="","",VLOOKUP(A218,eligibilité!$A$15:$AG$515,9,TRUE)))</f>
        <v/>
      </c>
      <c r="J218" s="105" t="str">
        <f>IF(A218="","",IF(VLOOKUP(A218,eligibilité!$A$15:$AG$515,10,TRUE)="","",VLOOKUP(A218,eligibilité!$A$15:$AG$515,10,TRUE)))</f>
        <v/>
      </c>
      <c r="K218" s="106" t="str">
        <f>IF(A218="","",IF(VLOOKUP(A218,eligibilité!$A$15:$AG$515,30,FALSE)=0,"",VLOOKUP(A218,eligibilité!$A$15:$AG$515,30,FALSE)))</f>
        <v/>
      </c>
      <c r="L218" s="107" t="str">
        <f t="shared" si="48"/>
        <v/>
      </c>
      <c r="M218" s="108" t="str">
        <f t="shared" si="49"/>
        <v/>
      </c>
      <c r="N218" s="107" t="str">
        <f t="shared" si="50"/>
        <v/>
      </c>
      <c r="O218" s="109" t="str">
        <f t="shared" si="51"/>
        <v/>
      </c>
      <c r="P218" s="109" t="str">
        <f t="shared" si="52"/>
        <v/>
      </c>
      <c r="Q218" s="241" t="str">
        <f t="shared" si="53"/>
        <v/>
      </c>
      <c r="R218" s="110" t="str">
        <f t="shared" si="54"/>
        <v/>
      </c>
      <c r="S218" s="352">
        <f t="shared" ca="1" si="63"/>
        <v>1296</v>
      </c>
      <c r="T218" s="107" t="str">
        <f t="shared" si="55"/>
        <v/>
      </c>
      <c r="U218" s="108" t="str">
        <f t="shared" si="56"/>
        <v/>
      </c>
      <c r="V218" s="107" t="str">
        <f t="shared" si="57"/>
        <v/>
      </c>
      <c r="W218" s="107" t="str">
        <f t="shared" si="58"/>
        <v/>
      </c>
      <c r="X218" s="108" t="str">
        <f t="shared" si="59"/>
        <v/>
      </c>
      <c r="Y218" s="108" t="str">
        <f t="shared" si="60"/>
        <v/>
      </c>
      <c r="Z218" s="108" t="str">
        <f t="shared" si="61"/>
        <v xml:space="preserve">Temps restant : </v>
      </c>
      <c r="AA218" s="355" t="str">
        <f t="shared" si="62"/>
        <v/>
      </c>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row>
    <row r="219" spans="1:87" ht="15.75" thickBot="1">
      <c r="A219" s="354" t="str">
        <f>IF(eligibilité!AG221="","",eligibilité!A221)</f>
        <v/>
      </c>
      <c r="B219" s="103" t="str">
        <f>IF(A219="","",IF(VLOOKUP(A219,eligibilité!$A$15:$J$515,2,TRUE)="","",VLOOKUP(A219,eligibilité!$A$15:$J$515,2,TRUE)))</f>
        <v/>
      </c>
      <c r="C219" s="103" t="str">
        <f>IF(A219="","",IF(VLOOKUP(A219,eligibilité!$A$15:$AG$515,3,TRUE)="","",VLOOKUP(A219,eligibilité!$A$15:$AG$515,3,TRUE)))</f>
        <v/>
      </c>
      <c r="D219" s="103" t="str">
        <f>IF(A219="","",IF(VLOOKUP(A219,eligibilité!$A$15:$AG$515,4,TRUE)="","",VLOOKUP(A219,eligibilité!$A$15:$AG$515,4,TRUE)))</f>
        <v/>
      </c>
      <c r="E219" s="103" t="str">
        <f>IF(A219="","",IF(VLOOKUP(A219,eligibilité!$A$15:$AG$515,5,TRUE)="","",VLOOKUP(A219,eligibilité!$A$15:$AG$515,5,TRUE)))</f>
        <v/>
      </c>
      <c r="F219" s="104" t="str">
        <f>IF(A219="","",IF(VLOOKUP(A219,eligibilité!$A$15:$AG$515,6,TRUE)="","",VLOOKUP(A219,eligibilité!$A$15:$AG$515,6,TRUE)))</f>
        <v/>
      </c>
      <c r="G219" s="104" t="str">
        <f>IF(A219="","",IF(VLOOKUP(A219,eligibilité!$A$15:$AG$515,7,TRUE)="","",VLOOKUP(A219,eligibilité!$A$15:$AG$515,7,TRUE)))</f>
        <v/>
      </c>
      <c r="H219" s="323" t="str">
        <f>IF(A219="","",IF(VLOOKUP(A219,eligibilité!$A$15:$AG$515,8,TRUE)="","",VLOOKUP(A219,eligibilité!$A$15:$AG$515,8,TRUE)))</f>
        <v/>
      </c>
      <c r="I219" s="103" t="str">
        <f>IF(A219="","",IF(VLOOKUP(A219,eligibilité!$A$15:$AG$515,9,TRUE)="","",VLOOKUP(A219,eligibilité!$A$15:$AG$515,9,TRUE)))</f>
        <v/>
      </c>
      <c r="J219" s="105" t="str">
        <f>IF(A219="","",IF(VLOOKUP(A219,eligibilité!$A$15:$AG$515,10,TRUE)="","",VLOOKUP(A219,eligibilité!$A$15:$AG$515,10,TRUE)))</f>
        <v/>
      </c>
      <c r="K219" s="106" t="str">
        <f>IF(A219="","",IF(VLOOKUP(A219,eligibilité!$A$15:$AG$515,30,FALSE)=0,"",VLOOKUP(A219,eligibilité!$A$15:$AG$515,30,FALSE)))</f>
        <v/>
      </c>
      <c r="L219" s="107" t="str">
        <f t="shared" si="48"/>
        <v/>
      </c>
      <c r="M219" s="108" t="str">
        <f t="shared" si="49"/>
        <v/>
      </c>
      <c r="N219" s="107" t="str">
        <f t="shared" si="50"/>
        <v/>
      </c>
      <c r="O219" s="109" t="str">
        <f t="shared" si="51"/>
        <v/>
      </c>
      <c r="P219" s="109" t="str">
        <f t="shared" si="52"/>
        <v/>
      </c>
      <c r="Q219" s="241" t="str">
        <f t="shared" si="53"/>
        <v/>
      </c>
      <c r="R219" s="110" t="str">
        <f t="shared" si="54"/>
        <v/>
      </c>
      <c r="S219" s="352">
        <f t="shared" ca="1" si="63"/>
        <v>1296</v>
      </c>
      <c r="T219" s="107" t="str">
        <f t="shared" si="55"/>
        <v/>
      </c>
      <c r="U219" s="108" t="str">
        <f t="shared" si="56"/>
        <v/>
      </c>
      <c r="V219" s="107" t="str">
        <f t="shared" si="57"/>
        <v/>
      </c>
      <c r="W219" s="107" t="str">
        <f t="shared" si="58"/>
        <v/>
      </c>
      <c r="X219" s="108" t="str">
        <f t="shared" si="59"/>
        <v/>
      </c>
      <c r="Y219" s="108" t="str">
        <f t="shared" si="60"/>
        <v/>
      </c>
      <c r="Z219" s="108" t="str">
        <f t="shared" si="61"/>
        <v xml:space="preserve">Temps restant : </v>
      </c>
      <c r="AA219" s="355" t="str">
        <f t="shared" si="62"/>
        <v/>
      </c>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row>
    <row r="220" spans="1:87" ht="15.75" thickBot="1">
      <c r="A220" s="354" t="str">
        <f>IF(eligibilité!AG222="","",eligibilité!A222)</f>
        <v/>
      </c>
      <c r="B220" s="103" t="str">
        <f>IF(A220="","",IF(VLOOKUP(A220,eligibilité!$A$15:$J$515,2,TRUE)="","",VLOOKUP(A220,eligibilité!$A$15:$J$515,2,TRUE)))</f>
        <v/>
      </c>
      <c r="C220" s="103" t="str">
        <f>IF(A220="","",IF(VLOOKUP(A220,eligibilité!$A$15:$AG$515,3,TRUE)="","",VLOOKUP(A220,eligibilité!$A$15:$AG$515,3,TRUE)))</f>
        <v/>
      </c>
      <c r="D220" s="103" t="str">
        <f>IF(A220="","",IF(VLOOKUP(A220,eligibilité!$A$15:$AG$515,4,TRUE)="","",VLOOKUP(A220,eligibilité!$A$15:$AG$515,4,TRUE)))</f>
        <v/>
      </c>
      <c r="E220" s="103" t="str">
        <f>IF(A220="","",IF(VLOOKUP(A220,eligibilité!$A$15:$AG$515,5,TRUE)="","",VLOOKUP(A220,eligibilité!$A$15:$AG$515,5,TRUE)))</f>
        <v/>
      </c>
      <c r="F220" s="104" t="str">
        <f>IF(A220="","",IF(VLOOKUP(A220,eligibilité!$A$15:$AG$515,6,TRUE)="","",VLOOKUP(A220,eligibilité!$A$15:$AG$515,6,TRUE)))</f>
        <v/>
      </c>
      <c r="G220" s="104" t="str">
        <f>IF(A220="","",IF(VLOOKUP(A220,eligibilité!$A$15:$AG$515,7,TRUE)="","",VLOOKUP(A220,eligibilité!$A$15:$AG$515,7,TRUE)))</f>
        <v/>
      </c>
      <c r="H220" s="323" t="str">
        <f>IF(A220="","",IF(VLOOKUP(A220,eligibilité!$A$15:$AG$515,8,TRUE)="","",VLOOKUP(A220,eligibilité!$A$15:$AG$515,8,TRUE)))</f>
        <v/>
      </c>
      <c r="I220" s="103" t="str">
        <f>IF(A220="","",IF(VLOOKUP(A220,eligibilité!$A$15:$AG$515,9,TRUE)="","",VLOOKUP(A220,eligibilité!$A$15:$AG$515,9,TRUE)))</f>
        <v/>
      </c>
      <c r="J220" s="105" t="str">
        <f>IF(A220="","",IF(VLOOKUP(A220,eligibilité!$A$15:$AG$515,10,TRUE)="","",VLOOKUP(A220,eligibilité!$A$15:$AG$515,10,TRUE)))</f>
        <v/>
      </c>
      <c r="K220" s="106" t="str">
        <f>IF(A220="","",IF(VLOOKUP(A220,eligibilité!$A$15:$AG$515,30,FALSE)=0,"",VLOOKUP(A220,eligibilité!$A$15:$AG$515,30,FALSE)))</f>
        <v/>
      </c>
      <c r="L220" s="107" t="str">
        <f t="shared" si="48"/>
        <v/>
      </c>
      <c r="M220" s="108" t="str">
        <f t="shared" si="49"/>
        <v/>
      </c>
      <c r="N220" s="107" t="str">
        <f t="shared" si="50"/>
        <v/>
      </c>
      <c r="O220" s="109" t="str">
        <f t="shared" si="51"/>
        <v/>
      </c>
      <c r="P220" s="109" t="str">
        <f t="shared" si="52"/>
        <v/>
      </c>
      <c r="Q220" s="241" t="str">
        <f t="shared" si="53"/>
        <v/>
      </c>
      <c r="R220" s="110" t="str">
        <f t="shared" si="54"/>
        <v/>
      </c>
      <c r="S220" s="352">
        <f t="shared" ca="1" si="63"/>
        <v>1296</v>
      </c>
      <c r="T220" s="107" t="str">
        <f t="shared" si="55"/>
        <v/>
      </c>
      <c r="U220" s="108" t="str">
        <f t="shared" si="56"/>
        <v/>
      </c>
      <c r="V220" s="107" t="str">
        <f t="shared" si="57"/>
        <v/>
      </c>
      <c r="W220" s="107" t="str">
        <f t="shared" si="58"/>
        <v/>
      </c>
      <c r="X220" s="108" t="str">
        <f t="shared" si="59"/>
        <v/>
      </c>
      <c r="Y220" s="108" t="str">
        <f t="shared" si="60"/>
        <v/>
      </c>
      <c r="Z220" s="108" t="str">
        <f t="shared" si="61"/>
        <v xml:space="preserve">Temps restant : </v>
      </c>
      <c r="AA220" s="355" t="str">
        <f t="shared" si="62"/>
        <v/>
      </c>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row>
    <row r="221" spans="1:87" ht="15.75" thickBot="1">
      <c r="A221" s="354" t="str">
        <f>IF(eligibilité!AG223="","",eligibilité!A223)</f>
        <v/>
      </c>
      <c r="B221" s="103" t="str">
        <f>IF(A221="","",IF(VLOOKUP(A221,eligibilité!$A$15:$J$515,2,TRUE)="","",VLOOKUP(A221,eligibilité!$A$15:$J$515,2,TRUE)))</f>
        <v/>
      </c>
      <c r="C221" s="103" t="str">
        <f>IF(A221="","",IF(VLOOKUP(A221,eligibilité!$A$15:$AG$515,3,TRUE)="","",VLOOKUP(A221,eligibilité!$A$15:$AG$515,3,TRUE)))</f>
        <v/>
      </c>
      <c r="D221" s="103" t="str">
        <f>IF(A221="","",IF(VLOOKUP(A221,eligibilité!$A$15:$AG$515,4,TRUE)="","",VLOOKUP(A221,eligibilité!$A$15:$AG$515,4,TRUE)))</f>
        <v/>
      </c>
      <c r="E221" s="103" t="str">
        <f>IF(A221="","",IF(VLOOKUP(A221,eligibilité!$A$15:$AG$515,5,TRUE)="","",VLOOKUP(A221,eligibilité!$A$15:$AG$515,5,TRUE)))</f>
        <v/>
      </c>
      <c r="F221" s="104" t="str">
        <f>IF(A221="","",IF(VLOOKUP(A221,eligibilité!$A$15:$AG$515,6,TRUE)="","",VLOOKUP(A221,eligibilité!$A$15:$AG$515,6,TRUE)))</f>
        <v/>
      </c>
      <c r="G221" s="104" t="str">
        <f>IF(A221="","",IF(VLOOKUP(A221,eligibilité!$A$15:$AG$515,7,TRUE)="","",VLOOKUP(A221,eligibilité!$A$15:$AG$515,7,TRUE)))</f>
        <v/>
      </c>
      <c r="H221" s="323" t="str">
        <f>IF(A221="","",IF(VLOOKUP(A221,eligibilité!$A$15:$AG$515,8,TRUE)="","",VLOOKUP(A221,eligibilité!$A$15:$AG$515,8,TRUE)))</f>
        <v/>
      </c>
      <c r="I221" s="103" t="str">
        <f>IF(A221="","",IF(VLOOKUP(A221,eligibilité!$A$15:$AG$515,9,TRUE)="","",VLOOKUP(A221,eligibilité!$A$15:$AG$515,9,TRUE)))</f>
        <v/>
      </c>
      <c r="J221" s="105" t="str">
        <f>IF(A221="","",IF(VLOOKUP(A221,eligibilité!$A$15:$AG$515,10,TRUE)="","",VLOOKUP(A221,eligibilité!$A$15:$AG$515,10,TRUE)))</f>
        <v/>
      </c>
      <c r="K221" s="106" t="str">
        <f>IF(A221="","",IF(VLOOKUP(A221,eligibilité!$A$15:$AG$515,30,FALSE)=0,"",VLOOKUP(A221,eligibilité!$A$15:$AG$515,30,FALSE)))</f>
        <v/>
      </c>
      <c r="L221" s="107" t="str">
        <f t="shared" si="48"/>
        <v/>
      </c>
      <c r="M221" s="108" t="str">
        <f t="shared" si="49"/>
        <v/>
      </c>
      <c r="N221" s="107" t="str">
        <f t="shared" si="50"/>
        <v/>
      </c>
      <c r="O221" s="109" t="str">
        <f t="shared" si="51"/>
        <v/>
      </c>
      <c r="P221" s="109" t="str">
        <f t="shared" si="52"/>
        <v/>
      </c>
      <c r="Q221" s="241" t="str">
        <f t="shared" si="53"/>
        <v/>
      </c>
      <c r="R221" s="110" t="str">
        <f t="shared" si="54"/>
        <v/>
      </c>
      <c r="S221" s="352">
        <f t="shared" ca="1" si="63"/>
        <v>1296</v>
      </c>
      <c r="T221" s="107" t="str">
        <f t="shared" si="55"/>
        <v/>
      </c>
      <c r="U221" s="108" t="str">
        <f t="shared" si="56"/>
        <v/>
      </c>
      <c r="V221" s="107" t="str">
        <f t="shared" si="57"/>
        <v/>
      </c>
      <c r="W221" s="107" t="str">
        <f t="shared" si="58"/>
        <v/>
      </c>
      <c r="X221" s="108" t="str">
        <f t="shared" si="59"/>
        <v/>
      </c>
      <c r="Y221" s="108" t="str">
        <f t="shared" si="60"/>
        <v/>
      </c>
      <c r="Z221" s="108" t="str">
        <f t="shared" si="61"/>
        <v xml:space="preserve">Temps restant : </v>
      </c>
      <c r="AA221" s="355" t="str">
        <f t="shared" si="62"/>
        <v/>
      </c>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row>
    <row r="222" spans="1:87" ht="15.75" thickBot="1">
      <c r="A222" s="354" t="str">
        <f>IF(eligibilité!AG224="","",eligibilité!A224)</f>
        <v/>
      </c>
      <c r="B222" s="103" t="str">
        <f>IF(A222="","",IF(VLOOKUP(A222,eligibilité!$A$15:$J$515,2,TRUE)="","",VLOOKUP(A222,eligibilité!$A$15:$J$515,2,TRUE)))</f>
        <v/>
      </c>
      <c r="C222" s="103" t="str">
        <f>IF(A222="","",IF(VLOOKUP(A222,eligibilité!$A$15:$AG$515,3,TRUE)="","",VLOOKUP(A222,eligibilité!$A$15:$AG$515,3,TRUE)))</f>
        <v/>
      </c>
      <c r="D222" s="103" t="str">
        <f>IF(A222="","",IF(VLOOKUP(A222,eligibilité!$A$15:$AG$515,4,TRUE)="","",VLOOKUP(A222,eligibilité!$A$15:$AG$515,4,TRUE)))</f>
        <v/>
      </c>
      <c r="E222" s="103" t="str">
        <f>IF(A222="","",IF(VLOOKUP(A222,eligibilité!$A$15:$AG$515,5,TRUE)="","",VLOOKUP(A222,eligibilité!$A$15:$AG$515,5,TRUE)))</f>
        <v/>
      </c>
      <c r="F222" s="104" t="str">
        <f>IF(A222="","",IF(VLOOKUP(A222,eligibilité!$A$15:$AG$515,6,TRUE)="","",VLOOKUP(A222,eligibilité!$A$15:$AG$515,6,TRUE)))</f>
        <v/>
      </c>
      <c r="G222" s="104" t="str">
        <f>IF(A222="","",IF(VLOOKUP(A222,eligibilité!$A$15:$AG$515,7,TRUE)="","",VLOOKUP(A222,eligibilité!$A$15:$AG$515,7,TRUE)))</f>
        <v/>
      </c>
      <c r="H222" s="323" t="str">
        <f>IF(A222="","",IF(VLOOKUP(A222,eligibilité!$A$15:$AG$515,8,TRUE)="","",VLOOKUP(A222,eligibilité!$A$15:$AG$515,8,TRUE)))</f>
        <v/>
      </c>
      <c r="I222" s="103" t="str">
        <f>IF(A222="","",IF(VLOOKUP(A222,eligibilité!$A$15:$AG$515,9,TRUE)="","",VLOOKUP(A222,eligibilité!$A$15:$AG$515,9,TRUE)))</f>
        <v/>
      </c>
      <c r="J222" s="105" t="str">
        <f>IF(A222="","",IF(VLOOKUP(A222,eligibilité!$A$15:$AG$515,10,TRUE)="","",VLOOKUP(A222,eligibilité!$A$15:$AG$515,10,TRUE)))</f>
        <v/>
      </c>
      <c r="K222" s="106" t="str">
        <f>IF(A222="","",IF(VLOOKUP(A222,eligibilité!$A$15:$AG$515,30,FALSE)=0,"",VLOOKUP(A222,eligibilité!$A$15:$AG$515,30,FALSE)))</f>
        <v/>
      </c>
      <c r="L222" s="107" t="str">
        <f t="shared" si="48"/>
        <v/>
      </c>
      <c r="M222" s="108" t="str">
        <f t="shared" si="49"/>
        <v/>
      </c>
      <c r="N222" s="107" t="str">
        <f t="shared" si="50"/>
        <v/>
      </c>
      <c r="O222" s="109" t="str">
        <f t="shared" si="51"/>
        <v/>
      </c>
      <c r="P222" s="109" t="str">
        <f t="shared" si="52"/>
        <v/>
      </c>
      <c r="Q222" s="241" t="str">
        <f t="shared" si="53"/>
        <v/>
      </c>
      <c r="R222" s="110" t="str">
        <f t="shared" si="54"/>
        <v/>
      </c>
      <c r="S222" s="352">
        <f t="shared" ca="1" si="63"/>
        <v>1296</v>
      </c>
      <c r="T222" s="107" t="str">
        <f t="shared" si="55"/>
        <v/>
      </c>
      <c r="U222" s="108" t="str">
        <f t="shared" si="56"/>
        <v/>
      </c>
      <c r="V222" s="107" t="str">
        <f t="shared" si="57"/>
        <v/>
      </c>
      <c r="W222" s="107" t="str">
        <f t="shared" si="58"/>
        <v/>
      </c>
      <c r="X222" s="108" t="str">
        <f t="shared" si="59"/>
        <v/>
      </c>
      <c r="Y222" s="108" t="str">
        <f t="shared" si="60"/>
        <v/>
      </c>
      <c r="Z222" s="108" t="str">
        <f t="shared" si="61"/>
        <v xml:space="preserve">Temps restant : </v>
      </c>
      <c r="AA222" s="355" t="str">
        <f t="shared" si="62"/>
        <v/>
      </c>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row>
    <row r="223" spans="1:87" ht="15.75" thickBot="1">
      <c r="A223" s="354" t="str">
        <f>IF(eligibilité!AG225="","",eligibilité!A225)</f>
        <v/>
      </c>
      <c r="B223" s="103" t="str">
        <f>IF(A223="","",IF(VLOOKUP(A223,eligibilité!$A$15:$J$515,2,TRUE)="","",VLOOKUP(A223,eligibilité!$A$15:$J$515,2,TRUE)))</f>
        <v/>
      </c>
      <c r="C223" s="103" t="str">
        <f>IF(A223="","",IF(VLOOKUP(A223,eligibilité!$A$15:$AG$515,3,TRUE)="","",VLOOKUP(A223,eligibilité!$A$15:$AG$515,3,TRUE)))</f>
        <v/>
      </c>
      <c r="D223" s="103" t="str">
        <f>IF(A223="","",IF(VLOOKUP(A223,eligibilité!$A$15:$AG$515,4,TRUE)="","",VLOOKUP(A223,eligibilité!$A$15:$AG$515,4,TRUE)))</f>
        <v/>
      </c>
      <c r="E223" s="103" t="str">
        <f>IF(A223="","",IF(VLOOKUP(A223,eligibilité!$A$15:$AG$515,5,TRUE)="","",VLOOKUP(A223,eligibilité!$A$15:$AG$515,5,TRUE)))</f>
        <v/>
      </c>
      <c r="F223" s="104" t="str">
        <f>IF(A223="","",IF(VLOOKUP(A223,eligibilité!$A$15:$AG$515,6,TRUE)="","",VLOOKUP(A223,eligibilité!$A$15:$AG$515,6,TRUE)))</f>
        <v/>
      </c>
      <c r="G223" s="104" t="str">
        <f>IF(A223="","",IF(VLOOKUP(A223,eligibilité!$A$15:$AG$515,7,TRUE)="","",VLOOKUP(A223,eligibilité!$A$15:$AG$515,7,TRUE)))</f>
        <v/>
      </c>
      <c r="H223" s="323" t="str">
        <f>IF(A223="","",IF(VLOOKUP(A223,eligibilité!$A$15:$AG$515,8,TRUE)="","",VLOOKUP(A223,eligibilité!$A$15:$AG$515,8,TRUE)))</f>
        <v/>
      </c>
      <c r="I223" s="103" t="str">
        <f>IF(A223="","",IF(VLOOKUP(A223,eligibilité!$A$15:$AG$515,9,TRUE)="","",VLOOKUP(A223,eligibilité!$A$15:$AG$515,9,TRUE)))</f>
        <v/>
      </c>
      <c r="J223" s="105" t="str">
        <f>IF(A223="","",IF(VLOOKUP(A223,eligibilité!$A$15:$AG$515,10,TRUE)="","",VLOOKUP(A223,eligibilité!$A$15:$AG$515,10,TRUE)))</f>
        <v/>
      </c>
      <c r="K223" s="106" t="str">
        <f>IF(A223="","",IF(VLOOKUP(A223,eligibilité!$A$15:$AG$515,30,FALSE)=0,"",VLOOKUP(A223,eligibilité!$A$15:$AG$515,30,FALSE)))</f>
        <v/>
      </c>
      <c r="L223" s="107" t="str">
        <f t="shared" si="48"/>
        <v/>
      </c>
      <c r="M223" s="108" t="str">
        <f t="shared" si="49"/>
        <v/>
      </c>
      <c r="N223" s="107" t="str">
        <f t="shared" si="50"/>
        <v/>
      </c>
      <c r="O223" s="109" t="str">
        <f t="shared" si="51"/>
        <v/>
      </c>
      <c r="P223" s="109" t="str">
        <f t="shared" si="52"/>
        <v/>
      </c>
      <c r="Q223" s="241" t="str">
        <f t="shared" si="53"/>
        <v/>
      </c>
      <c r="R223" s="110" t="str">
        <f t="shared" si="54"/>
        <v/>
      </c>
      <c r="S223" s="352">
        <f t="shared" ca="1" si="63"/>
        <v>1296</v>
      </c>
      <c r="T223" s="107" t="str">
        <f t="shared" si="55"/>
        <v/>
      </c>
      <c r="U223" s="108" t="str">
        <f t="shared" si="56"/>
        <v/>
      </c>
      <c r="V223" s="107" t="str">
        <f t="shared" si="57"/>
        <v/>
      </c>
      <c r="W223" s="107" t="str">
        <f t="shared" si="58"/>
        <v/>
      </c>
      <c r="X223" s="108" t="str">
        <f t="shared" si="59"/>
        <v/>
      </c>
      <c r="Y223" s="108" t="str">
        <f t="shared" si="60"/>
        <v/>
      </c>
      <c r="Z223" s="108" t="str">
        <f t="shared" si="61"/>
        <v xml:space="preserve">Temps restant : </v>
      </c>
      <c r="AA223" s="355" t="str">
        <f t="shared" si="62"/>
        <v/>
      </c>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row>
    <row r="224" spans="1:87" ht="15.75" thickBot="1">
      <c r="A224" s="354" t="str">
        <f>IF(eligibilité!AG226="","",eligibilité!A226)</f>
        <v/>
      </c>
      <c r="B224" s="103" t="str">
        <f>IF(A224="","",IF(VLOOKUP(A224,eligibilité!$A$15:$J$515,2,TRUE)="","",VLOOKUP(A224,eligibilité!$A$15:$J$515,2,TRUE)))</f>
        <v/>
      </c>
      <c r="C224" s="103" t="str">
        <f>IF(A224="","",IF(VLOOKUP(A224,eligibilité!$A$15:$AG$515,3,TRUE)="","",VLOOKUP(A224,eligibilité!$A$15:$AG$515,3,TRUE)))</f>
        <v/>
      </c>
      <c r="D224" s="103" t="str">
        <f>IF(A224="","",IF(VLOOKUP(A224,eligibilité!$A$15:$AG$515,4,TRUE)="","",VLOOKUP(A224,eligibilité!$A$15:$AG$515,4,TRUE)))</f>
        <v/>
      </c>
      <c r="E224" s="103" t="str">
        <f>IF(A224="","",IF(VLOOKUP(A224,eligibilité!$A$15:$AG$515,5,TRUE)="","",VLOOKUP(A224,eligibilité!$A$15:$AG$515,5,TRUE)))</f>
        <v/>
      </c>
      <c r="F224" s="104" t="str">
        <f>IF(A224="","",IF(VLOOKUP(A224,eligibilité!$A$15:$AG$515,6,TRUE)="","",VLOOKUP(A224,eligibilité!$A$15:$AG$515,6,TRUE)))</f>
        <v/>
      </c>
      <c r="G224" s="104" t="str">
        <f>IF(A224="","",IF(VLOOKUP(A224,eligibilité!$A$15:$AG$515,7,TRUE)="","",VLOOKUP(A224,eligibilité!$A$15:$AG$515,7,TRUE)))</f>
        <v/>
      </c>
      <c r="H224" s="323" t="str">
        <f>IF(A224="","",IF(VLOOKUP(A224,eligibilité!$A$15:$AG$515,8,TRUE)="","",VLOOKUP(A224,eligibilité!$A$15:$AG$515,8,TRUE)))</f>
        <v/>
      </c>
      <c r="I224" s="103" t="str">
        <f>IF(A224="","",IF(VLOOKUP(A224,eligibilité!$A$15:$AG$515,9,TRUE)="","",VLOOKUP(A224,eligibilité!$A$15:$AG$515,9,TRUE)))</f>
        <v/>
      </c>
      <c r="J224" s="105" t="str">
        <f>IF(A224="","",IF(VLOOKUP(A224,eligibilité!$A$15:$AG$515,10,TRUE)="","",VLOOKUP(A224,eligibilité!$A$15:$AG$515,10,TRUE)))</f>
        <v/>
      </c>
      <c r="K224" s="106" t="str">
        <f>IF(A224="","",IF(VLOOKUP(A224,eligibilité!$A$15:$AG$515,30,FALSE)=0,"",VLOOKUP(A224,eligibilité!$A$15:$AG$515,30,FALSE)))</f>
        <v/>
      </c>
      <c r="L224" s="107" t="str">
        <f t="shared" si="48"/>
        <v/>
      </c>
      <c r="M224" s="108" t="str">
        <f t="shared" si="49"/>
        <v/>
      </c>
      <c r="N224" s="107" t="str">
        <f t="shared" si="50"/>
        <v/>
      </c>
      <c r="O224" s="109" t="str">
        <f t="shared" si="51"/>
        <v/>
      </c>
      <c r="P224" s="109" t="str">
        <f t="shared" si="52"/>
        <v/>
      </c>
      <c r="Q224" s="241" t="str">
        <f t="shared" si="53"/>
        <v/>
      </c>
      <c r="R224" s="110" t="str">
        <f t="shared" si="54"/>
        <v/>
      </c>
      <c r="S224" s="352">
        <f t="shared" ca="1" si="63"/>
        <v>1296</v>
      </c>
      <c r="T224" s="107" t="str">
        <f t="shared" si="55"/>
        <v/>
      </c>
      <c r="U224" s="108" t="str">
        <f t="shared" si="56"/>
        <v/>
      </c>
      <c r="V224" s="107" t="str">
        <f t="shared" si="57"/>
        <v/>
      </c>
      <c r="W224" s="107" t="str">
        <f t="shared" si="58"/>
        <v/>
      </c>
      <c r="X224" s="108" t="str">
        <f t="shared" si="59"/>
        <v/>
      </c>
      <c r="Y224" s="108" t="str">
        <f t="shared" si="60"/>
        <v/>
      </c>
      <c r="Z224" s="108" t="str">
        <f t="shared" si="61"/>
        <v xml:space="preserve">Temps restant : </v>
      </c>
      <c r="AA224" s="355" t="str">
        <f t="shared" si="62"/>
        <v/>
      </c>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row>
    <row r="225" spans="1:87" ht="15.75" thickBot="1">
      <c r="A225" s="354" t="str">
        <f>IF(eligibilité!AG227="","",eligibilité!A227)</f>
        <v/>
      </c>
      <c r="B225" s="103" t="str">
        <f>IF(A225="","",IF(VLOOKUP(A225,eligibilité!$A$15:$J$515,2,TRUE)="","",VLOOKUP(A225,eligibilité!$A$15:$J$515,2,TRUE)))</f>
        <v/>
      </c>
      <c r="C225" s="103" t="str">
        <f>IF(A225="","",IF(VLOOKUP(A225,eligibilité!$A$15:$AG$515,3,TRUE)="","",VLOOKUP(A225,eligibilité!$A$15:$AG$515,3,TRUE)))</f>
        <v/>
      </c>
      <c r="D225" s="103" t="str">
        <f>IF(A225="","",IF(VLOOKUP(A225,eligibilité!$A$15:$AG$515,4,TRUE)="","",VLOOKUP(A225,eligibilité!$A$15:$AG$515,4,TRUE)))</f>
        <v/>
      </c>
      <c r="E225" s="103" t="str">
        <f>IF(A225="","",IF(VLOOKUP(A225,eligibilité!$A$15:$AG$515,5,TRUE)="","",VLOOKUP(A225,eligibilité!$A$15:$AG$515,5,TRUE)))</f>
        <v/>
      </c>
      <c r="F225" s="104" t="str">
        <f>IF(A225="","",IF(VLOOKUP(A225,eligibilité!$A$15:$AG$515,6,TRUE)="","",VLOOKUP(A225,eligibilité!$A$15:$AG$515,6,TRUE)))</f>
        <v/>
      </c>
      <c r="G225" s="104" t="str">
        <f>IF(A225="","",IF(VLOOKUP(A225,eligibilité!$A$15:$AG$515,7,TRUE)="","",VLOOKUP(A225,eligibilité!$A$15:$AG$515,7,TRUE)))</f>
        <v/>
      </c>
      <c r="H225" s="323" t="str">
        <f>IF(A225="","",IF(VLOOKUP(A225,eligibilité!$A$15:$AG$515,8,TRUE)="","",VLOOKUP(A225,eligibilité!$A$15:$AG$515,8,TRUE)))</f>
        <v/>
      </c>
      <c r="I225" s="103" t="str">
        <f>IF(A225="","",IF(VLOOKUP(A225,eligibilité!$A$15:$AG$515,9,TRUE)="","",VLOOKUP(A225,eligibilité!$A$15:$AG$515,9,TRUE)))</f>
        <v/>
      </c>
      <c r="J225" s="105" t="str">
        <f>IF(A225="","",IF(VLOOKUP(A225,eligibilité!$A$15:$AG$515,10,TRUE)="","",VLOOKUP(A225,eligibilité!$A$15:$AG$515,10,TRUE)))</f>
        <v/>
      </c>
      <c r="K225" s="106" t="str">
        <f>IF(A225="","",IF(VLOOKUP(A225,eligibilité!$A$15:$AG$515,30,FALSE)=0,"",VLOOKUP(A225,eligibilité!$A$15:$AG$515,30,FALSE)))</f>
        <v/>
      </c>
      <c r="L225" s="107" t="str">
        <f t="shared" si="48"/>
        <v/>
      </c>
      <c r="M225" s="108" t="str">
        <f t="shared" si="49"/>
        <v/>
      </c>
      <c r="N225" s="107" t="str">
        <f t="shared" si="50"/>
        <v/>
      </c>
      <c r="O225" s="109" t="str">
        <f t="shared" si="51"/>
        <v/>
      </c>
      <c r="P225" s="109" t="str">
        <f t="shared" si="52"/>
        <v/>
      </c>
      <c r="Q225" s="241" t="str">
        <f t="shared" si="53"/>
        <v/>
      </c>
      <c r="R225" s="110" t="str">
        <f t="shared" si="54"/>
        <v/>
      </c>
      <c r="S225" s="352">
        <f t="shared" ca="1" si="63"/>
        <v>1296</v>
      </c>
      <c r="T225" s="107" t="str">
        <f t="shared" si="55"/>
        <v/>
      </c>
      <c r="U225" s="108" t="str">
        <f t="shared" si="56"/>
        <v/>
      </c>
      <c r="V225" s="107" t="str">
        <f t="shared" si="57"/>
        <v/>
      </c>
      <c r="W225" s="107" t="str">
        <f t="shared" si="58"/>
        <v/>
      </c>
      <c r="X225" s="108" t="str">
        <f t="shared" si="59"/>
        <v/>
      </c>
      <c r="Y225" s="108" t="str">
        <f t="shared" si="60"/>
        <v/>
      </c>
      <c r="Z225" s="108" t="str">
        <f t="shared" si="61"/>
        <v xml:space="preserve">Temps restant : </v>
      </c>
      <c r="AA225" s="355" t="str">
        <f t="shared" si="62"/>
        <v/>
      </c>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row>
    <row r="226" spans="1:87" ht="15.75" thickBot="1">
      <c r="A226" s="354" t="str">
        <f>IF(eligibilité!AG228="","",eligibilité!A228)</f>
        <v/>
      </c>
      <c r="B226" s="103" t="str">
        <f>IF(A226="","",IF(VLOOKUP(A226,eligibilité!$A$15:$J$515,2,TRUE)="","",VLOOKUP(A226,eligibilité!$A$15:$J$515,2,TRUE)))</f>
        <v/>
      </c>
      <c r="C226" s="103" t="str">
        <f>IF(A226="","",IF(VLOOKUP(A226,eligibilité!$A$15:$AG$515,3,TRUE)="","",VLOOKUP(A226,eligibilité!$A$15:$AG$515,3,TRUE)))</f>
        <v/>
      </c>
      <c r="D226" s="103" t="str">
        <f>IF(A226="","",IF(VLOOKUP(A226,eligibilité!$A$15:$AG$515,4,TRUE)="","",VLOOKUP(A226,eligibilité!$A$15:$AG$515,4,TRUE)))</f>
        <v/>
      </c>
      <c r="E226" s="103" t="str">
        <f>IF(A226="","",IF(VLOOKUP(A226,eligibilité!$A$15:$AG$515,5,TRUE)="","",VLOOKUP(A226,eligibilité!$A$15:$AG$515,5,TRUE)))</f>
        <v/>
      </c>
      <c r="F226" s="104" t="str">
        <f>IF(A226="","",IF(VLOOKUP(A226,eligibilité!$A$15:$AG$515,6,TRUE)="","",VLOOKUP(A226,eligibilité!$A$15:$AG$515,6,TRUE)))</f>
        <v/>
      </c>
      <c r="G226" s="104" t="str">
        <f>IF(A226="","",IF(VLOOKUP(A226,eligibilité!$A$15:$AG$515,7,TRUE)="","",VLOOKUP(A226,eligibilité!$A$15:$AG$515,7,TRUE)))</f>
        <v/>
      </c>
      <c r="H226" s="323" t="str">
        <f>IF(A226="","",IF(VLOOKUP(A226,eligibilité!$A$15:$AG$515,8,TRUE)="","",VLOOKUP(A226,eligibilité!$A$15:$AG$515,8,TRUE)))</f>
        <v/>
      </c>
      <c r="I226" s="103" t="str">
        <f>IF(A226="","",IF(VLOOKUP(A226,eligibilité!$A$15:$AG$515,9,TRUE)="","",VLOOKUP(A226,eligibilité!$A$15:$AG$515,9,TRUE)))</f>
        <v/>
      </c>
      <c r="J226" s="105" t="str">
        <f>IF(A226="","",IF(VLOOKUP(A226,eligibilité!$A$15:$AG$515,10,TRUE)="","",VLOOKUP(A226,eligibilité!$A$15:$AG$515,10,TRUE)))</f>
        <v/>
      </c>
      <c r="K226" s="106" t="str">
        <f>IF(A226="","",IF(VLOOKUP(A226,eligibilité!$A$15:$AG$515,30,FALSE)=0,"",VLOOKUP(A226,eligibilité!$A$15:$AG$515,30,FALSE)))</f>
        <v/>
      </c>
      <c r="L226" s="107" t="str">
        <f t="shared" si="48"/>
        <v/>
      </c>
      <c r="M226" s="108" t="str">
        <f t="shared" si="49"/>
        <v/>
      </c>
      <c r="N226" s="107" t="str">
        <f t="shared" si="50"/>
        <v/>
      </c>
      <c r="O226" s="109" t="str">
        <f t="shared" si="51"/>
        <v/>
      </c>
      <c r="P226" s="109" t="str">
        <f t="shared" si="52"/>
        <v/>
      </c>
      <c r="Q226" s="241" t="str">
        <f t="shared" si="53"/>
        <v/>
      </c>
      <c r="R226" s="110" t="str">
        <f t="shared" si="54"/>
        <v/>
      </c>
      <c r="S226" s="352">
        <f t="shared" ca="1" si="63"/>
        <v>1296</v>
      </c>
      <c r="T226" s="107" t="str">
        <f t="shared" si="55"/>
        <v/>
      </c>
      <c r="U226" s="108" t="str">
        <f t="shared" si="56"/>
        <v/>
      </c>
      <c r="V226" s="107" t="str">
        <f t="shared" si="57"/>
        <v/>
      </c>
      <c r="W226" s="107" t="str">
        <f t="shared" si="58"/>
        <v/>
      </c>
      <c r="X226" s="108" t="str">
        <f t="shared" si="59"/>
        <v/>
      </c>
      <c r="Y226" s="108" t="str">
        <f t="shared" si="60"/>
        <v/>
      </c>
      <c r="Z226" s="108" t="str">
        <f t="shared" si="61"/>
        <v xml:space="preserve">Temps restant : </v>
      </c>
      <c r="AA226" s="355" t="str">
        <f t="shared" si="62"/>
        <v/>
      </c>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row>
    <row r="227" spans="1:87" ht="15.75" thickBot="1">
      <c r="A227" s="354" t="str">
        <f>IF(eligibilité!AG229="","",eligibilité!A229)</f>
        <v/>
      </c>
      <c r="B227" s="103" t="str">
        <f>IF(A227="","",IF(VLOOKUP(A227,eligibilité!$A$15:$J$515,2,TRUE)="","",VLOOKUP(A227,eligibilité!$A$15:$J$515,2,TRUE)))</f>
        <v/>
      </c>
      <c r="C227" s="103" t="str">
        <f>IF(A227="","",IF(VLOOKUP(A227,eligibilité!$A$15:$AG$515,3,TRUE)="","",VLOOKUP(A227,eligibilité!$A$15:$AG$515,3,TRUE)))</f>
        <v/>
      </c>
      <c r="D227" s="103" t="str">
        <f>IF(A227="","",IF(VLOOKUP(A227,eligibilité!$A$15:$AG$515,4,TRUE)="","",VLOOKUP(A227,eligibilité!$A$15:$AG$515,4,TRUE)))</f>
        <v/>
      </c>
      <c r="E227" s="103" t="str">
        <f>IF(A227="","",IF(VLOOKUP(A227,eligibilité!$A$15:$AG$515,5,TRUE)="","",VLOOKUP(A227,eligibilité!$A$15:$AG$515,5,TRUE)))</f>
        <v/>
      </c>
      <c r="F227" s="104" t="str">
        <f>IF(A227="","",IF(VLOOKUP(A227,eligibilité!$A$15:$AG$515,6,TRUE)="","",VLOOKUP(A227,eligibilité!$A$15:$AG$515,6,TRUE)))</f>
        <v/>
      </c>
      <c r="G227" s="104" t="str">
        <f>IF(A227="","",IF(VLOOKUP(A227,eligibilité!$A$15:$AG$515,7,TRUE)="","",VLOOKUP(A227,eligibilité!$A$15:$AG$515,7,TRUE)))</f>
        <v/>
      </c>
      <c r="H227" s="323" t="str">
        <f>IF(A227="","",IF(VLOOKUP(A227,eligibilité!$A$15:$AG$515,8,TRUE)="","",VLOOKUP(A227,eligibilité!$A$15:$AG$515,8,TRUE)))</f>
        <v/>
      </c>
      <c r="I227" s="103" t="str">
        <f>IF(A227="","",IF(VLOOKUP(A227,eligibilité!$A$15:$AG$515,9,TRUE)="","",VLOOKUP(A227,eligibilité!$A$15:$AG$515,9,TRUE)))</f>
        <v/>
      </c>
      <c r="J227" s="105" t="str">
        <f>IF(A227="","",IF(VLOOKUP(A227,eligibilité!$A$15:$AG$515,10,TRUE)="","",VLOOKUP(A227,eligibilité!$A$15:$AG$515,10,TRUE)))</f>
        <v/>
      </c>
      <c r="K227" s="106" t="str">
        <f>IF(A227="","",IF(VLOOKUP(A227,eligibilité!$A$15:$AG$515,30,FALSE)=0,"",VLOOKUP(A227,eligibilité!$A$15:$AG$515,30,FALSE)))</f>
        <v/>
      </c>
      <c r="L227" s="107" t="str">
        <f t="shared" si="48"/>
        <v/>
      </c>
      <c r="M227" s="108" t="str">
        <f t="shared" si="49"/>
        <v/>
      </c>
      <c r="N227" s="107" t="str">
        <f t="shared" si="50"/>
        <v/>
      </c>
      <c r="O227" s="109" t="str">
        <f t="shared" si="51"/>
        <v/>
      </c>
      <c r="P227" s="109" t="str">
        <f t="shared" si="52"/>
        <v/>
      </c>
      <c r="Q227" s="241" t="str">
        <f t="shared" si="53"/>
        <v/>
      </c>
      <c r="R227" s="110" t="str">
        <f t="shared" si="54"/>
        <v/>
      </c>
      <c r="S227" s="352">
        <f t="shared" ca="1" si="63"/>
        <v>1296</v>
      </c>
      <c r="T227" s="107" t="str">
        <f t="shared" si="55"/>
        <v/>
      </c>
      <c r="U227" s="108" t="str">
        <f t="shared" si="56"/>
        <v/>
      </c>
      <c r="V227" s="107" t="str">
        <f t="shared" si="57"/>
        <v/>
      </c>
      <c r="W227" s="107" t="str">
        <f t="shared" si="58"/>
        <v/>
      </c>
      <c r="X227" s="108" t="str">
        <f t="shared" si="59"/>
        <v/>
      </c>
      <c r="Y227" s="108" t="str">
        <f t="shared" si="60"/>
        <v/>
      </c>
      <c r="Z227" s="108" t="str">
        <f t="shared" si="61"/>
        <v xml:space="preserve">Temps restant : </v>
      </c>
      <c r="AA227" s="355" t="str">
        <f t="shared" si="62"/>
        <v/>
      </c>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row>
    <row r="228" spans="1:87" ht="15.75" thickBot="1">
      <c r="A228" s="354" t="str">
        <f>IF(eligibilité!AG230="","",eligibilité!A230)</f>
        <v/>
      </c>
      <c r="B228" s="103" t="str">
        <f>IF(A228="","",IF(VLOOKUP(A228,eligibilité!$A$15:$J$515,2,TRUE)="","",VLOOKUP(A228,eligibilité!$A$15:$J$515,2,TRUE)))</f>
        <v/>
      </c>
      <c r="C228" s="103" t="str">
        <f>IF(A228="","",IF(VLOOKUP(A228,eligibilité!$A$15:$AG$515,3,TRUE)="","",VLOOKUP(A228,eligibilité!$A$15:$AG$515,3,TRUE)))</f>
        <v/>
      </c>
      <c r="D228" s="103" t="str">
        <f>IF(A228="","",IF(VLOOKUP(A228,eligibilité!$A$15:$AG$515,4,TRUE)="","",VLOOKUP(A228,eligibilité!$A$15:$AG$515,4,TRUE)))</f>
        <v/>
      </c>
      <c r="E228" s="103" t="str">
        <f>IF(A228="","",IF(VLOOKUP(A228,eligibilité!$A$15:$AG$515,5,TRUE)="","",VLOOKUP(A228,eligibilité!$A$15:$AG$515,5,TRUE)))</f>
        <v/>
      </c>
      <c r="F228" s="104" t="str">
        <f>IF(A228="","",IF(VLOOKUP(A228,eligibilité!$A$15:$AG$515,6,TRUE)="","",VLOOKUP(A228,eligibilité!$A$15:$AG$515,6,TRUE)))</f>
        <v/>
      </c>
      <c r="G228" s="104" t="str">
        <f>IF(A228="","",IF(VLOOKUP(A228,eligibilité!$A$15:$AG$515,7,TRUE)="","",VLOOKUP(A228,eligibilité!$A$15:$AG$515,7,TRUE)))</f>
        <v/>
      </c>
      <c r="H228" s="323" t="str">
        <f>IF(A228="","",IF(VLOOKUP(A228,eligibilité!$A$15:$AG$515,8,TRUE)="","",VLOOKUP(A228,eligibilité!$A$15:$AG$515,8,TRUE)))</f>
        <v/>
      </c>
      <c r="I228" s="103" t="str">
        <f>IF(A228="","",IF(VLOOKUP(A228,eligibilité!$A$15:$AG$515,9,TRUE)="","",VLOOKUP(A228,eligibilité!$A$15:$AG$515,9,TRUE)))</f>
        <v/>
      </c>
      <c r="J228" s="105" t="str">
        <f>IF(A228="","",IF(VLOOKUP(A228,eligibilité!$A$15:$AG$515,10,TRUE)="","",VLOOKUP(A228,eligibilité!$A$15:$AG$515,10,TRUE)))</f>
        <v/>
      </c>
      <c r="K228" s="106" t="str">
        <f>IF(A228="","",IF(VLOOKUP(A228,eligibilité!$A$15:$AG$515,30,FALSE)=0,"",VLOOKUP(A228,eligibilité!$A$15:$AG$515,30,FALSE)))</f>
        <v/>
      </c>
      <c r="L228" s="107" t="str">
        <f t="shared" si="48"/>
        <v/>
      </c>
      <c r="M228" s="108" t="str">
        <f t="shared" si="49"/>
        <v/>
      </c>
      <c r="N228" s="107" t="str">
        <f t="shared" si="50"/>
        <v/>
      </c>
      <c r="O228" s="109" t="str">
        <f t="shared" si="51"/>
        <v/>
      </c>
      <c r="P228" s="109" t="str">
        <f t="shared" si="52"/>
        <v/>
      </c>
      <c r="Q228" s="241" t="str">
        <f t="shared" si="53"/>
        <v/>
      </c>
      <c r="R228" s="110" t="str">
        <f t="shared" si="54"/>
        <v/>
      </c>
      <c r="S228" s="352">
        <f t="shared" ca="1" si="63"/>
        <v>1296</v>
      </c>
      <c r="T228" s="107" t="str">
        <f t="shared" si="55"/>
        <v/>
      </c>
      <c r="U228" s="108" t="str">
        <f t="shared" si="56"/>
        <v/>
      </c>
      <c r="V228" s="107" t="str">
        <f t="shared" si="57"/>
        <v/>
      </c>
      <c r="W228" s="107" t="str">
        <f t="shared" si="58"/>
        <v/>
      </c>
      <c r="X228" s="108" t="str">
        <f t="shared" si="59"/>
        <v/>
      </c>
      <c r="Y228" s="108" t="str">
        <f t="shared" si="60"/>
        <v/>
      </c>
      <c r="Z228" s="108" t="str">
        <f t="shared" si="61"/>
        <v xml:space="preserve">Temps restant : </v>
      </c>
      <c r="AA228" s="355" t="str">
        <f t="shared" si="62"/>
        <v/>
      </c>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row>
    <row r="229" spans="1:87" ht="15.75" thickBot="1">
      <c r="A229" s="354" t="str">
        <f>IF(eligibilité!AG231="","",eligibilité!A231)</f>
        <v/>
      </c>
      <c r="B229" s="103" t="str">
        <f>IF(A229="","",IF(VLOOKUP(A229,eligibilité!$A$15:$J$515,2,TRUE)="","",VLOOKUP(A229,eligibilité!$A$15:$J$515,2,TRUE)))</f>
        <v/>
      </c>
      <c r="C229" s="103" t="str">
        <f>IF(A229="","",IF(VLOOKUP(A229,eligibilité!$A$15:$AG$515,3,TRUE)="","",VLOOKUP(A229,eligibilité!$A$15:$AG$515,3,TRUE)))</f>
        <v/>
      </c>
      <c r="D229" s="103" t="str">
        <f>IF(A229="","",IF(VLOOKUP(A229,eligibilité!$A$15:$AG$515,4,TRUE)="","",VLOOKUP(A229,eligibilité!$A$15:$AG$515,4,TRUE)))</f>
        <v/>
      </c>
      <c r="E229" s="103" t="str">
        <f>IF(A229="","",IF(VLOOKUP(A229,eligibilité!$A$15:$AG$515,5,TRUE)="","",VLOOKUP(A229,eligibilité!$A$15:$AG$515,5,TRUE)))</f>
        <v/>
      </c>
      <c r="F229" s="104" t="str">
        <f>IF(A229="","",IF(VLOOKUP(A229,eligibilité!$A$15:$AG$515,6,TRUE)="","",VLOOKUP(A229,eligibilité!$A$15:$AG$515,6,TRUE)))</f>
        <v/>
      </c>
      <c r="G229" s="104" t="str">
        <f>IF(A229="","",IF(VLOOKUP(A229,eligibilité!$A$15:$AG$515,7,TRUE)="","",VLOOKUP(A229,eligibilité!$A$15:$AG$515,7,TRUE)))</f>
        <v/>
      </c>
      <c r="H229" s="323" t="str">
        <f>IF(A229="","",IF(VLOOKUP(A229,eligibilité!$A$15:$AG$515,8,TRUE)="","",VLOOKUP(A229,eligibilité!$A$15:$AG$515,8,TRUE)))</f>
        <v/>
      </c>
      <c r="I229" s="103" t="str">
        <f>IF(A229="","",IF(VLOOKUP(A229,eligibilité!$A$15:$AG$515,9,TRUE)="","",VLOOKUP(A229,eligibilité!$A$15:$AG$515,9,TRUE)))</f>
        <v/>
      </c>
      <c r="J229" s="105" t="str">
        <f>IF(A229="","",IF(VLOOKUP(A229,eligibilité!$A$15:$AG$515,10,TRUE)="","",VLOOKUP(A229,eligibilité!$A$15:$AG$515,10,TRUE)))</f>
        <v/>
      </c>
      <c r="K229" s="106" t="str">
        <f>IF(A229="","",IF(VLOOKUP(A229,eligibilité!$A$15:$AG$515,30,FALSE)=0,"",VLOOKUP(A229,eligibilité!$A$15:$AG$515,30,FALSE)))</f>
        <v/>
      </c>
      <c r="L229" s="107" t="str">
        <f t="shared" si="48"/>
        <v/>
      </c>
      <c r="M229" s="108" t="str">
        <f t="shared" si="49"/>
        <v/>
      </c>
      <c r="N229" s="107" t="str">
        <f t="shared" si="50"/>
        <v/>
      </c>
      <c r="O229" s="109" t="str">
        <f t="shared" si="51"/>
        <v/>
      </c>
      <c r="P229" s="109" t="str">
        <f t="shared" si="52"/>
        <v/>
      </c>
      <c r="Q229" s="241" t="str">
        <f t="shared" si="53"/>
        <v/>
      </c>
      <c r="R229" s="110" t="str">
        <f t="shared" si="54"/>
        <v/>
      </c>
      <c r="S229" s="352">
        <f t="shared" ca="1" si="63"/>
        <v>1296</v>
      </c>
      <c r="T229" s="107" t="str">
        <f t="shared" si="55"/>
        <v/>
      </c>
      <c r="U229" s="108" t="str">
        <f t="shared" si="56"/>
        <v/>
      </c>
      <c r="V229" s="107" t="str">
        <f t="shared" si="57"/>
        <v/>
      </c>
      <c r="W229" s="107" t="str">
        <f t="shared" si="58"/>
        <v/>
      </c>
      <c r="X229" s="108" t="str">
        <f t="shared" si="59"/>
        <v/>
      </c>
      <c r="Y229" s="108" t="str">
        <f t="shared" si="60"/>
        <v/>
      </c>
      <c r="Z229" s="108" t="str">
        <f t="shared" si="61"/>
        <v xml:space="preserve">Temps restant : </v>
      </c>
      <c r="AA229" s="355" t="str">
        <f t="shared" si="62"/>
        <v/>
      </c>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row>
    <row r="230" spans="1:87" ht="15.75" thickBot="1">
      <c r="A230" s="354" t="str">
        <f>IF(eligibilité!AG232="","",eligibilité!A232)</f>
        <v/>
      </c>
      <c r="B230" s="103" t="str">
        <f>IF(A230="","",IF(VLOOKUP(A230,eligibilité!$A$15:$J$515,2,TRUE)="","",VLOOKUP(A230,eligibilité!$A$15:$J$515,2,TRUE)))</f>
        <v/>
      </c>
      <c r="C230" s="103" t="str">
        <f>IF(A230="","",IF(VLOOKUP(A230,eligibilité!$A$15:$AG$515,3,TRUE)="","",VLOOKUP(A230,eligibilité!$A$15:$AG$515,3,TRUE)))</f>
        <v/>
      </c>
      <c r="D230" s="103" t="str">
        <f>IF(A230="","",IF(VLOOKUP(A230,eligibilité!$A$15:$AG$515,4,TRUE)="","",VLOOKUP(A230,eligibilité!$A$15:$AG$515,4,TRUE)))</f>
        <v/>
      </c>
      <c r="E230" s="103" t="str">
        <f>IF(A230="","",IF(VLOOKUP(A230,eligibilité!$A$15:$AG$515,5,TRUE)="","",VLOOKUP(A230,eligibilité!$A$15:$AG$515,5,TRUE)))</f>
        <v/>
      </c>
      <c r="F230" s="104" t="str">
        <f>IF(A230="","",IF(VLOOKUP(A230,eligibilité!$A$15:$AG$515,6,TRUE)="","",VLOOKUP(A230,eligibilité!$A$15:$AG$515,6,TRUE)))</f>
        <v/>
      </c>
      <c r="G230" s="104" t="str">
        <f>IF(A230="","",IF(VLOOKUP(A230,eligibilité!$A$15:$AG$515,7,TRUE)="","",VLOOKUP(A230,eligibilité!$A$15:$AG$515,7,TRUE)))</f>
        <v/>
      </c>
      <c r="H230" s="323" t="str">
        <f>IF(A230="","",IF(VLOOKUP(A230,eligibilité!$A$15:$AG$515,8,TRUE)="","",VLOOKUP(A230,eligibilité!$A$15:$AG$515,8,TRUE)))</f>
        <v/>
      </c>
      <c r="I230" s="103" t="str">
        <f>IF(A230="","",IF(VLOOKUP(A230,eligibilité!$A$15:$AG$515,9,TRUE)="","",VLOOKUP(A230,eligibilité!$A$15:$AG$515,9,TRUE)))</f>
        <v/>
      </c>
      <c r="J230" s="105" t="str">
        <f>IF(A230="","",IF(VLOOKUP(A230,eligibilité!$A$15:$AG$515,10,TRUE)="","",VLOOKUP(A230,eligibilité!$A$15:$AG$515,10,TRUE)))</f>
        <v/>
      </c>
      <c r="K230" s="106" t="str">
        <f>IF(A230="","",IF(VLOOKUP(A230,eligibilité!$A$15:$AG$515,30,FALSE)=0,"",VLOOKUP(A230,eligibilité!$A$15:$AG$515,30,FALSE)))</f>
        <v/>
      </c>
      <c r="L230" s="107" t="str">
        <f t="shared" si="48"/>
        <v/>
      </c>
      <c r="M230" s="108" t="str">
        <f t="shared" si="49"/>
        <v/>
      </c>
      <c r="N230" s="107" t="str">
        <f t="shared" si="50"/>
        <v/>
      </c>
      <c r="O230" s="109" t="str">
        <f t="shared" si="51"/>
        <v/>
      </c>
      <c r="P230" s="109" t="str">
        <f t="shared" si="52"/>
        <v/>
      </c>
      <c r="Q230" s="241" t="str">
        <f t="shared" si="53"/>
        <v/>
      </c>
      <c r="R230" s="110" t="str">
        <f t="shared" si="54"/>
        <v/>
      </c>
      <c r="S230" s="352">
        <f t="shared" ca="1" si="63"/>
        <v>1296</v>
      </c>
      <c r="T230" s="107" t="str">
        <f t="shared" si="55"/>
        <v/>
      </c>
      <c r="U230" s="108" t="str">
        <f t="shared" si="56"/>
        <v/>
      </c>
      <c r="V230" s="107" t="str">
        <f t="shared" si="57"/>
        <v/>
      </c>
      <c r="W230" s="107" t="str">
        <f t="shared" si="58"/>
        <v/>
      </c>
      <c r="X230" s="108" t="str">
        <f t="shared" si="59"/>
        <v/>
      </c>
      <c r="Y230" s="108" t="str">
        <f t="shared" si="60"/>
        <v/>
      </c>
      <c r="Z230" s="108" t="str">
        <f t="shared" si="61"/>
        <v xml:space="preserve">Temps restant : </v>
      </c>
      <c r="AA230" s="355" t="str">
        <f t="shared" si="62"/>
        <v/>
      </c>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row>
    <row r="231" spans="1:87" ht="15.75" thickBot="1">
      <c r="A231" s="354" t="str">
        <f>IF(eligibilité!AG233="","",eligibilité!A233)</f>
        <v/>
      </c>
      <c r="B231" s="103" t="str">
        <f>IF(A231="","",IF(VLOOKUP(A231,eligibilité!$A$15:$J$515,2,TRUE)="","",VLOOKUP(A231,eligibilité!$A$15:$J$515,2,TRUE)))</f>
        <v/>
      </c>
      <c r="C231" s="103" t="str">
        <f>IF(A231="","",IF(VLOOKUP(A231,eligibilité!$A$15:$AG$515,3,TRUE)="","",VLOOKUP(A231,eligibilité!$A$15:$AG$515,3,TRUE)))</f>
        <v/>
      </c>
      <c r="D231" s="103" t="str">
        <f>IF(A231="","",IF(VLOOKUP(A231,eligibilité!$A$15:$AG$515,4,TRUE)="","",VLOOKUP(A231,eligibilité!$A$15:$AG$515,4,TRUE)))</f>
        <v/>
      </c>
      <c r="E231" s="103" t="str">
        <f>IF(A231="","",IF(VLOOKUP(A231,eligibilité!$A$15:$AG$515,5,TRUE)="","",VLOOKUP(A231,eligibilité!$A$15:$AG$515,5,TRUE)))</f>
        <v/>
      </c>
      <c r="F231" s="104" t="str">
        <f>IF(A231="","",IF(VLOOKUP(A231,eligibilité!$A$15:$AG$515,6,TRUE)="","",VLOOKUP(A231,eligibilité!$A$15:$AG$515,6,TRUE)))</f>
        <v/>
      </c>
      <c r="G231" s="104" t="str">
        <f>IF(A231="","",IF(VLOOKUP(A231,eligibilité!$A$15:$AG$515,7,TRUE)="","",VLOOKUP(A231,eligibilité!$A$15:$AG$515,7,TRUE)))</f>
        <v/>
      </c>
      <c r="H231" s="323" t="str">
        <f>IF(A231="","",IF(VLOOKUP(A231,eligibilité!$A$15:$AG$515,8,TRUE)="","",VLOOKUP(A231,eligibilité!$A$15:$AG$515,8,TRUE)))</f>
        <v/>
      </c>
      <c r="I231" s="103" t="str">
        <f>IF(A231="","",IF(VLOOKUP(A231,eligibilité!$A$15:$AG$515,9,TRUE)="","",VLOOKUP(A231,eligibilité!$A$15:$AG$515,9,TRUE)))</f>
        <v/>
      </c>
      <c r="J231" s="105" t="str">
        <f>IF(A231="","",IF(VLOOKUP(A231,eligibilité!$A$15:$AG$515,10,TRUE)="","",VLOOKUP(A231,eligibilité!$A$15:$AG$515,10,TRUE)))</f>
        <v/>
      </c>
      <c r="K231" s="106" t="str">
        <f>IF(A231="","",IF(VLOOKUP(A231,eligibilité!$A$15:$AG$515,30,FALSE)=0,"",VLOOKUP(A231,eligibilité!$A$15:$AG$515,30,FALSE)))</f>
        <v/>
      </c>
      <c r="L231" s="107" t="str">
        <f t="shared" si="48"/>
        <v/>
      </c>
      <c r="M231" s="108" t="str">
        <f t="shared" si="49"/>
        <v/>
      </c>
      <c r="N231" s="107" t="str">
        <f t="shared" si="50"/>
        <v/>
      </c>
      <c r="O231" s="109" t="str">
        <f t="shared" si="51"/>
        <v/>
      </c>
      <c r="P231" s="109" t="str">
        <f t="shared" si="52"/>
        <v/>
      </c>
      <c r="Q231" s="241" t="str">
        <f t="shared" si="53"/>
        <v/>
      </c>
      <c r="R231" s="110" t="str">
        <f t="shared" si="54"/>
        <v/>
      </c>
      <c r="S231" s="352">
        <f t="shared" ca="1" si="63"/>
        <v>1296</v>
      </c>
      <c r="T231" s="107" t="str">
        <f t="shared" si="55"/>
        <v/>
      </c>
      <c r="U231" s="108" t="str">
        <f t="shared" si="56"/>
        <v/>
      </c>
      <c r="V231" s="107" t="str">
        <f t="shared" si="57"/>
        <v/>
      </c>
      <c r="W231" s="107" t="str">
        <f t="shared" si="58"/>
        <v/>
      </c>
      <c r="X231" s="108" t="str">
        <f t="shared" si="59"/>
        <v/>
      </c>
      <c r="Y231" s="108" t="str">
        <f t="shared" si="60"/>
        <v/>
      </c>
      <c r="Z231" s="108" t="str">
        <f t="shared" si="61"/>
        <v xml:space="preserve">Temps restant : </v>
      </c>
      <c r="AA231" s="355" t="str">
        <f t="shared" si="62"/>
        <v/>
      </c>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row>
    <row r="232" spans="1:87" ht="15.75" thickBot="1">
      <c r="A232" s="354" t="str">
        <f>IF(eligibilité!AG234="","",eligibilité!A234)</f>
        <v/>
      </c>
      <c r="B232" s="103" t="str">
        <f>IF(A232="","",IF(VLOOKUP(A232,eligibilité!$A$15:$J$515,2,TRUE)="","",VLOOKUP(A232,eligibilité!$A$15:$J$515,2,TRUE)))</f>
        <v/>
      </c>
      <c r="C232" s="103" t="str">
        <f>IF(A232="","",IF(VLOOKUP(A232,eligibilité!$A$15:$AG$515,3,TRUE)="","",VLOOKUP(A232,eligibilité!$A$15:$AG$515,3,TRUE)))</f>
        <v/>
      </c>
      <c r="D232" s="103" t="str">
        <f>IF(A232="","",IF(VLOOKUP(A232,eligibilité!$A$15:$AG$515,4,TRUE)="","",VLOOKUP(A232,eligibilité!$A$15:$AG$515,4,TRUE)))</f>
        <v/>
      </c>
      <c r="E232" s="103" t="str">
        <f>IF(A232="","",IF(VLOOKUP(A232,eligibilité!$A$15:$AG$515,5,TRUE)="","",VLOOKUP(A232,eligibilité!$A$15:$AG$515,5,TRUE)))</f>
        <v/>
      </c>
      <c r="F232" s="104" t="str">
        <f>IF(A232="","",IF(VLOOKUP(A232,eligibilité!$A$15:$AG$515,6,TRUE)="","",VLOOKUP(A232,eligibilité!$A$15:$AG$515,6,TRUE)))</f>
        <v/>
      </c>
      <c r="G232" s="104" t="str">
        <f>IF(A232="","",IF(VLOOKUP(A232,eligibilité!$A$15:$AG$515,7,TRUE)="","",VLOOKUP(A232,eligibilité!$A$15:$AG$515,7,TRUE)))</f>
        <v/>
      </c>
      <c r="H232" s="323" t="str">
        <f>IF(A232="","",IF(VLOOKUP(A232,eligibilité!$A$15:$AG$515,8,TRUE)="","",VLOOKUP(A232,eligibilité!$A$15:$AG$515,8,TRUE)))</f>
        <v/>
      </c>
      <c r="I232" s="103" t="str">
        <f>IF(A232="","",IF(VLOOKUP(A232,eligibilité!$A$15:$AG$515,9,TRUE)="","",VLOOKUP(A232,eligibilité!$A$15:$AG$515,9,TRUE)))</f>
        <v/>
      </c>
      <c r="J232" s="105" t="str">
        <f>IF(A232="","",IF(VLOOKUP(A232,eligibilité!$A$15:$AG$515,10,TRUE)="","",VLOOKUP(A232,eligibilité!$A$15:$AG$515,10,TRUE)))</f>
        <v/>
      </c>
      <c r="K232" s="106" t="str">
        <f>IF(A232="","",IF(VLOOKUP(A232,eligibilité!$A$15:$AG$515,30,FALSE)=0,"",VLOOKUP(A232,eligibilité!$A$15:$AG$515,30,FALSE)))</f>
        <v/>
      </c>
      <c r="L232" s="107" t="str">
        <f t="shared" si="48"/>
        <v/>
      </c>
      <c r="M232" s="108" t="str">
        <f t="shared" si="49"/>
        <v/>
      </c>
      <c r="N232" s="107" t="str">
        <f t="shared" si="50"/>
        <v/>
      </c>
      <c r="O232" s="109" t="str">
        <f t="shared" si="51"/>
        <v/>
      </c>
      <c r="P232" s="109" t="str">
        <f t="shared" si="52"/>
        <v/>
      </c>
      <c r="Q232" s="241" t="str">
        <f t="shared" si="53"/>
        <v/>
      </c>
      <c r="R232" s="110" t="str">
        <f t="shared" si="54"/>
        <v/>
      </c>
      <c r="S232" s="352">
        <f t="shared" ca="1" si="63"/>
        <v>1296</v>
      </c>
      <c r="T232" s="107" t="str">
        <f t="shared" si="55"/>
        <v/>
      </c>
      <c r="U232" s="108" t="str">
        <f t="shared" si="56"/>
        <v/>
      </c>
      <c r="V232" s="107" t="str">
        <f t="shared" si="57"/>
        <v/>
      </c>
      <c r="W232" s="107" t="str">
        <f t="shared" si="58"/>
        <v/>
      </c>
      <c r="X232" s="108" t="str">
        <f t="shared" si="59"/>
        <v/>
      </c>
      <c r="Y232" s="108" t="str">
        <f t="shared" si="60"/>
        <v/>
      </c>
      <c r="Z232" s="108" t="str">
        <f t="shared" si="61"/>
        <v xml:space="preserve">Temps restant : </v>
      </c>
      <c r="AA232" s="355" t="str">
        <f t="shared" si="62"/>
        <v/>
      </c>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row>
    <row r="233" spans="1:87" ht="15.75" thickBot="1">
      <c r="A233" s="354" t="str">
        <f>IF(eligibilité!AG235="","",eligibilité!A235)</f>
        <v/>
      </c>
      <c r="B233" s="103" t="str">
        <f>IF(A233="","",IF(VLOOKUP(A233,eligibilité!$A$15:$J$515,2,TRUE)="","",VLOOKUP(A233,eligibilité!$A$15:$J$515,2,TRUE)))</f>
        <v/>
      </c>
      <c r="C233" s="103" t="str">
        <f>IF(A233="","",IF(VLOOKUP(A233,eligibilité!$A$15:$AG$515,3,TRUE)="","",VLOOKUP(A233,eligibilité!$A$15:$AG$515,3,TRUE)))</f>
        <v/>
      </c>
      <c r="D233" s="103" t="str">
        <f>IF(A233="","",IF(VLOOKUP(A233,eligibilité!$A$15:$AG$515,4,TRUE)="","",VLOOKUP(A233,eligibilité!$A$15:$AG$515,4,TRUE)))</f>
        <v/>
      </c>
      <c r="E233" s="103" t="str">
        <f>IF(A233="","",IF(VLOOKUP(A233,eligibilité!$A$15:$AG$515,5,TRUE)="","",VLOOKUP(A233,eligibilité!$A$15:$AG$515,5,TRUE)))</f>
        <v/>
      </c>
      <c r="F233" s="104" t="str">
        <f>IF(A233="","",IF(VLOOKUP(A233,eligibilité!$A$15:$AG$515,6,TRUE)="","",VLOOKUP(A233,eligibilité!$A$15:$AG$515,6,TRUE)))</f>
        <v/>
      </c>
      <c r="G233" s="104" t="str">
        <f>IF(A233="","",IF(VLOOKUP(A233,eligibilité!$A$15:$AG$515,7,TRUE)="","",VLOOKUP(A233,eligibilité!$A$15:$AG$515,7,TRUE)))</f>
        <v/>
      </c>
      <c r="H233" s="323" t="str">
        <f>IF(A233="","",IF(VLOOKUP(A233,eligibilité!$A$15:$AG$515,8,TRUE)="","",VLOOKUP(A233,eligibilité!$A$15:$AG$515,8,TRUE)))</f>
        <v/>
      </c>
      <c r="I233" s="103" t="str">
        <f>IF(A233="","",IF(VLOOKUP(A233,eligibilité!$A$15:$AG$515,9,TRUE)="","",VLOOKUP(A233,eligibilité!$A$15:$AG$515,9,TRUE)))</f>
        <v/>
      </c>
      <c r="J233" s="105" t="str">
        <f>IF(A233="","",IF(VLOOKUP(A233,eligibilité!$A$15:$AG$515,10,TRUE)="","",VLOOKUP(A233,eligibilité!$A$15:$AG$515,10,TRUE)))</f>
        <v/>
      </c>
      <c r="K233" s="106" t="str">
        <f>IF(A233="","",IF(VLOOKUP(A233,eligibilité!$A$15:$AG$515,30,FALSE)=0,"",VLOOKUP(A233,eligibilité!$A$15:$AG$515,30,FALSE)))</f>
        <v/>
      </c>
      <c r="L233" s="107" t="str">
        <f t="shared" si="48"/>
        <v/>
      </c>
      <c r="M233" s="108" t="str">
        <f t="shared" si="49"/>
        <v/>
      </c>
      <c r="N233" s="107" t="str">
        <f t="shared" si="50"/>
        <v/>
      </c>
      <c r="O233" s="109" t="str">
        <f t="shared" si="51"/>
        <v/>
      </c>
      <c r="P233" s="109" t="str">
        <f t="shared" si="52"/>
        <v/>
      </c>
      <c r="Q233" s="241" t="str">
        <f t="shared" si="53"/>
        <v/>
      </c>
      <c r="R233" s="110" t="str">
        <f t="shared" si="54"/>
        <v/>
      </c>
      <c r="S233" s="352">
        <f t="shared" ca="1" si="63"/>
        <v>1296</v>
      </c>
      <c r="T233" s="107" t="str">
        <f t="shared" si="55"/>
        <v/>
      </c>
      <c r="U233" s="108" t="str">
        <f t="shared" si="56"/>
        <v/>
      </c>
      <c r="V233" s="107" t="str">
        <f t="shared" si="57"/>
        <v/>
      </c>
      <c r="W233" s="107" t="str">
        <f t="shared" si="58"/>
        <v/>
      </c>
      <c r="X233" s="108" t="str">
        <f t="shared" si="59"/>
        <v/>
      </c>
      <c r="Y233" s="108" t="str">
        <f t="shared" si="60"/>
        <v/>
      </c>
      <c r="Z233" s="108" t="str">
        <f t="shared" si="61"/>
        <v xml:space="preserve">Temps restant : </v>
      </c>
      <c r="AA233" s="355" t="str">
        <f t="shared" si="62"/>
        <v/>
      </c>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row>
    <row r="234" spans="1:87" ht="15.75" thickBot="1">
      <c r="A234" s="354" t="str">
        <f>IF(eligibilité!AG236="","",eligibilité!A236)</f>
        <v/>
      </c>
      <c r="B234" s="103" t="str">
        <f>IF(A234="","",IF(VLOOKUP(A234,eligibilité!$A$15:$J$515,2,TRUE)="","",VLOOKUP(A234,eligibilité!$A$15:$J$515,2,TRUE)))</f>
        <v/>
      </c>
      <c r="C234" s="103" t="str">
        <f>IF(A234="","",IF(VLOOKUP(A234,eligibilité!$A$15:$AG$515,3,TRUE)="","",VLOOKUP(A234,eligibilité!$A$15:$AG$515,3,TRUE)))</f>
        <v/>
      </c>
      <c r="D234" s="103" t="str">
        <f>IF(A234="","",IF(VLOOKUP(A234,eligibilité!$A$15:$AG$515,4,TRUE)="","",VLOOKUP(A234,eligibilité!$A$15:$AG$515,4,TRUE)))</f>
        <v/>
      </c>
      <c r="E234" s="103" t="str">
        <f>IF(A234="","",IF(VLOOKUP(A234,eligibilité!$A$15:$AG$515,5,TRUE)="","",VLOOKUP(A234,eligibilité!$A$15:$AG$515,5,TRUE)))</f>
        <v/>
      </c>
      <c r="F234" s="104" t="str">
        <f>IF(A234="","",IF(VLOOKUP(A234,eligibilité!$A$15:$AG$515,6,TRUE)="","",VLOOKUP(A234,eligibilité!$A$15:$AG$515,6,TRUE)))</f>
        <v/>
      </c>
      <c r="G234" s="104" t="str">
        <f>IF(A234="","",IF(VLOOKUP(A234,eligibilité!$A$15:$AG$515,7,TRUE)="","",VLOOKUP(A234,eligibilité!$A$15:$AG$515,7,TRUE)))</f>
        <v/>
      </c>
      <c r="H234" s="323" t="str">
        <f>IF(A234="","",IF(VLOOKUP(A234,eligibilité!$A$15:$AG$515,8,TRUE)="","",VLOOKUP(A234,eligibilité!$A$15:$AG$515,8,TRUE)))</f>
        <v/>
      </c>
      <c r="I234" s="103" t="str">
        <f>IF(A234="","",IF(VLOOKUP(A234,eligibilité!$A$15:$AG$515,9,TRUE)="","",VLOOKUP(A234,eligibilité!$A$15:$AG$515,9,TRUE)))</f>
        <v/>
      </c>
      <c r="J234" s="105" t="str">
        <f>IF(A234="","",IF(VLOOKUP(A234,eligibilité!$A$15:$AG$515,10,TRUE)="","",VLOOKUP(A234,eligibilité!$A$15:$AG$515,10,TRUE)))</f>
        <v/>
      </c>
      <c r="K234" s="106" t="str">
        <f>IF(A234="","",IF(VLOOKUP(A234,eligibilité!$A$15:$AG$515,30,FALSE)=0,"",VLOOKUP(A234,eligibilité!$A$15:$AG$515,30,FALSE)))</f>
        <v/>
      </c>
      <c r="L234" s="107" t="str">
        <f t="shared" si="48"/>
        <v/>
      </c>
      <c r="M234" s="108" t="str">
        <f t="shared" si="49"/>
        <v/>
      </c>
      <c r="N234" s="107" t="str">
        <f t="shared" si="50"/>
        <v/>
      </c>
      <c r="O234" s="109" t="str">
        <f t="shared" si="51"/>
        <v/>
      </c>
      <c r="P234" s="109" t="str">
        <f t="shared" si="52"/>
        <v/>
      </c>
      <c r="Q234" s="241" t="str">
        <f t="shared" si="53"/>
        <v/>
      </c>
      <c r="R234" s="110" t="str">
        <f t="shared" si="54"/>
        <v/>
      </c>
      <c r="S234" s="352">
        <f t="shared" ca="1" si="63"/>
        <v>1296</v>
      </c>
      <c r="T234" s="107" t="str">
        <f t="shared" si="55"/>
        <v/>
      </c>
      <c r="U234" s="108" t="str">
        <f t="shared" si="56"/>
        <v/>
      </c>
      <c r="V234" s="107" t="str">
        <f t="shared" si="57"/>
        <v/>
      </c>
      <c r="W234" s="107" t="str">
        <f t="shared" si="58"/>
        <v/>
      </c>
      <c r="X234" s="108" t="str">
        <f t="shared" si="59"/>
        <v/>
      </c>
      <c r="Y234" s="108" t="str">
        <f t="shared" si="60"/>
        <v/>
      </c>
      <c r="Z234" s="108" t="str">
        <f t="shared" si="61"/>
        <v xml:space="preserve">Temps restant : </v>
      </c>
      <c r="AA234" s="355" t="str">
        <f t="shared" si="62"/>
        <v/>
      </c>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row>
    <row r="235" spans="1:87" ht="15.75" thickBot="1">
      <c r="A235" s="354" t="str">
        <f>IF(eligibilité!AG237="","",eligibilité!A237)</f>
        <v/>
      </c>
      <c r="B235" s="103" t="str">
        <f>IF(A235="","",IF(VLOOKUP(A235,eligibilité!$A$15:$J$515,2,TRUE)="","",VLOOKUP(A235,eligibilité!$A$15:$J$515,2,TRUE)))</f>
        <v/>
      </c>
      <c r="C235" s="103" t="str">
        <f>IF(A235="","",IF(VLOOKUP(A235,eligibilité!$A$15:$AG$515,3,TRUE)="","",VLOOKUP(A235,eligibilité!$A$15:$AG$515,3,TRUE)))</f>
        <v/>
      </c>
      <c r="D235" s="103" t="str">
        <f>IF(A235="","",IF(VLOOKUP(A235,eligibilité!$A$15:$AG$515,4,TRUE)="","",VLOOKUP(A235,eligibilité!$A$15:$AG$515,4,TRUE)))</f>
        <v/>
      </c>
      <c r="E235" s="103" t="str">
        <f>IF(A235="","",IF(VLOOKUP(A235,eligibilité!$A$15:$AG$515,5,TRUE)="","",VLOOKUP(A235,eligibilité!$A$15:$AG$515,5,TRUE)))</f>
        <v/>
      </c>
      <c r="F235" s="104" t="str">
        <f>IF(A235="","",IF(VLOOKUP(A235,eligibilité!$A$15:$AG$515,6,TRUE)="","",VLOOKUP(A235,eligibilité!$A$15:$AG$515,6,TRUE)))</f>
        <v/>
      </c>
      <c r="G235" s="104" t="str">
        <f>IF(A235="","",IF(VLOOKUP(A235,eligibilité!$A$15:$AG$515,7,TRUE)="","",VLOOKUP(A235,eligibilité!$A$15:$AG$515,7,TRUE)))</f>
        <v/>
      </c>
      <c r="H235" s="323" t="str">
        <f>IF(A235="","",IF(VLOOKUP(A235,eligibilité!$A$15:$AG$515,8,TRUE)="","",VLOOKUP(A235,eligibilité!$A$15:$AG$515,8,TRUE)))</f>
        <v/>
      </c>
      <c r="I235" s="103" t="str">
        <f>IF(A235="","",IF(VLOOKUP(A235,eligibilité!$A$15:$AG$515,9,TRUE)="","",VLOOKUP(A235,eligibilité!$A$15:$AG$515,9,TRUE)))</f>
        <v/>
      </c>
      <c r="J235" s="105" t="str">
        <f>IF(A235="","",IF(VLOOKUP(A235,eligibilité!$A$15:$AG$515,10,TRUE)="","",VLOOKUP(A235,eligibilité!$A$15:$AG$515,10,TRUE)))</f>
        <v/>
      </c>
      <c r="K235" s="106" t="str">
        <f>IF(A235="","",IF(VLOOKUP(A235,eligibilité!$A$15:$AG$515,30,FALSE)=0,"",VLOOKUP(A235,eligibilité!$A$15:$AG$515,30,FALSE)))</f>
        <v/>
      </c>
      <c r="L235" s="107" t="str">
        <f t="shared" si="48"/>
        <v/>
      </c>
      <c r="M235" s="108" t="str">
        <f t="shared" si="49"/>
        <v/>
      </c>
      <c r="N235" s="107" t="str">
        <f t="shared" si="50"/>
        <v/>
      </c>
      <c r="O235" s="109" t="str">
        <f t="shared" si="51"/>
        <v/>
      </c>
      <c r="P235" s="109" t="str">
        <f t="shared" si="52"/>
        <v/>
      </c>
      <c r="Q235" s="241" t="str">
        <f t="shared" si="53"/>
        <v/>
      </c>
      <c r="R235" s="110" t="str">
        <f t="shared" si="54"/>
        <v/>
      </c>
      <c r="S235" s="352">
        <f t="shared" ca="1" si="63"/>
        <v>1296</v>
      </c>
      <c r="T235" s="107" t="str">
        <f t="shared" si="55"/>
        <v/>
      </c>
      <c r="U235" s="108" t="str">
        <f t="shared" si="56"/>
        <v/>
      </c>
      <c r="V235" s="107" t="str">
        <f t="shared" si="57"/>
        <v/>
      </c>
      <c r="W235" s="107" t="str">
        <f t="shared" si="58"/>
        <v/>
      </c>
      <c r="X235" s="108" t="str">
        <f t="shared" si="59"/>
        <v/>
      </c>
      <c r="Y235" s="108" t="str">
        <f t="shared" si="60"/>
        <v/>
      </c>
      <c r="Z235" s="108" t="str">
        <f t="shared" si="61"/>
        <v xml:space="preserve">Temps restant : </v>
      </c>
      <c r="AA235" s="355" t="str">
        <f t="shared" si="62"/>
        <v/>
      </c>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row>
    <row r="236" spans="1:87" ht="15.75" thickBot="1">
      <c r="A236" s="354" t="str">
        <f>IF(eligibilité!AG238="","",eligibilité!A238)</f>
        <v/>
      </c>
      <c r="B236" s="103" t="str">
        <f>IF(A236="","",IF(VLOOKUP(A236,eligibilité!$A$15:$J$515,2,TRUE)="","",VLOOKUP(A236,eligibilité!$A$15:$J$515,2,TRUE)))</f>
        <v/>
      </c>
      <c r="C236" s="103" t="str">
        <f>IF(A236="","",IF(VLOOKUP(A236,eligibilité!$A$15:$AG$515,3,TRUE)="","",VLOOKUP(A236,eligibilité!$A$15:$AG$515,3,TRUE)))</f>
        <v/>
      </c>
      <c r="D236" s="103" t="str">
        <f>IF(A236="","",IF(VLOOKUP(A236,eligibilité!$A$15:$AG$515,4,TRUE)="","",VLOOKUP(A236,eligibilité!$A$15:$AG$515,4,TRUE)))</f>
        <v/>
      </c>
      <c r="E236" s="103" t="str">
        <f>IF(A236="","",IF(VLOOKUP(A236,eligibilité!$A$15:$AG$515,5,TRUE)="","",VLOOKUP(A236,eligibilité!$A$15:$AG$515,5,TRUE)))</f>
        <v/>
      </c>
      <c r="F236" s="104" t="str">
        <f>IF(A236="","",IF(VLOOKUP(A236,eligibilité!$A$15:$AG$515,6,TRUE)="","",VLOOKUP(A236,eligibilité!$A$15:$AG$515,6,TRUE)))</f>
        <v/>
      </c>
      <c r="G236" s="104" t="str">
        <f>IF(A236="","",IF(VLOOKUP(A236,eligibilité!$A$15:$AG$515,7,TRUE)="","",VLOOKUP(A236,eligibilité!$A$15:$AG$515,7,TRUE)))</f>
        <v/>
      </c>
      <c r="H236" s="323" t="str">
        <f>IF(A236="","",IF(VLOOKUP(A236,eligibilité!$A$15:$AG$515,8,TRUE)="","",VLOOKUP(A236,eligibilité!$A$15:$AG$515,8,TRUE)))</f>
        <v/>
      </c>
      <c r="I236" s="103" t="str">
        <f>IF(A236="","",IF(VLOOKUP(A236,eligibilité!$A$15:$AG$515,9,TRUE)="","",VLOOKUP(A236,eligibilité!$A$15:$AG$515,9,TRUE)))</f>
        <v/>
      </c>
      <c r="J236" s="105" t="str">
        <f>IF(A236="","",IF(VLOOKUP(A236,eligibilité!$A$15:$AG$515,10,TRUE)="","",VLOOKUP(A236,eligibilité!$A$15:$AG$515,10,TRUE)))</f>
        <v/>
      </c>
      <c r="K236" s="106" t="str">
        <f>IF(A236="","",IF(VLOOKUP(A236,eligibilité!$A$15:$AG$515,30,FALSE)=0,"",VLOOKUP(A236,eligibilité!$A$15:$AG$515,30,FALSE)))</f>
        <v/>
      </c>
      <c r="L236" s="107" t="str">
        <f t="shared" si="48"/>
        <v/>
      </c>
      <c r="M236" s="108" t="str">
        <f t="shared" si="49"/>
        <v/>
      </c>
      <c r="N236" s="107" t="str">
        <f t="shared" si="50"/>
        <v/>
      </c>
      <c r="O236" s="109" t="str">
        <f t="shared" si="51"/>
        <v/>
      </c>
      <c r="P236" s="109" t="str">
        <f t="shared" si="52"/>
        <v/>
      </c>
      <c r="Q236" s="241" t="str">
        <f t="shared" si="53"/>
        <v/>
      </c>
      <c r="R236" s="110" t="str">
        <f t="shared" si="54"/>
        <v/>
      </c>
      <c r="S236" s="352">
        <f t="shared" ca="1" si="63"/>
        <v>1296</v>
      </c>
      <c r="T236" s="107" t="str">
        <f t="shared" si="55"/>
        <v/>
      </c>
      <c r="U236" s="108" t="str">
        <f t="shared" si="56"/>
        <v/>
      </c>
      <c r="V236" s="107" t="str">
        <f t="shared" si="57"/>
        <v/>
      </c>
      <c r="W236" s="107" t="str">
        <f t="shared" si="58"/>
        <v/>
      </c>
      <c r="X236" s="108" t="str">
        <f t="shared" si="59"/>
        <v/>
      </c>
      <c r="Y236" s="108" t="str">
        <f t="shared" si="60"/>
        <v/>
      </c>
      <c r="Z236" s="108" t="str">
        <f t="shared" si="61"/>
        <v xml:space="preserve">Temps restant : </v>
      </c>
      <c r="AA236" s="355" t="str">
        <f t="shared" si="62"/>
        <v/>
      </c>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row>
    <row r="237" spans="1:87" ht="15.75" thickBot="1">
      <c r="A237" s="354" t="str">
        <f>IF(eligibilité!AG239="","",eligibilité!A239)</f>
        <v/>
      </c>
      <c r="B237" s="103" t="str">
        <f>IF(A237="","",IF(VLOOKUP(A237,eligibilité!$A$15:$J$515,2,TRUE)="","",VLOOKUP(A237,eligibilité!$A$15:$J$515,2,TRUE)))</f>
        <v/>
      </c>
      <c r="C237" s="103" t="str">
        <f>IF(A237="","",IF(VLOOKUP(A237,eligibilité!$A$15:$AG$515,3,TRUE)="","",VLOOKUP(A237,eligibilité!$A$15:$AG$515,3,TRUE)))</f>
        <v/>
      </c>
      <c r="D237" s="103" t="str">
        <f>IF(A237="","",IF(VLOOKUP(A237,eligibilité!$A$15:$AG$515,4,TRUE)="","",VLOOKUP(A237,eligibilité!$A$15:$AG$515,4,TRUE)))</f>
        <v/>
      </c>
      <c r="E237" s="103" t="str">
        <f>IF(A237="","",IF(VLOOKUP(A237,eligibilité!$A$15:$AG$515,5,TRUE)="","",VLOOKUP(A237,eligibilité!$A$15:$AG$515,5,TRUE)))</f>
        <v/>
      </c>
      <c r="F237" s="104" t="str">
        <f>IF(A237="","",IF(VLOOKUP(A237,eligibilité!$A$15:$AG$515,6,TRUE)="","",VLOOKUP(A237,eligibilité!$A$15:$AG$515,6,TRUE)))</f>
        <v/>
      </c>
      <c r="G237" s="104" t="str">
        <f>IF(A237="","",IF(VLOOKUP(A237,eligibilité!$A$15:$AG$515,7,TRUE)="","",VLOOKUP(A237,eligibilité!$A$15:$AG$515,7,TRUE)))</f>
        <v/>
      </c>
      <c r="H237" s="323" t="str">
        <f>IF(A237="","",IF(VLOOKUP(A237,eligibilité!$A$15:$AG$515,8,TRUE)="","",VLOOKUP(A237,eligibilité!$A$15:$AG$515,8,TRUE)))</f>
        <v/>
      </c>
      <c r="I237" s="103" t="str">
        <f>IF(A237="","",IF(VLOOKUP(A237,eligibilité!$A$15:$AG$515,9,TRUE)="","",VLOOKUP(A237,eligibilité!$A$15:$AG$515,9,TRUE)))</f>
        <v/>
      </c>
      <c r="J237" s="105" t="str">
        <f>IF(A237="","",IF(VLOOKUP(A237,eligibilité!$A$15:$AG$515,10,TRUE)="","",VLOOKUP(A237,eligibilité!$A$15:$AG$515,10,TRUE)))</f>
        <v/>
      </c>
      <c r="K237" s="106" t="str">
        <f>IF(A237="","",IF(VLOOKUP(A237,eligibilité!$A$15:$AG$515,30,FALSE)=0,"",VLOOKUP(A237,eligibilité!$A$15:$AG$515,30,FALSE)))</f>
        <v/>
      </c>
      <c r="L237" s="107" t="str">
        <f t="shared" si="48"/>
        <v/>
      </c>
      <c r="M237" s="108" t="str">
        <f t="shared" si="49"/>
        <v/>
      </c>
      <c r="N237" s="107" t="str">
        <f t="shared" si="50"/>
        <v/>
      </c>
      <c r="O237" s="109" t="str">
        <f t="shared" si="51"/>
        <v/>
      </c>
      <c r="P237" s="109" t="str">
        <f t="shared" si="52"/>
        <v/>
      </c>
      <c r="Q237" s="241" t="str">
        <f t="shared" si="53"/>
        <v/>
      </c>
      <c r="R237" s="110" t="str">
        <f t="shared" si="54"/>
        <v/>
      </c>
      <c r="S237" s="352">
        <f t="shared" ca="1" si="63"/>
        <v>1296</v>
      </c>
      <c r="T237" s="107" t="str">
        <f t="shared" si="55"/>
        <v/>
      </c>
      <c r="U237" s="108" t="str">
        <f t="shared" si="56"/>
        <v/>
      </c>
      <c r="V237" s="107" t="str">
        <f t="shared" si="57"/>
        <v/>
      </c>
      <c r="W237" s="107" t="str">
        <f t="shared" si="58"/>
        <v/>
      </c>
      <c r="X237" s="108" t="str">
        <f t="shared" si="59"/>
        <v/>
      </c>
      <c r="Y237" s="108" t="str">
        <f t="shared" si="60"/>
        <v/>
      </c>
      <c r="Z237" s="108" t="str">
        <f t="shared" si="61"/>
        <v xml:space="preserve">Temps restant : </v>
      </c>
      <c r="AA237" s="355" t="str">
        <f t="shared" si="62"/>
        <v/>
      </c>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row>
    <row r="238" spans="1:87" ht="15.75" thickBot="1">
      <c r="A238" s="354" t="str">
        <f>IF(eligibilité!AG240="","",eligibilité!A240)</f>
        <v/>
      </c>
      <c r="B238" s="103" t="str">
        <f>IF(A238="","",IF(VLOOKUP(A238,eligibilité!$A$15:$J$515,2,TRUE)="","",VLOOKUP(A238,eligibilité!$A$15:$J$515,2,TRUE)))</f>
        <v/>
      </c>
      <c r="C238" s="103" t="str">
        <f>IF(A238="","",IF(VLOOKUP(A238,eligibilité!$A$15:$AG$515,3,TRUE)="","",VLOOKUP(A238,eligibilité!$A$15:$AG$515,3,TRUE)))</f>
        <v/>
      </c>
      <c r="D238" s="103" t="str">
        <f>IF(A238="","",IF(VLOOKUP(A238,eligibilité!$A$15:$AG$515,4,TRUE)="","",VLOOKUP(A238,eligibilité!$A$15:$AG$515,4,TRUE)))</f>
        <v/>
      </c>
      <c r="E238" s="103" t="str">
        <f>IF(A238="","",IF(VLOOKUP(A238,eligibilité!$A$15:$AG$515,5,TRUE)="","",VLOOKUP(A238,eligibilité!$A$15:$AG$515,5,TRUE)))</f>
        <v/>
      </c>
      <c r="F238" s="104" t="str">
        <f>IF(A238="","",IF(VLOOKUP(A238,eligibilité!$A$15:$AG$515,6,TRUE)="","",VLOOKUP(A238,eligibilité!$A$15:$AG$515,6,TRUE)))</f>
        <v/>
      </c>
      <c r="G238" s="104" t="str">
        <f>IF(A238="","",IF(VLOOKUP(A238,eligibilité!$A$15:$AG$515,7,TRUE)="","",VLOOKUP(A238,eligibilité!$A$15:$AG$515,7,TRUE)))</f>
        <v/>
      </c>
      <c r="H238" s="323" t="str">
        <f>IF(A238="","",IF(VLOOKUP(A238,eligibilité!$A$15:$AG$515,8,TRUE)="","",VLOOKUP(A238,eligibilité!$A$15:$AG$515,8,TRUE)))</f>
        <v/>
      </c>
      <c r="I238" s="103" t="str">
        <f>IF(A238="","",IF(VLOOKUP(A238,eligibilité!$A$15:$AG$515,9,TRUE)="","",VLOOKUP(A238,eligibilité!$A$15:$AG$515,9,TRUE)))</f>
        <v/>
      </c>
      <c r="J238" s="105" t="str">
        <f>IF(A238="","",IF(VLOOKUP(A238,eligibilité!$A$15:$AG$515,10,TRUE)="","",VLOOKUP(A238,eligibilité!$A$15:$AG$515,10,TRUE)))</f>
        <v/>
      </c>
      <c r="K238" s="106" t="str">
        <f>IF(A238="","",IF(VLOOKUP(A238,eligibilité!$A$15:$AG$515,30,FALSE)=0,"",VLOOKUP(A238,eligibilité!$A$15:$AG$515,30,FALSE)))</f>
        <v/>
      </c>
      <c r="L238" s="107" t="str">
        <f t="shared" si="48"/>
        <v/>
      </c>
      <c r="M238" s="108" t="str">
        <f t="shared" si="49"/>
        <v/>
      </c>
      <c r="N238" s="107" t="str">
        <f t="shared" si="50"/>
        <v/>
      </c>
      <c r="O238" s="109" t="str">
        <f t="shared" si="51"/>
        <v/>
      </c>
      <c r="P238" s="109" t="str">
        <f t="shared" si="52"/>
        <v/>
      </c>
      <c r="Q238" s="241" t="str">
        <f t="shared" si="53"/>
        <v/>
      </c>
      <c r="R238" s="110" t="str">
        <f t="shared" si="54"/>
        <v/>
      </c>
      <c r="S238" s="352">
        <f t="shared" ca="1" si="63"/>
        <v>1296</v>
      </c>
      <c r="T238" s="107" t="str">
        <f t="shared" si="55"/>
        <v/>
      </c>
      <c r="U238" s="108" t="str">
        <f t="shared" si="56"/>
        <v/>
      </c>
      <c r="V238" s="107" t="str">
        <f t="shared" si="57"/>
        <v/>
      </c>
      <c r="W238" s="107" t="str">
        <f t="shared" si="58"/>
        <v/>
      </c>
      <c r="X238" s="108" t="str">
        <f t="shared" si="59"/>
        <v/>
      </c>
      <c r="Y238" s="108" t="str">
        <f t="shared" si="60"/>
        <v/>
      </c>
      <c r="Z238" s="108" t="str">
        <f t="shared" si="61"/>
        <v xml:space="preserve">Temps restant : </v>
      </c>
      <c r="AA238" s="355" t="str">
        <f t="shared" si="62"/>
        <v/>
      </c>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row>
    <row r="239" spans="1:87" ht="15.75" thickBot="1">
      <c r="A239" s="354" t="str">
        <f>IF(eligibilité!AG241="","",eligibilité!A241)</f>
        <v/>
      </c>
      <c r="B239" s="103" t="str">
        <f>IF(A239="","",IF(VLOOKUP(A239,eligibilité!$A$15:$J$515,2,TRUE)="","",VLOOKUP(A239,eligibilité!$A$15:$J$515,2,TRUE)))</f>
        <v/>
      </c>
      <c r="C239" s="103" t="str">
        <f>IF(A239="","",IF(VLOOKUP(A239,eligibilité!$A$15:$AG$515,3,TRUE)="","",VLOOKUP(A239,eligibilité!$A$15:$AG$515,3,TRUE)))</f>
        <v/>
      </c>
      <c r="D239" s="103" t="str">
        <f>IF(A239="","",IF(VLOOKUP(A239,eligibilité!$A$15:$AG$515,4,TRUE)="","",VLOOKUP(A239,eligibilité!$A$15:$AG$515,4,TRUE)))</f>
        <v/>
      </c>
      <c r="E239" s="103" t="str">
        <f>IF(A239="","",IF(VLOOKUP(A239,eligibilité!$A$15:$AG$515,5,TRUE)="","",VLOOKUP(A239,eligibilité!$A$15:$AG$515,5,TRUE)))</f>
        <v/>
      </c>
      <c r="F239" s="104" t="str">
        <f>IF(A239="","",IF(VLOOKUP(A239,eligibilité!$A$15:$AG$515,6,TRUE)="","",VLOOKUP(A239,eligibilité!$A$15:$AG$515,6,TRUE)))</f>
        <v/>
      </c>
      <c r="G239" s="104" t="str">
        <f>IF(A239="","",IF(VLOOKUP(A239,eligibilité!$A$15:$AG$515,7,TRUE)="","",VLOOKUP(A239,eligibilité!$A$15:$AG$515,7,TRUE)))</f>
        <v/>
      </c>
      <c r="H239" s="323" t="str">
        <f>IF(A239="","",IF(VLOOKUP(A239,eligibilité!$A$15:$AG$515,8,TRUE)="","",VLOOKUP(A239,eligibilité!$A$15:$AG$515,8,TRUE)))</f>
        <v/>
      </c>
      <c r="I239" s="103" t="str">
        <f>IF(A239="","",IF(VLOOKUP(A239,eligibilité!$A$15:$AG$515,9,TRUE)="","",VLOOKUP(A239,eligibilité!$A$15:$AG$515,9,TRUE)))</f>
        <v/>
      </c>
      <c r="J239" s="105" t="str">
        <f>IF(A239="","",IF(VLOOKUP(A239,eligibilité!$A$15:$AG$515,10,TRUE)="","",VLOOKUP(A239,eligibilité!$A$15:$AG$515,10,TRUE)))</f>
        <v/>
      </c>
      <c r="K239" s="106" t="str">
        <f>IF(A239="","",IF(VLOOKUP(A239,eligibilité!$A$15:$AG$515,30,FALSE)=0,"",VLOOKUP(A239,eligibilité!$A$15:$AG$515,30,FALSE)))</f>
        <v/>
      </c>
      <c r="L239" s="107" t="str">
        <f t="shared" si="48"/>
        <v/>
      </c>
      <c r="M239" s="108" t="str">
        <f t="shared" si="49"/>
        <v/>
      </c>
      <c r="N239" s="107" t="str">
        <f t="shared" si="50"/>
        <v/>
      </c>
      <c r="O239" s="109" t="str">
        <f t="shared" si="51"/>
        <v/>
      </c>
      <c r="P239" s="109" t="str">
        <f t="shared" si="52"/>
        <v/>
      </c>
      <c r="Q239" s="241" t="str">
        <f t="shared" si="53"/>
        <v/>
      </c>
      <c r="R239" s="110" t="str">
        <f t="shared" si="54"/>
        <v/>
      </c>
      <c r="S239" s="352">
        <f t="shared" ca="1" si="63"/>
        <v>1296</v>
      </c>
      <c r="T239" s="107" t="str">
        <f t="shared" si="55"/>
        <v/>
      </c>
      <c r="U239" s="108" t="str">
        <f t="shared" si="56"/>
        <v/>
      </c>
      <c r="V239" s="107" t="str">
        <f t="shared" si="57"/>
        <v/>
      </c>
      <c r="W239" s="107" t="str">
        <f t="shared" si="58"/>
        <v/>
      </c>
      <c r="X239" s="108" t="str">
        <f t="shared" si="59"/>
        <v/>
      </c>
      <c r="Y239" s="108" t="str">
        <f t="shared" si="60"/>
        <v/>
      </c>
      <c r="Z239" s="108" t="str">
        <f t="shared" si="61"/>
        <v xml:space="preserve">Temps restant : </v>
      </c>
      <c r="AA239" s="355" t="str">
        <f t="shared" si="62"/>
        <v/>
      </c>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row>
    <row r="240" spans="1:87" ht="15.75" thickBot="1">
      <c r="A240" s="354" t="str">
        <f>IF(eligibilité!AG242="","",eligibilité!A242)</f>
        <v/>
      </c>
      <c r="B240" s="103" t="str">
        <f>IF(A240="","",IF(VLOOKUP(A240,eligibilité!$A$15:$J$515,2,TRUE)="","",VLOOKUP(A240,eligibilité!$A$15:$J$515,2,TRUE)))</f>
        <v/>
      </c>
      <c r="C240" s="103" t="str">
        <f>IF(A240="","",IF(VLOOKUP(A240,eligibilité!$A$15:$AG$515,3,TRUE)="","",VLOOKUP(A240,eligibilité!$A$15:$AG$515,3,TRUE)))</f>
        <v/>
      </c>
      <c r="D240" s="103" t="str">
        <f>IF(A240="","",IF(VLOOKUP(A240,eligibilité!$A$15:$AG$515,4,TRUE)="","",VLOOKUP(A240,eligibilité!$A$15:$AG$515,4,TRUE)))</f>
        <v/>
      </c>
      <c r="E240" s="103" t="str">
        <f>IF(A240="","",IF(VLOOKUP(A240,eligibilité!$A$15:$AG$515,5,TRUE)="","",VLOOKUP(A240,eligibilité!$A$15:$AG$515,5,TRUE)))</f>
        <v/>
      </c>
      <c r="F240" s="104" t="str">
        <f>IF(A240="","",IF(VLOOKUP(A240,eligibilité!$A$15:$AG$515,6,TRUE)="","",VLOOKUP(A240,eligibilité!$A$15:$AG$515,6,TRUE)))</f>
        <v/>
      </c>
      <c r="G240" s="104" t="str">
        <f>IF(A240="","",IF(VLOOKUP(A240,eligibilité!$A$15:$AG$515,7,TRUE)="","",VLOOKUP(A240,eligibilité!$A$15:$AG$515,7,TRUE)))</f>
        <v/>
      </c>
      <c r="H240" s="323" t="str">
        <f>IF(A240="","",IF(VLOOKUP(A240,eligibilité!$A$15:$AG$515,8,TRUE)="","",VLOOKUP(A240,eligibilité!$A$15:$AG$515,8,TRUE)))</f>
        <v/>
      </c>
      <c r="I240" s="103" t="str">
        <f>IF(A240="","",IF(VLOOKUP(A240,eligibilité!$A$15:$AG$515,9,TRUE)="","",VLOOKUP(A240,eligibilité!$A$15:$AG$515,9,TRUE)))</f>
        <v/>
      </c>
      <c r="J240" s="105" t="str">
        <f>IF(A240="","",IF(VLOOKUP(A240,eligibilité!$A$15:$AG$515,10,TRUE)="","",VLOOKUP(A240,eligibilité!$A$15:$AG$515,10,TRUE)))</f>
        <v/>
      </c>
      <c r="K240" s="106" t="str">
        <f>IF(A240="","",IF(VLOOKUP(A240,eligibilité!$A$15:$AG$515,30,FALSE)=0,"",VLOOKUP(A240,eligibilité!$A$15:$AG$515,30,FALSE)))</f>
        <v/>
      </c>
      <c r="L240" s="107" t="str">
        <f t="shared" si="48"/>
        <v/>
      </c>
      <c r="M240" s="108" t="str">
        <f t="shared" si="49"/>
        <v/>
      </c>
      <c r="N240" s="107" t="str">
        <f t="shared" si="50"/>
        <v/>
      </c>
      <c r="O240" s="109" t="str">
        <f t="shared" si="51"/>
        <v/>
      </c>
      <c r="P240" s="109" t="str">
        <f t="shared" si="52"/>
        <v/>
      </c>
      <c r="Q240" s="241" t="str">
        <f t="shared" si="53"/>
        <v/>
      </c>
      <c r="R240" s="110" t="str">
        <f t="shared" si="54"/>
        <v/>
      </c>
      <c r="S240" s="352">
        <f t="shared" ca="1" si="63"/>
        <v>1296</v>
      </c>
      <c r="T240" s="107" t="str">
        <f t="shared" si="55"/>
        <v/>
      </c>
      <c r="U240" s="108" t="str">
        <f t="shared" si="56"/>
        <v/>
      </c>
      <c r="V240" s="107" t="str">
        <f t="shared" si="57"/>
        <v/>
      </c>
      <c r="W240" s="107" t="str">
        <f t="shared" si="58"/>
        <v/>
      </c>
      <c r="X240" s="108" t="str">
        <f t="shared" si="59"/>
        <v/>
      </c>
      <c r="Y240" s="108" t="str">
        <f t="shared" si="60"/>
        <v/>
      </c>
      <c r="Z240" s="108" t="str">
        <f t="shared" si="61"/>
        <v xml:space="preserve">Temps restant : </v>
      </c>
      <c r="AA240" s="355" t="str">
        <f t="shared" si="62"/>
        <v/>
      </c>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row>
    <row r="241" spans="1:87" ht="15.75" thickBot="1">
      <c r="A241" s="354" t="str">
        <f>IF(eligibilité!AG243="","",eligibilité!A243)</f>
        <v/>
      </c>
      <c r="B241" s="103" t="str">
        <f>IF(A241="","",IF(VLOOKUP(A241,eligibilité!$A$15:$J$515,2,TRUE)="","",VLOOKUP(A241,eligibilité!$A$15:$J$515,2,TRUE)))</f>
        <v/>
      </c>
      <c r="C241" s="103" t="str">
        <f>IF(A241="","",IF(VLOOKUP(A241,eligibilité!$A$15:$AG$515,3,TRUE)="","",VLOOKUP(A241,eligibilité!$A$15:$AG$515,3,TRUE)))</f>
        <v/>
      </c>
      <c r="D241" s="103" t="str">
        <f>IF(A241="","",IF(VLOOKUP(A241,eligibilité!$A$15:$AG$515,4,TRUE)="","",VLOOKUP(A241,eligibilité!$A$15:$AG$515,4,TRUE)))</f>
        <v/>
      </c>
      <c r="E241" s="103" t="str">
        <f>IF(A241="","",IF(VLOOKUP(A241,eligibilité!$A$15:$AG$515,5,TRUE)="","",VLOOKUP(A241,eligibilité!$A$15:$AG$515,5,TRUE)))</f>
        <v/>
      </c>
      <c r="F241" s="104" t="str">
        <f>IF(A241="","",IF(VLOOKUP(A241,eligibilité!$A$15:$AG$515,6,TRUE)="","",VLOOKUP(A241,eligibilité!$A$15:$AG$515,6,TRUE)))</f>
        <v/>
      </c>
      <c r="G241" s="104" t="str">
        <f>IF(A241="","",IF(VLOOKUP(A241,eligibilité!$A$15:$AG$515,7,TRUE)="","",VLOOKUP(A241,eligibilité!$A$15:$AG$515,7,TRUE)))</f>
        <v/>
      </c>
      <c r="H241" s="323" t="str">
        <f>IF(A241="","",IF(VLOOKUP(A241,eligibilité!$A$15:$AG$515,8,TRUE)="","",VLOOKUP(A241,eligibilité!$A$15:$AG$515,8,TRUE)))</f>
        <v/>
      </c>
      <c r="I241" s="103" t="str">
        <f>IF(A241="","",IF(VLOOKUP(A241,eligibilité!$A$15:$AG$515,9,TRUE)="","",VLOOKUP(A241,eligibilité!$A$15:$AG$515,9,TRUE)))</f>
        <v/>
      </c>
      <c r="J241" s="105" t="str">
        <f>IF(A241="","",IF(VLOOKUP(A241,eligibilité!$A$15:$AG$515,10,TRUE)="","",VLOOKUP(A241,eligibilité!$A$15:$AG$515,10,TRUE)))</f>
        <v/>
      </c>
      <c r="K241" s="106" t="str">
        <f>IF(A241="","",IF(VLOOKUP(A241,eligibilité!$A$15:$AG$515,30,FALSE)=0,"",VLOOKUP(A241,eligibilité!$A$15:$AG$515,30,FALSE)))</f>
        <v/>
      </c>
      <c r="L241" s="107" t="str">
        <f t="shared" si="48"/>
        <v/>
      </c>
      <c r="M241" s="108" t="str">
        <f t="shared" si="49"/>
        <v/>
      </c>
      <c r="N241" s="107" t="str">
        <f t="shared" si="50"/>
        <v/>
      </c>
      <c r="O241" s="109" t="str">
        <f t="shared" si="51"/>
        <v/>
      </c>
      <c r="P241" s="109" t="str">
        <f t="shared" si="52"/>
        <v/>
      </c>
      <c r="Q241" s="241" t="str">
        <f t="shared" si="53"/>
        <v/>
      </c>
      <c r="R241" s="110" t="str">
        <f t="shared" si="54"/>
        <v/>
      </c>
      <c r="S241" s="352">
        <f t="shared" ca="1" si="63"/>
        <v>1296</v>
      </c>
      <c r="T241" s="107" t="str">
        <f t="shared" si="55"/>
        <v/>
      </c>
      <c r="U241" s="108" t="str">
        <f t="shared" si="56"/>
        <v/>
      </c>
      <c r="V241" s="107" t="str">
        <f t="shared" si="57"/>
        <v/>
      </c>
      <c r="W241" s="107" t="str">
        <f t="shared" si="58"/>
        <v/>
      </c>
      <c r="X241" s="108" t="str">
        <f t="shared" si="59"/>
        <v/>
      </c>
      <c r="Y241" s="108" t="str">
        <f t="shared" si="60"/>
        <v/>
      </c>
      <c r="Z241" s="108" t="str">
        <f t="shared" si="61"/>
        <v xml:space="preserve">Temps restant : </v>
      </c>
      <c r="AA241" s="355" t="str">
        <f t="shared" si="62"/>
        <v/>
      </c>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row>
    <row r="242" spans="1:87" ht="15.75" thickBot="1">
      <c r="A242" s="354" t="str">
        <f>IF(eligibilité!AG244="","",eligibilité!A244)</f>
        <v/>
      </c>
      <c r="B242" s="103" t="str">
        <f>IF(A242="","",IF(VLOOKUP(A242,eligibilité!$A$15:$J$515,2,TRUE)="","",VLOOKUP(A242,eligibilité!$A$15:$J$515,2,TRUE)))</f>
        <v/>
      </c>
      <c r="C242" s="103" t="str">
        <f>IF(A242="","",IF(VLOOKUP(A242,eligibilité!$A$15:$AG$515,3,TRUE)="","",VLOOKUP(A242,eligibilité!$A$15:$AG$515,3,TRUE)))</f>
        <v/>
      </c>
      <c r="D242" s="103" t="str">
        <f>IF(A242="","",IF(VLOOKUP(A242,eligibilité!$A$15:$AG$515,4,TRUE)="","",VLOOKUP(A242,eligibilité!$A$15:$AG$515,4,TRUE)))</f>
        <v/>
      </c>
      <c r="E242" s="103" t="str">
        <f>IF(A242="","",IF(VLOOKUP(A242,eligibilité!$A$15:$AG$515,5,TRUE)="","",VLOOKUP(A242,eligibilité!$A$15:$AG$515,5,TRUE)))</f>
        <v/>
      </c>
      <c r="F242" s="104" t="str">
        <f>IF(A242="","",IF(VLOOKUP(A242,eligibilité!$A$15:$AG$515,6,TRUE)="","",VLOOKUP(A242,eligibilité!$A$15:$AG$515,6,TRUE)))</f>
        <v/>
      </c>
      <c r="G242" s="104" t="str">
        <f>IF(A242="","",IF(VLOOKUP(A242,eligibilité!$A$15:$AG$515,7,TRUE)="","",VLOOKUP(A242,eligibilité!$A$15:$AG$515,7,TRUE)))</f>
        <v/>
      </c>
      <c r="H242" s="323" t="str">
        <f>IF(A242="","",IF(VLOOKUP(A242,eligibilité!$A$15:$AG$515,8,TRUE)="","",VLOOKUP(A242,eligibilité!$A$15:$AG$515,8,TRUE)))</f>
        <v/>
      </c>
      <c r="I242" s="103" t="str">
        <f>IF(A242="","",IF(VLOOKUP(A242,eligibilité!$A$15:$AG$515,9,TRUE)="","",VLOOKUP(A242,eligibilité!$A$15:$AG$515,9,TRUE)))</f>
        <v/>
      </c>
      <c r="J242" s="105" t="str">
        <f>IF(A242="","",IF(VLOOKUP(A242,eligibilité!$A$15:$AG$515,10,TRUE)="","",VLOOKUP(A242,eligibilité!$A$15:$AG$515,10,TRUE)))</f>
        <v/>
      </c>
      <c r="K242" s="106" t="str">
        <f>IF(A242="","",IF(VLOOKUP(A242,eligibilité!$A$15:$AG$515,30,FALSE)=0,"",VLOOKUP(A242,eligibilité!$A$15:$AG$515,30,FALSE)))</f>
        <v/>
      </c>
      <c r="L242" s="107" t="str">
        <f t="shared" si="48"/>
        <v/>
      </c>
      <c r="M242" s="108" t="str">
        <f t="shared" si="49"/>
        <v/>
      </c>
      <c r="N242" s="107" t="str">
        <f t="shared" si="50"/>
        <v/>
      </c>
      <c r="O242" s="109" t="str">
        <f t="shared" si="51"/>
        <v/>
      </c>
      <c r="P242" s="109" t="str">
        <f t="shared" si="52"/>
        <v/>
      </c>
      <c r="Q242" s="241" t="str">
        <f t="shared" si="53"/>
        <v/>
      </c>
      <c r="R242" s="110" t="str">
        <f t="shared" si="54"/>
        <v/>
      </c>
      <c r="S242" s="352">
        <f t="shared" ca="1" si="63"/>
        <v>1296</v>
      </c>
      <c r="T242" s="107" t="str">
        <f t="shared" si="55"/>
        <v/>
      </c>
      <c r="U242" s="108" t="str">
        <f t="shared" si="56"/>
        <v/>
      </c>
      <c r="V242" s="107" t="str">
        <f t="shared" si="57"/>
        <v/>
      </c>
      <c r="W242" s="107" t="str">
        <f t="shared" si="58"/>
        <v/>
      </c>
      <c r="X242" s="108" t="str">
        <f t="shared" si="59"/>
        <v/>
      </c>
      <c r="Y242" s="108" t="str">
        <f t="shared" si="60"/>
        <v/>
      </c>
      <c r="Z242" s="108" t="str">
        <f t="shared" si="61"/>
        <v xml:space="preserve">Temps restant : </v>
      </c>
      <c r="AA242" s="355" t="str">
        <f t="shared" si="62"/>
        <v/>
      </c>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row>
    <row r="243" spans="1:87" ht="15.75" thickBot="1">
      <c r="A243" s="354" t="str">
        <f>IF(eligibilité!AG245="","",eligibilité!A245)</f>
        <v/>
      </c>
      <c r="B243" s="103" t="str">
        <f>IF(A243="","",IF(VLOOKUP(A243,eligibilité!$A$15:$J$515,2,TRUE)="","",VLOOKUP(A243,eligibilité!$A$15:$J$515,2,TRUE)))</f>
        <v/>
      </c>
      <c r="C243" s="103" t="str">
        <f>IF(A243="","",IF(VLOOKUP(A243,eligibilité!$A$15:$AG$515,3,TRUE)="","",VLOOKUP(A243,eligibilité!$A$15:$AG$515,3,TRUE)))</f>
        <v/>
      </c>
      <c r="D243" s="103" t="str">
        <f>IF(A243="","",IF(VLOOKUP(A243,eligibilité!$A$15:$AG$515,4,TRUE)="","",VLOOKUP(A243,eligibilité!$A$15:$AG$515,4,TRUE)))</f>
        <v/>
      </c>
      <c r="E243" s="103" t="str">
        <f>IF(A243="","",IF(VLOOKUP(A243,eligibilité!$A$15:$AG$515,5,TRUE)="","",VLOOKUP(A243,eligibilité!$A$15:$AG$515,5,TRUE)))</f>
        <v/>
      </c>
      <c r="F243" s="104" t="str">
        <f>IF(A243="","",IF(VLOOKUP(A243,eligibilité!$A$15:$AG$515,6,TRUE)="","",VLOOKUP(A243,eligibilité!$A$15:$AG$515,6,TRUE)))</f>
        <v/>
      </c>
      <c r="G243" s="104" t="str">
        <f>IF(A243="","",IF(VLOOKUP(A243,eligibilité!$A$15:$AG$515,7,TRUE)="","",VLOOKUP(A243,eligibilité!$A$15:$AG$515,7,TRUE)))</f>
        <v/>
      </c>
      <c r="H243" s="323" t="str">
        <f>IF(A243="","",IF(VLOOKUP(A243,eligibilité!$A$15:$AG$515,8,TRUE)="","",VLOOKUP(A243,eligibilité!$A$15:$AG$515,8,TRUE)))</f>
        <v/>
      </c>
      <c r="I243" s="103" t="str">
        <f>IF(A243="","",IF(VLOOKUP(A243,eligibilité!$A$15:$AG$515,9,TRUE)="","",VLOOKUP(A243,eligibilité!$A$15:$AG$515,9,TRUE)))</f>
        <v/>
      </c>
      <c r="J243" s="105" t="str">
        <f>IF(A243="","",IF(VLOOKUP(A243,eligibilité!$A$15:$AG$515,10,TRUE)="","",VLOOKUP(A243,eligibilité!$A$15:$AG$515,10,TRUE)))</f>
        <v/>
      </c>
      <c r="K243" s="106" t="str">
        <f>IF(A243="","",IF(VLOOKUP(A243,eligibilité!$A$15:$AG$515,30,FALSE)=0,"",VLOOKUP(A243,eligibilité!$A$15:$AG$515,30,FALSE)))</f>
        <v/>
      </c>
      <c r="L243" s="107" t="str">
        <f t="shared" si="48"/>
        <v/>
      </c>
      <c r="M243" s="108" t="str">
        <f t="shared" si="49"/>
        <v/>
      </c>
      <c r="N243" s="107" t="str">
        <f t="shared" si="50"/>
        <v/>
      </c>
      <c r="O243" s="109" t="str">
        <f t="shared" si="51"/>
        <v/>
      </c>
      <c r="P243" s="109" t="str">
        <f t="shared" si="52"/>
        <v/>
      </c>
      <c r="Q243" s="241" t="str">
        <f t="shared" si="53"/>
        <v/>
      </c>
      <c r="R243" s="110" t="str">
        <f t="shared" si="54"/>
        <v/>
      </c>
      <c r="S243" s="352">
        <f t="shared" ca="1" si="63"/>
        <v>1296</v>
      </c>
      <c r="T243" s="107" t="str">
        <f t="shared" si="55"/>
        <v/>
      </c>
      <c r="U243" s="108" t="str">
        <f t="shared" si="56"/>
        <v/>
      </c>
      <c r="V243" s="107" t="str">
        <f t="shared" si="57"/>
        <v/>
      </c>
      <c r="W243" s="107" t="str">
        <f t="shared" si="58"/>
        <v/>
      </c>
      <c r="X243" s="108" t="str">
        <f t="shared" si="59"/>
        <v/>
      </c>
      <c r="Y243" s="108" t="str">
        <f t="shared" si="60"/>
        <v/>
      </c>
      <c r="Z243" s="108" t="str">
        <f t="shared" si="61"/>
        <v xml:space="preserve">Temps restant : </v>
      </c>
      <c r="AA243" s="355" t="str">
        <f t="shared" si="62"/>
        <v/>
      </c>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row>
    <row r="244" spans="1:87" ht="15.75" thickBot="1">
      <c r="A244" s="354" t="str">
        <f>IF(eligibilité!AG246="","",eligibilité!A246)</f>
        <v/>
      </c>
      <c r="B244" s="103" t="str">
        <f>IF(A244="","",IF(VLOOKUP(A244,eligibilité!$A$15:$J$515,2,TRUE)="","",VLOOKUP(A244,eligibilité!$A$15:$J$515,2,TRUE)))</f>
        <v/>
      </c>
      <c r="C244" s="103" t="str">
        <f>IF(A244="","",IF(VLOOKUP(A244,eligibilité!$A$15:$AG$515,3,TRUE)="","",VLOOKUP(A244,eligibilité!$A$15:$AG$515,3,TRUE)))</f>
        <v/>
      </c>
      <c r="D244" s="103" t="str">
        <f>IF(A244="","",IF(VLOOKUP(A244,eligibilité!$A$15:$AG$515,4,TRUE)="","",VLOOKUP(A244,eligibilité!$A$15:$AG$515,4,TRUE)))</f>
        <v/>
      </c>
      <c r="E244" s="103" t="str">
        <f>IF(A244="","",IF(VLOOKUP(A244,eligibilité!$A$15:$AG$515,5,TRUE)="","",VLOOKUP(A244,eligibilité!$A$15:$AG$515,5,TRUE)))</f>
        <v/>
      </c>
      <c r="F244" s="104" t="str">
        <f>IF(A244="","",IF(VLOOKUP(A244,eligibilité!$A$15:$AG$515,6,TRUE)="","",VLOOKUP(A244,eligibilité!$A$15:$AG$515,6,TRUE)))</f>
        <v/>
      </c>
      <c r="G244" s="104" t="str">
        <f>IF(A244="","",IF(VLOOKUP(A244,eligibilité!$A$15:$AG$515,7,TRUE)="","",VLOOKUP(A244,eligibilité!$A$15:$AG$515,7,TRUE)))</f>
        <v/>
      </c>
      <c r="H244" s="323" t="str">
        <f>IF(A244="","",IF(VLOOKUP(A244,eligibilité!$A$15:$AG$515,8,TRUE)="","",VLOOKUP(A244,eligibilité!$A$15:$AG$515,8,TRUE)))</f>
        <v/>
      </c>
      <c r="I244" s="103" t="str">
        <f>IF(A244="","",IF(VLOOKUP(A244,eligibilité!$A$15:$AG$515,9,TRUE)="","",VLOOKUP(A244,eligibilité!$A$15:$AG$515,9,TRUE)))</f>
        <v/>
      </c>
      <c r="J244" s="105" t="str">
        <f>IF(A244="","",IF(VLOOKUP(A244,eligibilité!$A$15:$AG$515,10,TRUE)="","",VLOOKUP(A244,eligibilité!$A$15:$AG$515,10,TRUE)))</f>
        <v/>
      </c>
      <c r="K244" s="106" t="str">
        <f>IF(A244="","",IF(VLOOKUP(A244,eligibilité!$A$15:$AG$515,30,FALSE)=0,"",VLOOKUP(A244,eligibilité!$A$15:$AG$515,30,FALSE)))</f>
        <v/>
      </c>
      <c r="L244" s="107" t="str">
        <f t="shared" si="48"/>
        <v/>
      </c>
      <c r="M244" s="108" t="str">
        <f t="shared" si="49"/>
        <v/>
      </c>
      <c r="N244" s="107" t="str">
        <f t="shared" si="50"/>
        <v/>
      </c>
      <c r="O244" s="109" t="str">
        <f t="shared" si="51"/>
        <v/>
      </c>
      <c r="P244" s="109" t="str">
        <f t="shared" si="52"/>
        <v/>
      </c>
      <c r="Q244" s="241" t="str">
        <f t="shared" si="53"/>
        <v/>
      </c>
      <c r="R244" s="110" t="str">
        <f t="shared" si="54"/>
        <v/>
      </c>
      <c r="S244" s="352">
        <f t="shared" ca="1" si="63"/>
        <v>1296</v>
      </c>
      <c r="T244" s="107" t="str">
        <f t="shared" si="55"/>
        <v/>
      </c>
      <c r="U244" s="108" t="str">
        <f t="shared" si="56"/>
        <v/>
      </c>
      <c r="V244" s="107" t="str">
        <f t="shared" si="57"/>
        <v/>
      </c>
      <c r="W244" s="107" t="str">
        <f t="shared" si="58"/>
        <v/>
      </c>
      <c r="X244" s="108" t="str">
        <f t="shared" si="59"/>
        <v/>
      </c>
      <c r="Y244" s="108" t="str">
        <f t="shared" si="60"/>
        <v/>
      </c>
      <c r="Z244" s="108" t="str">
        <f t="shared" si="61"/>
        <v xml:space="preserve">Temps restant : </v>
      </c>
      <c r="AA244" s="355" t="str">
        <f t="shared" si="62"/>
        <v/>
      </c>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row>
    <row r="245" spans="1:87" ht="15.75" thickBot="1">
      <c r="A245" s="354" t="str">
        <f>IF(eligibilité!AG247="","",eligibilité!A247)</f>
        <v/>
      </c>
      <c r="B245" s="103" t="str">
        <f>IF(A245="","",IF(VLOOKUP(A245,eligibilité!$A$15:$J$515,2,TRUE)="","",VLOOKUP(A245,eligibilité!$A$15:$J$515,2,TRUE)))</f>
        <v/>
      </c>
      <c r="C245" s="103" t="str">
        <f>IF(A245="","",IF(VLOOKUP(A245,eligibilité!$A$15:$AG$515,3,TRUE)="","",VLOOKUP(A245,eligibilité!$A$15:$AG$515,3,TRUE)))</f>
        <v/>
      </c>
      <c r="D245" s="103" t="str">
        <f>IF(A245="","",IF(VLOOKUP(A245,eligibilité!$A$15:$AG$515,4,TRUE)="","",VLOOKUP(A245,eligibilité!$A$15:$AG$515,4,TRUE)))</f>
        <v/>
      </c>
      <c r="E245" s="103" t="str">
        <f>IF(A245="","",IF(VLOOKUP(A245,eligibilité!$A$15:$AG$515,5,TRUE)="","",VLOOKUP(A245,eligibilité!$A$15:$AG$515,5,TRUE)))</f>
        <v/>
      </c>
      <c r="F245" s="104" t="str">
        <f>IF(A245="","",IF(VLOOKUP(A245,eligibilité!$A$15:$AG$515,6,TRUE)="","",VLOOKUP(A245,eligibilité!$A$15:$AG$515,6,TRUE)))</f>
        <v/>
      </c>
      <c r="G245" s="104" t="str">
        <f>IF(A245="","",IF(VLOOKUP(A245,eligibilité!$A$15:$AG$515,7,TRUE)="","",VLOOKUP(A245,eligibilité!$A$15:$AG$515,7,TRUE)))</f>
        <v/>
      </c>
      <c r="H245" s="323" t="str">
        <f>IF(A245="","",IF(VLOOKUP(A245,eligibilité!$A$15:$AG$515,8,TRUE)="","",VLOOKUP(A245,eligibilité!$A$15:$AG$515,8,TRUE)))</f>
        <v/>
      </c>
      <c r="I245" s="103" t="str">
        <f>IF(A245="","",IF(VLOOKUP(A245,eligibilité!$A$15:$AG$515,9,TRUE)="","",VLOOKUP(A245,eligibilité!$A$15:$AG$515,9,TRUE)))</f>
        <v/>
      </c>
      <c r="J245" s="105" t="str">
        <f>IF(A245="","",IF(VLOOKUP(A245,eligibilité!$A$15:$AG$515,10,TRUE)="","",VLOOKUP(A245,eligibilité!$A$15:$AG$515,10,TRUE)))</f>
        <v/>
      </c>
      <c r="K245" s="106" t="str">
        <f>IF(A245="","",IF(VLOOKUP(A245,eligibilité!$A$15:$AG$515,30,FALSE)=0,"",VLOOKUP(A245,eligibilité!$A$15:$AG$515,30,FALSE)))</f>
        <v/>
      </c>
      <c r="L245" s="107" t="str">
        <f t="shared" si="48"/>
        <v/>
      </c>
      <c r="M245" s="108" t="str">
        <f t="shared" si="49"/>
        <v/>
      </c>
      <c r="N245" s="107" t="str">
        <f t="shared" si="50"/>
        <v/>
      </c>
      <c r="O245" s="109" t="str">
        <f t="shared" si="51"/>
        <v/>
      </c>
      <c r="P245" s="109" t="str">
        <f t="shared" si="52"/>
        <v/>
      </c>
      <c r="Q245" s="241" t="str">
        <f t="shared" si="53"/>
        <v/>
      </c>
      <c r="R245" s="110" t="str">
        <f t="shared" si="54"/>
        <v/>
      </c>
      <c r="S245" s="352">
        <f t="shared" ca="1" si="63"/>
        <v>1296</v>
      </c>
      <c r="T245" s="107" t="str">
        <f t="shared" si="55"/>
        <v/>
      </c>
      <c r="U245" s="108" t="str">
        <f t="shared" si="56"/>
        <v/>
      </c>
      <c r="V245" s="107" t="str">
        <f t="shared" si="57"/>
        <v/>
      </c>
      <c r="W245" s="107" t="str">
        <f t="shared" si="58"/>
        <v/>
      </c>
      <c r="X245" s="108" t="str">
        <f t="shared" si="59"/>
        <v/>
      </c>
      <c r="Y245" s="108" t="str">
        <f t="shared" si="60"/>
        <v/>
      </c>
      <c r="Z245" s="108" t="str">
        <f t="shared" si="61"/>
        <v xml:space="preserve">Temps restant : </v>
      </c>
      <c r="AA245" s="355" t="str">
        <f t="shared" si="62"/>
        <v/>
      </c>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row>
    <row r="246" spans="1:87" ht="15.75" thickBot="1">
      <c r="A246" s="354" t="str">
        <f>IF(eligibilité!AG248="","",eligibilité!A248)</f>
        <v/>
      </c>
      <c r="B246" s="103" t="str">
        <f>IF(A246="","",IF(VLOOKUP(A246,eligibilité!$A$15:$J$515,2,TRUE)="","",VLOOKUP(A246,eligibilité!$A$15:$J$515,2,TRUE)))</f>
        <v/>
      </c>
      <c r="C246" s="103" t="str">
        <f>IF(A246="","",IF(VLOOKUP(A246,eligibilité!$A$15:$AG$515,3,TRUE)="","",VLOOKUP(A246,eligibilité!$A$15:$AG$515,3,TRUE)))</f>
        <v/>
      </c>
      <c r="D246" s="103" t="str">
        <f>IF(A246="","",IF(VLOOKUP(A246,eligibilité!$A$15:$AG$515,4,TRUE)="","",VLOOKUP(A246,eligibilité!$A$15:$AG$515,4,TRUE)))</f>
        <v/>
      </c>
      <c r="E246" s="103" t="str">
        <f>IF(A246="","",IF(VLOOKUP(A246,eligibilité!$A$15:$AG$515,5,TRUE)="","",VLOOKUP(A246,eligibilité!$A$15:$AG$515,5,TRUE)))</f>
        <v/>
      </c>
      <c r="F246" s="104" t="str">
        <f>IF(A246="","",IF(VLOOKUP(A246,eligibilité!$A$15:$AG$515,6,TRUE)="","",VLOOKUP(A246,eligibilité!$A$15:$AG$515,6,TRUE)))</f>
        <v/>
      </c>
      <c r="G246" s="104" t="str">
        <f>IF(A246="","",IF(VLOOKUP(A246,eligibilité!$A$15:$AG$515,7,TRUE)="","",VLOOKUP(A246,eligibilité!$A$15:$AG$515,7,TRUE)))</f>
        <v/>
      </c>
      <c r="H246" s="323" t="str">
        <f>IF(A246="","",IF(VLOOKUP(A246,eligibilité!$A$15:$AG$515,8,TRUE)="","",VLOOKUP(A246,eligibilité!$A$15:$AG$515,8,TRUE)))</f>
        <v/>
      </c>
      <c r="I246" s="103" t="str">
        <f>IF(A246="","",IF(VLOOKUP(A246,eligibilité!$A$15:$AG$515,9,TRUE)="","",VLOOKUP(A246,eligibilité!$A$15:$AG$515,9,TRUE)))</f>
        <v/>
      </c>
      <c r="J246" s="105" t="str">
        <f>IF(A246="","",IF(VLOOKUP(A246,eligibilité!$A$15:$AG$515,10,TRUE)="","",VLOOKUP(A246,eligibilité!$A$15:$AG$515,10,TRUE)))</f>
        <v/>
      </c>
      <c r="K246" s="106" t="str">
        <f>IF(A246="","",IF(VLOOKUP(A246,eligibilité!$A$15:$AG$515,30,FALSE)=0,"",VLOOKUP(A246,eligibilité!$A$15:$AG$515,30,FALSE)))</f>
        <v/>
      </c>
      <c r="L246" s="107" t="str">
        <f t="shared" si="48"/>
        <v/>
      </c>
      <c r="M246" s="108" t="str">
        <f t="shared" si="49"/>
        <v/>
      </c>
      <c r="N246" s="107" t="str">
        <f t="shared" si="50"/>
        <v/>
      </c>
      <c r="O246" s="109" t="str">
        <f t="shared" si="51"/>
        <v/>
      </c>
      <c r="P246" s="109" t="str">
        <f t="shared" si="52"/>
        <v/>
      </c>
      <c r="Q246" s="241" t="str">
        <f t="shared" si="53"/>
        <v/>
      </c>
      <c r="R246" s="110" t="str">
        <f t="shared" si="54"/>
        <v/>
      </c>
      <c r="S246" s="352">
        <f t="shared" ca="1" si="63"/>
        <v>1296</v>
      </c>
      <c r="T246" s="107" t="str">
        <f t="shared" si="55"/>
        <v/>
      </c>
      <c r="U246" s="108" t="str">
        <f t="shared" si="56"/>
        <v/>
      </c>
      <c r="V246" s="107" t="str">
        <f t="shared" si="57"/>
        <v/>
      </c>
      <c r="W246" s="107" t="str">
        <f t="shared" si="58"/>
        <v/>
      </c>
      <c r="X246" s="108" t="str">
        <f t="shared" si="59"/>
        <v/>
      </c>
      <c r="Y246" s="108" t="str">
        <f t="shared" si="60"/>
        <v/>
      </c>
      <c r="Z246" s="108" t="str">
        <f t="shared" si="61"/>
        <v xml:space="preserve">Temps restant : </v>
      </c>
      <c r="AA246" s="355" t="str">
        <f t="shared" si="62"/>
        <v/>
      </c>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row>
    <row r="247" spans="1:87" ht="15.75" thickBot="1">
      <c r="A247" s="354" t="str">
        <f>IF(eligibilité!AG249="","",eligibilité!A249)</f>
        <v/>
      </c>
      <c r="B247" s="103" t="str">
        <f>IF(A247="","",IF(VLOOKUP(A247,eligibilité!$A$15:$J$515,2,TRUE)="","",VLOOKUP(A247,eligibilité!$A$15:$J$515,2,TRUE)))</f>
        <v/>
      </c>
      <c r="C247" s="103" t="str">
        <f>IF(A247="","",IF(VLOOKUP(A247,eligibilité!$A$15:$AG$515,3,TRUE)="","",VLOOKUP(A247,eligibilité!$A$15:$AG$515,3,TRUE)))</f>
        <v/>
      </c>
      <c r="D247" s="103" t="str">
        <f>IF(A247="","",IF(VLOOKUP(A247,eligibilité!$A$15:$AG$515,4,TRUE)="","",VLOOKUP(A247,eligibilité!$A$15:$AG$515,4,TRUE)))</f>
        <v/>
      </c>
      <c r="E247" s="103" t="str">
        <f>IF(A247="","",IF(VLOOKUP(A247,eligibilité!$A$15:$AG$515,5,TRUE)="","",VLOOKUP(A247,eligibilité!$A$15:$AG$515,5,TRUE)))</f>
        <v/>
      </c>
      <c r="F247" s="104" t="str">
        <f>IF(A247="","",IF(VLOOKUP(A247,eligibilité!$A$15:$AG$515,6,TRUE)="","",VLOOKUP(A247,eligibilité!$A$15:$AG$515,6,TRUE)))</f>
        <v/>
      </c>
      <c r="G247" s="104" t="str">
        <f>IF(A247="","",IF(VLOOKUP(A247,eligibilité!$A$15:$AG$515,7,TRUE)="","",VLOOKUP(A247,eligibilité!$A$15:$AG$515,7,TRUE)))</f>
        <v/>
      </c>
      <c r="H247" s="323" t="str">
        <f>IF(A247="","",IF(VLOOKUP(A247,eligibilité!$A$15:$AG$515,8,TRUE)="","",VLOOKUP(A247,eligibilité!$A$15:$AG$515,8,TRUE)))</f>
        <v/>
      </c>
      <c r="I247" s="103" t="str">
        <f>IF(A247="","",IF(VLOOKUP(A247,eligibilité!$A$15:$AG$515,9,TRUE)="","",VLOOKUP(A247,eligibilité!$A$15:$AG$515,9,TRUE)))</f>
        <v/>
      </c>
      <c r="J247" s="105" t="str">
        <f>IF(A247="","",IF(VLOOKUP(A247,eligibilité!$A$15:$AG$515,10,TRUE)="","",VLOOKUP(A247,eligibilité!$A$15:$AG$515,10,TRUE)))</f>
        <v/>
      </c>
      <c r="K247" s="106" t="str">
        <f>IF(A247="","",IF(VLOOKUP(A247,eligibilité!$A$15:$AG$515,30,FALSE)=0,"",VLOOKUP(A247,eligibilité!$A$15:$AG$515,30,FALSE)))</f>
        <v/>
      </c>
      <c r="L247" s="107" t="str">
        <f t="shared" si="48"/>
        <v/>
      </c>
      <c r="M247" s="108" t="str">
        <f t="shared" si="49"/>
        <v/>
      </c>
      <c r="N247" s="107" t="str">
        <f t="shared" si="50"/>
        <v/>
      </c>
      <c r="O247" s="109" t="str">
        <f t="shared" si="51"/>
        <v/>
      </c>
      <c r="P247" s="109" t="str">
        <f t="shared" si="52"/>
        <v/>
      </c>
      <c r="Q247" s="241" t="str">
        <f t="shared" si="53"/>
        <v/>
      </c>
      <c r="R247" s="110" t="str">
        <f t="shared" si="54"/>
        <v/>
      </c>
      <c r="S247" s="352">
        <f t="shared" ca="1" si="63"/>
        <v>1296</v>
      </c>
      <c r="T247" s="107" t="str">
        <f t="shared" si="55"/>
        <v/>
      </c>
      <c r="U247" s="108" t="str">
        <f t="shared" si="56"/>
        <v/>
      </c>
      <c r="V247" s="107" t="str">
        <f t="shared" si="57"/>
        <v/>
      </c>
      <c r="W247" s="107" t="str">
        <f t="shared" si="58"/>
        <v/>
      </c>
      <c r="X247" s="108" t="str">
        <f t="shared" si="59"/>
        <v/>
      </c>
      <c r="Y247" s="108" t="str">
        <f t="shared" si="60"/>
        <v/>
      </c>
      <c r="Z247" s="108" t="str">
        <f t="shared" si="61"/>
        <v xml:space="preserve">Temps restant : </v>
      </c>
      <c r="AA247" s="355" t="str">
        <f t="shared" si="62"/>
        <v/>
      </c>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row>
    <row r="248" spans="1:87" ht="15.75" thickBot="1">
      <c r="A248" s="354" t="str">
        <f>IF(eligibilité!AG250="","",eligibilité!A250)</f>
        <v/>
      </c>
      <c r="B248" s="103" t="str">
        <f>IF(A248="","",IF(VLOOKUP(A248,eligibilité!$A$15:$J$515,2,TRUE)="","",VLOOKUP(A248,eligibilité!$A$15:$J$515,2,TRUE)))</f>
        <v/>
      </c>
      <c r="C248" s="103" t="str">
        <f>IF(A248="","",IF(VLOOKUP(A248,eligibilité!$A$15:$AG$515,3,TRUE)="","",VLOOKUP(A248,eligibilité!$A$15:$AG$515,3,TRUE)))</f>
        <v/>
      </c>
      <c r="D248" s="103" t="str">
        <f>IF(A248="","",IF(VLOOKUP(A248,eligibilité!$A$15:$AG$515,4,TRUE)="","",VLOOKUP(A248,eligibilité!$A$15:$AG$515,4,TRUE)))</f>
        <v/>
      </c>
      <c r="E248" s="103" t="str">
        <f>IF(A248="","",IF(VLOOKUP(A248,eligibilité!$A$15:$AG$515,5,TRUE)="","",VLOOKUP(A248,eligibilité!$A$15:$AG$515,5,TRUE)))</f>
        <v/>
      </c>
      <c r="F248" s="104" t="str">
        <f>IF(A248="","",IF(VLOOKUP(A248,eligibilité!$A$15:$AG$515,6,TRUE)="","",VLOOKUP(A248,eligibilité!$A$15:$AG$515,6,TRUE)))</f>
        <v/>
      </c>
      <c r="G248" s="104" t="str">
        <f>IF(A248="","",IF(VLOOKUP(A248,eligibilité!$A$15:$AG$515,7,TRUE)="","",VLOOKUP(A248,eligibilité!$A$15:$AG$515,7,TRUE)))</f>
        <v/>
      </c>
      <c r="H248" s="323" t="str">
        <f>IF(A248="","",IF(VLOOKUP(A248,eligibilité!$A$15:$AG$515,8,TRUE)="","",VLOOKUP(A248,eligibilité!$A$15:$AG$515,8,TRUE)))</f>
        <v/>
      </c>
      <c r="I248" s="103" t="str">
        <f>IF(A248="","",IF(VLOOKUP(A248,eligibilité!$A$15:$AG$515,9,TRUE)="","",VLOOKUP(A248,eligibilité!$A$15:$AG$515,9,TRUE)))</f>
        <v/>
      </c>
      <c r="J248" s="105" t="str">
        <f>IF(A248="","",IF(VLOOKUP(A248,eligibilité!$A$15:$AG$515,10,TRUE)="","",VLOOKUP(A248,eligibilité!$A$15:$AG$515,10,TRUE)))</f>
        <v/>
      </c>
      <c r="K248" s="106" t="str">
        <f>IF(A248="","",IF(VLOOKUP(A248,eligibilité!$A$15:$AG$515,30,FALSE)=0,"",VLOOKUP(A248,eligibilité!$A$15:$AG$515,30,FALSE)))</f>
        <v/>
      </c>
      <c r="L248" s="107" t="str">
        <f t="shared" si="48"/>
        <v/>
      </c>
      <c r="M248" s="108" t="str">
        <f t="shared" si="49"/>
        <v/>
      </c>
      <c r="N248" s="107" t="str">
        <f t="shared" si="50"/>
        <v/>
      </c>
      <c r="O248" s="109" t="str">
        <f t="shared" si="51"/>
        <v/>
      </c>
      <c r="P248" s="109" t="str">
        <f t="shared" si="52"/>
        <v/>
      </c>
      <c r="Q248" s="241" t="str">
        <f t="shared" si="53"/>
        <v/>
      </c>
      <c r="R248" s="110" t="str">
        <f t="shared" si="54"/>
        <v/>
      </c>
      <c r="S248" s="352">
        <f t="shared" ca="1" si="63"/>
        <v>1296</v>
      </c>
      <c r="T248" s="107" t="str">
        <f t="shared" si="55"/>
        <v/>
      </c>
      <c r="U248" s="108" t="str">
        <f t="shared" si="56"/>
        <v/>
      </c>
      <c r="V248" s="107" t="str">
        <f t="shared" si="57"/>
        <v/>
      </c>
      <c r="W248" s="107" t="str">
        <f t="shared" si="58"/>
        <v/>
      </c>
      <c r="X248" s="108" t="str">
        <f t="shared" si="59"/>
        <v/>
      </c>
      <c r="Y248" s="108" t="str">
        <f t="shared" si="60"/>
        <v/>
      </c>
      <c r="Z248" s="108" t="str">
        <f t="shared" si="61"/>
        <v xml:space="preserve">Temps restant : </v>
      </c>
      <c r="AA248" s="355" t="str">
        <f t="shared" si="62"/>
        <v/>
      </c>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row>
    <row r="249" spans="1:87" ht="15.75" thickBot="1">
      <c r="A249" s="354" t="str">
        <f>IF(eligibilité!AG251="","",eligibilité!A251)</f>
        <v/>
      </c>
      <c r="B249" s="103" t="str">
        <f>IF(A249="","",IF(VLOOKUP(A249,eligibilité!$A$15:$J$515,2,TRUE)="","",VLOOKUP(A249,eligibilité!$A$15:$J$515,2,TRUE)))</f>
        <v/>
      </c>
      <c r="C249" s="103" t="str">
        <f>IF(A249="","",IF(VLOOKUP(A249,eligibilité!$A$15:$AG$515,3,TRUE)="","",VLOOKUP(A249,eligibilité!$A$15:$AG$515,3,TRUE)))</f>
        <v/>
      </c>
      <c r="D249" s="103" t="str">
        <f>IF(A249="","",IF(VLOOKUP(A249,eligibilité!$A$15:$AG$515,4,TRUE)="","",VLOOKUP(A249,eligibilité!$A$15:$AG$515,4,TRUE)))</f>
        <v/>
      </c>
      <c r="E249" s="103" t="str">
        <f>IF(A249="","",IF(VLOOKUP(A249,eligibilité!$A$15:$AG$515,5,TRUE)="","",VLOOKUP(A249,eligibilité!$A$15:$AG$515,5,TRUE)))</f>
        <v/>
      </c>
      <c r="F249" s="104" t="str">
        <f>IF(A249="","",IF(VLOOKUP(A249,eligibilité!$A$15:$AG$515,6,TRUE)="","",VLOOKUP(A249,eligibilité!$A$15:$AG$515,6,TRUE)))</f>
        <v/>
      </c>
      <c r="G249" s="104" t="str">
        <f>IF(A249="","",IF(VLOOKUP(A249,eligibilité!$A$15:$AG$515,7,TRUE)="","",VLOOKUP(A249,eligibilité!$A$15:$AG$515,7,TRUE)))</f>
        <v/>
      </c>
      <c r="H249" s="323" t="str">
        <f>IF(A249="","",IF(VLOOKUP(A249,eligibilité!$A$15:$AG$515,8,TRUE)="","",VLOOKUP(A249,eligibilité!$A$15:$AG$515,8,TRUE)))</f>
        <v/>
      </c>
      <c r="I249" s="103" t="str">
        <f>IF(A249="","",IF(VLOOKUP(A249,eligibilité!$A$15:$AG$515,9,TRUE)="","",VLOOKUP(A249,eligibilité!$A$15:$AG$515,9,TRUE)))</f>
        <v/>
      </c>
      <c r="J249" s="105" t="str">
        <f>IF(A249="","",IF(VLOOKUP(A249,eligibilité!$A$15:$AG$515,10,TRUE)="","",VLOOKUP(A249,eligibilité!$A$15:$AG$515,10,TRUE)))</f>
        <v/>
      </c>
      <c r="K249" s="106" t="str">
        <f>IF(A249="","",IF(VLOOKUP(A249,eligibilité!$A$15:$AG$515,30,FALSE)=0,"",VLOOKUP(A249,eligibilité!$A$15:$AG$515,30,FALSE)))</f>
        <v/>
      </c>
      <c r="L249" s="107" t="str">
        <f t="shared" si="48"/>
        <v/>
      </c>
      <c r="M249" s="108" t="str">
        <f t="shared" si="49"/>
        <v/>
      </c>
      <c r="N249" s="107" t="str">
        <f t="shared" si="50"/>
        <v/>
      </c>
      <c r="O249" s="109" t="str">
        <f t="shared" si="51"/>
        <v/>
      </c>
      <c r="P249" s="109" t="str">
        <f t="shared" si="52"/>
        <v/>
      </c>
      <c r="Q249" s="241" t="str">
        <f t="shared" si="53"/>
        <v/>
      </c>
      <c r="R249" s="110" t="str">
        <f t="shared" si="54"/>
        <v/>
      </c>
      <c r="S249" s="352">
        <f t="shared" ca="1" si="63"/>
        <v>1296</v>
      </c>
      <c r="T249" s="107" t="str">
        <f t="shared" si="55"/>
        <v/>
      </c>
      <c r="U249" s="108" t="str">
        <f t="shared" si="56"/>
        <v/>
      </c>
      <c r="V249" s="107" t="str">
        <f t="shared" si="57"/>
        <v/>
      </c>
      <c r="W249" s="107" t="str">
        <f t="shared" si="58"/>
        <v/>
      </c>
      <c r="X249" s="108" t="str">
        <f t="shared" si="59"/>
        <v/>
      </c>
      <c r="Y249" s="108" t="str">
        <f t="shared" si="60"/>
        <v/>
      </c>
      <c r="Z249" s="108" t="str">
        <f t="shared" si="61"/>
        <v xml:space="preserve">Temps restant : </v>
      </c>
      <c r="AA249" s="355" t="str">
        <f t="shared" si="62"/>
        <v/>
      </c>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row>
    <row r="250" spans="1:87" ht="15.75" thickBot="1">
      <c r="A250" s="354" t="str">
        <f>IF(eligibilité!AG252="","",eligibilité!A252)</f>
        <v/>
      </c>
      <c r="B250" s="103" t="str">
        <f>IF(A250="","",IF(VLOOKUP(A250,eligibilité!$A$15:$J$515,2,TRUE)="","",VLOOKUP(A250,eligibilité!$A$15:$J$515,2,TRUE)))</f>
        <v/>
      </c>
      <c r="C250" s="103" t="str">
        <f>IF(A250="","",IF(VLOOKUP(A250,eligibilité!$A$15:$AG$515,3,TRUE)="","",VLOOKUP(A250,eligibilité!$A$15:$AG$515,3,TRUE)))</f>
        <v/>
      </c>
      <c r="D250" s="103" t="str">
        <f>IF(A250="","",IF(VLOOKUP(A250,eligibilité!$A$15:$AG$515,4,TRUE)="","",VLOOKUP(A250,eligibilité!$A$15:$AG$515,4,TRUE)))</f>
        <v/>
      </c>
      <c r="E250" s="103" t="str">
        <f>IF(A250="","",IF(VLOOKUP(A250,eligibilité!$A$15:$AG$515,5,TRUE)="","",VLOOKUP(A250,eligibilité!$A$15:$AG$515,5,TRUE)))</f>
        <v/>
      </c>
      <c r="F250" s="104" t="str">
        <f>IF(A250="","",IF(VLOOKUP(A250,eligibilité!$A$15:$AG$515,6,TRUE)="","",VLOOKUP(A250,eligibilité!$A$15:$AG$515,6,TRUE)))</f>
        <v/>
      </c>
      <c r="G250" s="104" t="str">
        <f>IF(A250="","",IF(VLOOKUP(A250,eligibilité!$A$15:$AG$515,7,TRUE)="","",VLOOKUP(A250,eligibilité!$A$15:$AG$515,7,TRUE)))</f>
        <v/>
      </c>
      <c r="H250" s="323" t="str">
        <f>IF(A250="","",IF(VLOOKUP(A250,eligibilité!$A$15:$AG$515,8,TRUE)="","",VLOOKUP(A250,eligibilité!$A$15:$AG$515,8,TRUE)))</f>
        <v/>
      </c>
      <c r="I250" s="103" t="str">
        <f>IF(A250="","",IF(VLOOKUP(A250,eligibilité!$A$15:$AG$515,9,TRUE)="","",VLOOKUP(A250,eligibilité!$A$15:$AG$515,9,TRUE)))</f>
        <v/>
      </c>
      <c r="J250" s="105" t="str">
        <f>IF(A250="","",IF(VLOOKUP(A250,eligibilité!$A$15:$AG$515,10,TRUE)="","",VLOOKUP(A250,eligibilité!$A$15:$AG$515,10,TRUE)))</f>
        <v/>
      </c>
      <c r="K250" s="106" t="str">
        <f>IF(A250="","",IF(VLOOKUP(A250,eligibilité!$A$15:$AG$515,30,FALSE)=0,"",VLOOKUP(A250,eligibilité!$A$15:$AG$515,30,FALSE)))</f>
        <v/>
      </c>
      <c r="L250" s="107" t="str">
        <f t="shared" si="48"/>
        <v/>
      </c>
      <c r="M250" s="108" t="str">
        <f t="shared" si="49"/>
        <v/>
      </c>
      <c r="N250" s="107" t="str">
        <f t="shared" si="50"/>
        <v/>
      </c>
      <c r="O250" s="109" t="str">
        <f t="shared" si="51"/>
        <v/>
      </c>
      <c r="P250" s="109" t="str">
        <f t="shared" si="52"/>
        <v/>
      </c>
      <c r="Q250" s="241" t="str">
        <f t="shared" si="53"/>
        <v/>
      </c>
      <c r="R250" s="110" t="str">
        <f t="shared" si="54"/>
        <v/>
      </c>
      <c r="S250" s="352">
        <f t="shared" ca="1" si="63"/>
        <v>1296</v>
      </c>
      <c r="T250" s="107" t="str">
        <f t="shared" si="55"/>
        <v/>
      </c>
      <c r="U250" s="108" t="str">
        <f t="shared" si="56"/>
        <v/>
      </c>
      <c r="V250" s="107" t="str">
        <f t="shared" si="57"/>
        <v/>
      </c>
      <c r="W250" s="107" t="str">
        <f t="shared" si="58"/>
        <v/>
      </c>
      <c r="X250" s="108" t="str">
        <f t="shared" si="59"/>
        <v/>
      </c>
      <c r="Y250" s="108" t="str">
        <f t="shared" si="60"/>
        <v/>
      </c>
      <c r="Z250" s="108" t="str">
        <f t="shared" si="61"/>
        <v xml:space="preserve">Temps restant : </v>
      </c>
      <c r="AA250" s="355" t="str">
        <f t="shared" si="62"/>
        <v/>
      </c>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row>
    <row r="251" spans="1:87" ht="15.75" thickBot="1">
      <c r="A251" s="354" t="str">
        <f>IF(eligibilité!AG253="","",eligibilité!A253)</f>
        <v/>
      </c>
      <c r="B251" s="103" t="str">
        <f>IF(A251="","",IF(VLOOKUP(A251,eligibilité!$A$15:$J$515,2,TRUE)="","",VLOOKUP(A251,eligibilité!$A$15:$J$515,2,TRUE)))</f>
        <v/>
      </c>
      <c r="C251" s="103" t="str">
        <f>IF(A251="","",IF(VLOOKUP(A251,eligibilité!$A$15:$AG$515,3,TRUE)="","",VLOOKUP(A251,eligibilité!$A$15:$AG$515,3,TRUE)))</f>
        <v/>
      </c>
      <c r="D251" s="103" t="str">
        <f>IF(A251="","",IF(VLOOKUP(A251,eligibilité!$A$15:$AG$515,4,TRUE)="","",VLOOKUP(A251,eligibilité!$A$15:$AG$515,4,TRUE)))</f>
        <v/>
      </c>
      <c r="E251" s="103" t="str">
        <f>IF(A251="","",IF(VLOOKUP(A251,eligibilité!$A$15:$AG$515,5,TRUE)="","",VLOOKUP(A251,eligibilité!$A$15:$AG$515,5,TRUE)))</f>
        <v/>
      </c>
      <c r="F251" s="104" t="str">
        <f>IF(A251="","",IF(VLOOKUP(A251,eligibilité!$A$15:$AG$515,6,TRUE)="","",VLOOKUP(A251,eligibilité!$A$15:$AG$515,6,TRUE)))</f>
        <v/>
      </c>
      <c r="G251" s="104" t="str">
        <f>IF(A251="","",IF(VLOOKUP(A251,eligibilité!$A$15:$AG$515,7,TRUE)="","",VLOOKUP(A251,eligibilité!$A$15:$AG$515,7,TRUE)))</f>
        <v/>
      </c>
      <c r="H251" s="323" t="str">
        <f>IF(A251="","",IF(VLOOKUP(A251,eligibilité!$A$15:$AG$515,8,TRUE)="","",VLOOKUP(A251,eligibilité!$A$15:$AG$515,8,TRUE)))</f>
        <v/>
      </c>
      <c r="I251" s="103" t="str">
        <f>IF(A251="","",IF(VLOOKUP(A251,eligibilité!$A$15:$AG$515,9,TRUE)="","",VLOOKUP(A251,eligibilité!$A$15:$AG$515,9,TRUE)))</f>
        <v/>
      </c>
      <c r="J251" s="105" t="str">
        <f>IF(A251="","",IF(VLOOKUP(A251,eligibilité!$A$15:$AG$515,10,TRUE)="","",VLOOKUP(A251,eligibilité!$A$15:$AG$515,10,TRUE)))</f>
        <v/>
      </c>
      <c r="K251" s="106" t="str">
        <f>IF(A251="","",IF(VLOOKUP(A251,eligibilité!$A$15:$AG$515,30,FALSE)=0,"",VLOOKUP(A251,eligibilité!$A$15:$AG$515,30,FALSE)))</f>
        <v/>
      </c>
      <c r="L251" s="107" t="str">
        <f t="shared" si="48"/>
        <v/>
      </c>
      <c r="M251" s="108" t="str">
        <f t="shared" si="49"/>
        <v/>
      </c>
      <c r="N251" s="107" t="str">
        <f t="shared" si="50"/>
        <v/>
      </c>
      <c r="O251" s="109" t="str">
        <f t="shared" si="51"/>
        <v/>
      </c>
      <c r="P251" s="109" t="str">
        <f t="shared" si="52"/>
        <v/>
      </c>
      <c r="Q251" s="241" t="str">
        <f t="shared" si="53"/>
        <v/>
      </c>
      <c r="R251" s="110" t="str">
        <f t="shared" si="54"/>
        <v/>
      </c>
      <c r="S251" s="352">
        <f t="shared" ca="1" si="63"/>
        <v>1296</v>
      </c>
      <c r="T251" s="107" t="str">
        <f t="shared" si="55"/>
        <v/>
      </c>
      <c r="U251" s="108" t="str">
        <f t="shared" si="56"/>
        <v/>
      </c>
      <c r="V251" s="107" t="str">
        <f t="shared" si="57"/>
        <v/>
      </c>
      <c r="W251" s="107" t="str">
        <f t="shared" si="58"/>
        <v/>
      </c>
      <c r="X251" s="108" t="str">
        <f t="shared" si="59"/>
        <v/>
      </c>
      <c r="Y251" s="108" t="str">
        <f t="shared" si="60"/>
        <v/>
      </c>
      <c r="Z251" s="108" t="str">
        <f t="shared" si="61"/>
        <v xml:space="preserve">Temps restant : </v>
      </c>
      <c r="AA251" s="355" t="str">
        <f t="shared" si="62"/>
        <v/>
      </c>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row>
    <row r="252" spans="1:87" ht="15.75" thickBot="1">
      <c r="A252" s="354" t="str">
        <f>IF(eligibilité!AG254="","",eligibilité!A254)</f>
        <v/>
      </c>
      <c r="B252" s="103" t="str">
        <f>IF(A252="","",IF(VLOOKUP(A252,eligibilité!$A$15:$J$515,2,TRUE)="","",VLOOKUP(A252,eligibilité!$A$15:$J$515,2,TRUE)))</f>
        <v/>
      </c>
      <c r="C252" s="103" t="str">
        <f>IF(A252="","",IF(VLOOKUP(A252,eligibilité!$A$15:$AG$515,3,TRUE)="","",VLOOKUP(A252,eligibilité!$A$15:$AG$515,3,TRUE)))</f>
        <v/>
      </c>
      <c r="D252" s="103" t="str">
        <f>IF(A252="","",IF(VLOOKUP(A252,eligibilité!$A$15:$AG$515,4,TRUE)="","",VLOOKUP(A252,eligibilité!$A$15:$AG$515,4,TRUE)))</f>
        <v/>
      </c>
      <c r="E252" s="103" t="str">
        <f>IF(A252="","",IF(VLOOKUP(A252,eligibilité!$A$15:$AG$515,5,TRUE)="","",VLOOKUP(A252,eligibilité!$A$15:$AG$515,5,TRUE)))</f>
        <v/>
      </c>
      <c r="F252" s="104" t="str">
        <f>IF(A252="","",IF(VLOOKUP(A252,eligibilité!$A$15:$AG$515,6,TRUE)="","",VLOOKUP(A252,eligibilité!$A$15:$AG$515,6,TRUE)))</f>
        <v/>
      </c>
      <c r="G252" s="104" t="str">
        <f>IF(A252="","",IF(VLOOKUP(A252,eligibilité!$A$15:$AG$515,7,TRUE)="","",VLOOKUP(A252,eligibilité!$A$15:$AG$515,7,TRUE)))</f>
        <v/>
      </c>
      <c r="H252" s="323" t="str">
        <f>IF(A252="","",IF(VLOOKUP(A252,eligibilité!$A$15:$AG$515,8,TRUE)="","",VLOOKUP(A252,eligibilité!$A$15:$AG$515,8,TRUE)))</f>
        <v/>
      </c>
      <c r="I252" s="103" t="str">
        <f>IF(A252="","",IF(VLOOKUP(A252,eligibilité!$A$15:$AG$515,9,TRUE)="","",VLOOKUP(A252,eligibilité!$A$15:$AG$515,9,TRUE)))</f>
        <v/>
      </c>
      <c r="J252" s="105" t="str">
        <f>IF(A252="","",IF(VLOOKUP(A252,eligibilité!$A$15:$AG$515,10,TRUE)="","",VLOOKUP(A252,eligibilité!$A$15:$AG$515,10,TRUE)))</f>
        <v/>
      </c>
      <c r="K252" s="106" t="str">
        <f>IF(A252="","",IF(VLOOKUP(A252,eligibilité!$A$15:$AG$515,30,FALSE)=0,"",VLOOKUP(A252,eligibilité!$A$15:$AG$515,30,FALSE)))</f>
        <v/>
      </c>
      <c r="L252" s="107" t="str">
        <f t="shared" si="48"/>
        <v/>
      </c>
      <c r="M252" s="108" t="str">
        <f t="shared" si="49"/>
        <v/>
      </c>
      <c r="N252" s="107" t="str">
        <f t="shared" si="50"/>
        <v/>
      </c>
      <c r="O252" s="109" t="str">
        <f t="shared" si="51"/>
        <v/>
      </c>
      <c r="P252" s="109" t="str">
        <f t="shared" si="52"/>
        <v/>
      </c>
      <c r="Q252" s="241" t="str">
        <f t="shared" si="53"/>
        <v/>
      </c>
      <c r="R252" s="110" t="str">
        <f t="shared" si="54"/>
        <v/>
      </c>
      <c r="S252" s="352">
        <f t="shared" ca="1" si="63"/>
        <v>1296</v>
      </c>
      <c r="T252" s="107" t="str">
        <f t="shared" si="55"/>
        <v/>
      </c>
      <c r="U252" s="108" t="str">
        <f t="shared" si="56"/>
        <v/>
      </c>
      <c r="V252" s="107" t="str">
        <f t="shared" si="57"/>
        <v/>
      </c>
      <c r="W252" s="107" t="str">
        <f t="shared" si="58"/>
        <v/>
      </c>
      <c r="X252" s="108" t="str">
        <f t="shared" si="59"/>
        <v/>
      </c>
      <c r="Y252" s="108" t="str">
        <f t="shared" si="60"/>
        <v/>
      </c>
      <c r="Z252" s="108" t="str">
        <f t="shared" si="61"/>
        <v xml:space="preserve">Temps restant : </v>
      </c>
      <c r="AA252" s="355" t="str">
        <f t="shared" si="62"/>
        <v/>
      </c>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row>
    <row r="253" spans="1:87" ht="15.75" thickBot="1">
      <c r="A253" s="354" t="str">
        <f>IF(eligibilité!AG255="","",eligibilité!A255)</f>
        <v/>
      </c>
      <c r="B253" s="103" t="str">
        <f>IF(A253="","",IF(VLOOKUP(A253,eligibilité!$A$15:$J$515,2,TRUE)="","",VLOOKUP(A253,eligibilité!$A$15:$J$515,2,TRUE)))</f>
        <v/>
      </c>
      <c r="C253" s="103" t="str">
        <f>IF(A253="","",IF(VLOOKUP(A253,eligibilité!$A$15:$AG$515,3,TRUE)="","",VLOOKUP(A253,eligibilité!$A$15:$AG$515,3,TRUE)))</f>
        <v/>
      </c>
      <c r="D253" s="103" t="str">
        <f>IF(A253="","",IF(VLOOKUP(A253,eligibilité!$A$15:$AG$515,4,TRUE)="","",VLOOKUP(A253,eligibilité!$A$15:$AG$515,4,TRUE)))</f>
        <v/>
      </c>
      <c r="E253" s="103" t="str">
        <f>IF(A253="","",IF(VLOOKUP(A253,eligibilité!$A$15:$AG$515,5,TRUE)="","",VLOOKUP(A253,eligibilité!$A$15:$AG$515,5,TRUE)))</f>
        <v/>
      </c>
      <c r="F253" s="104" t="str">
        <f>IF(A253="","",IF(VLOOKUP(A253,eligibilité!$A$15:$AG$515,6,TRUE)="","",VLOOKUP(A253,eligibilité!$A$15:$AG$515,6,TRUE)))</f>
        <v/>
      </c>
      <c r="G253" s="104" t="str">
        <f>IF(A253="","",IF(VLOOKUP(A253,eligibilité!$A$15:$AG$515,7,TRUE)="","",VLOOKUP(A253,eligibilité!$A$15:$AG$515,7,TRUE)))</f>
        <v/>
      </c>
      <c r="H253" s="323" t="str">
        <f>IF(A253="","",IF(VLOOKUP(A253,eligibilité!$A$15:$AG$515,8,TRUE)="","",VLOOKUP(A253,eligibilité!$A$15:$AG$515,8,TRUE)))</f>
        <v/>
      </c>
      <c r="I253" s="103" t="str">
        <f>IF(A253="","",IF(VLOOKUP(A253,eligibilité!$A$15:$AG$515,9,TRUE)="","",VLOOKUP(A253,eligibilité!$A$15:$AG$515,9,TRUE)))</f>
        <v/>
      </c>
      <c r="J253" s="105" t="str">
        <f>IF(A253="","",IF(VLOOKUP(A253,eligibilité!$A$15:$AG$515,10,TRUE)="","",VLOOKUP(A253,eligibilité!$A$15:$AG$515,10,TRUE)))</f>
        <v/>
      </c>
      <c r="K253" s="106" t="str">
        <f>IF(A253="","",IF(VLOOKUP(A253,eligibilité!$A$15:$AG$515,30,FALSE)=0,"",VLOOKUP(A253,eligibilité!$A$15:$AG$515,30,FALSE)))</f>
        <v/>
      </c>
      <c r="L253" s="107" t="str">
        <f t="shared" si="48"/>
        <v/>
      </c>
      <c r="M253" s="108" t="str">
        <f t="shared" si="49"/>
        <v/>
      </c>
      <c r="N253" s="107" t="str">
        <f t="shared" si="50"/>
        <v/>
      </c>
      <c r="O253" s="109" t="str">
        <f t="shared" si="51"/>
        <v/>
      </c>
      <c r="P253" s="109" t="str">
        <f t="shared" si="52"/>
        <v/>
      </c>
      <c r="Q253" s="241" t="str">
        <f t="shared" si="53"/>
        <v/>
      </c>
      <c r="R253" s="110" t="str">
        <f t="shared" si="54"/>
        <v/>
      </c>
      <c r="S253" s="352">
        <f t="shared" ca="1" si="63"/>
        <v>1296</v>
      </c>
      <c r="T253" s="107" t="str">
        <f t="shared" si="55"/>
        <v/>
      </c>
      <c r="U253" s="108" t="str">
        <f t="shared" si="56"/>
        <v/>
      </c>
      <c r="V253" s="107" t="str">
        <f t="shared" si="57"/>
        <v/>
      </c>
      <c r="W253" s="107" t="str">
        <f t="shared" si="58"/>
        <v/>
      </c>
      <c r="X253" s="108" t="str">
        <f t="shared" si="59"/>
        <v/>
      </c>
      <c r="Y253" s="108" t="str">
        <f t="shared" si="60"/>
        <v/>
      </c>
      <c r="Z253" s="108" t="str">
        <f t="shared" si="61"/>
        <v xml:space="preserve">Temps restant : </v>
      </c>
      <c r="AA253" s="355" t="str">
        <f t="shared" si="62"/>
        <v/>
      </c>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row>
    <row r="254" spans="1:87" ht="15.75" thickBot="1">
      <c r="A254" s="354" t="str">
        <f>IF(eligibilité!AG256="","",eligibilité!A256)</f>
        <v/>
      </c>
      <c r="B254" s="103" t="str">
        <f>IF(A254="","",IF(VLOOKUP(A254,eligibilité!$A$15:$J$515,2,TRUE)="","",VLOOKUP(A254,eligibilité!$A$15:$J$515,2,TRUE)))</f>
        <v/>
      </c>
      <c r="C254" s="103" t="str">
        <f>IF(A254="","",IF(VLOOKUP(A254,eligibilité!$A$15:$AG$515,3,TRUE)="","",VLOOKUP(A254,eligibilité!$A$15:$AG$515,3,TRUE)))</f>
        <v/>
      </c>
      <c r="D254" s="103" t="str">
        <f>IF(A254="","",IF(VLOOKUP(A254,eligibilité!$A$15:$AG$515,4,TRUE)="","",VLOOKUP(A254,eligibilité!$A$15:$AG$515,4,TRUE)))</f>
        <v/>
      </c>
      <c r="E254" s="103" t="str">
        <f>IF(A254="","",IF(VLOOKUP(A254,eligibilité!$A$15:$AG$515,5,TRUE)="","",VLOOKUP(A254,eligibilité!$A$15:$AG$515,5,TRUE)))</f>
        <v/>
      </c>
      <c r="F254" s="104" t="str">
        <f>IF(A254="","",IF(VLOOKUP(A254,eligibilité!$A$15:$AG$515,6,TRUE)="","",VLOOKUP(A254,eligibilité!$A$15:$AG$515,6,TRUE)))</f>
        <v/>
      </c>
      <c r="G254" s="104" t="str">
        <f>IF(A254="","",IF(VLOOKUP(A254,eligibilité!$A$15:$AG$515,7,TRUE)="","",VLOOKUP(A254,eligibilité!$A$15:$AG$515,7,TRUE)))</f>
        <v/>
      </c>
      <c r="H254" s="323" t="str">
        <f>IF(A254="","",IF(VLOOKUP(A254,eligibilité!$A$15:$AG$515,8,TRUE)="","",VLOOKUP(A254,eligibilité!$A$15:$AG$515,8,TRUE)))</f>
        <v/>
      </c>
      <c r="I254" s="103" t="str">
        <f>IF(A254="","",IF(VLOOKUP(A254,eligibilité!$A$15:$AG$515,9,TRUE)="","",VLOOKUP(A254,eligibilité!$A$15:$AG$515,9,TRUE)))</f>
        <v/>
      </c>
      <c r="J254" s="105" t="str">
        <f>IF(A254="","",IF(VLOOKUP(A254,eligibilité!$A$15:$AG$515,10,TRUE)="","",VLOOKUP(A254,eligibilité!$A$15:$AG$515,10,TRUE)))</f>
        <v/>
      </c>
      <c r="K254" s="106" t="str">
        <f>IF(A254="","",IF(VLOOKUP(A254,eligibilité!$A$15:$AG$515,30,FALSE)=0,"",VLOOKUP(A254,eligibilité!$A$15:$AG$515,30,FALSE)))</f>
        <v/>
      </c>
      <c r="L254" s="107" t="str">
        <f t="shared" si="48"/>
        <v/>
      </c>
      <c r="M254" s="108" t="str">
        <f t="shared" si="49"/>
        <v/>
      </c>
      <c r="N254" s="107" t="str">
        <f t="shared" si="50"/>
        <v/>
      </c>
      <c r="O254" s="109" t="str">
        <f t="shared" si="51"/>
        <v/>
      </c>
      <c r="P254" s="109" t="str">
        <f t="shared" si="52"/>
        <v/>
      </c>
      <c r="Q254" s="241" t="str">
        <f t="shared" si="53"/>
        <v/>
      </c>
      <c r="R254" s="110" t="str">
        <f t="shared" si="54"/>
        <v/>
      </c>
      <c r="S254" s="352">
        <f t="shared" ca="1" si="63"/>
        <v>1296</v>
      </c>
      <c r="T254" s="107" t="str">
        <f t="shared" si="55"/>
        <v/>
      </c>
      <c r="U254" s="108" t="str">
        <f t="shared" si="56"/>
        <v/>
      </c>
      <c r="V254" s="107" t="str">
        <f t="shared" si="57"/>
        <v/>
      </c>
      <c r="W254" s="107" t="str">
        <f t="shared" si="58"/>
        <v/>
      </c>
      <c r="X254" s="108" t="str">
        <f t="shared" si="59"/>
        <v/>
      </c>
      <c r="Y254" s="108" t="str">
        <f t="shared" si="60"/>
        <v/>
      </c>
      <c r="Z254" s="108" t="str">
        <f t="shared" si="61"/>
        <v xml:space="preserve">Temps restant : </v>
      </c>
      <c r="AA254" s="355" t="str">
        <f t="shared" si="62"/>
        <v/>
      </c>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row>
    <row r="255" spans="1:87" ht="15.75" thickBot="1">
      <c r="A255" s="354" t="str">
        <f>IF(eligibilité!AG257="","",eligibilité!A257)</f>
        <v/>
      </c>
      <c r="B255" s="103" t="str">
        <f>IF(A255="","",IF(VLOOKUP(A255,eligibilité!$A$15:$J$515,2,TRUE)="","",VLOOKUP(A255,eligibilité!$A$15:$J$515,2,TRUE)))</f>
        <v/>
      </c>
      <c r="C255" s="103" t="str">
        <f>IF(A255="","",IF(VLOOKUP(A255,eligibilité!$A$15:$AG$515,3,TRUE)="","",VLOOKUP(A255,eligibilité!$A$15:$AG$515,3,TRUE)))</f>
        <v/>
      </c>
      <c r="D255" s="103" t="str">
        <f>IF(A255="","",IF(VLOOKUP(A255,eligibilité!$A$15:$AG$515,4,TRUE)="","",VLOOKUP(A255,eligibilité!$A$15:$AG$515,4,TRUE)))</f>
        <v/>
      </c>
      <c r="E255" s="103" t="str">
        <f>IF(A255="","",IF(VLOOKUP(A255,eligibilité!$A$15:$AG$515,5,TRUE)="","",VLOOKUP(A255,eligibilité!$A$15:$AG$515,5,TRUE)))</f>
        <v/>
      </c>
      <c r="F255" s="104" t="str">
        <f>IF(A255="","",IF(VLOOKUP(A255,eligibilité!$A$15:$AG$515,6,TRUE)="","",VLOOKUP(A255,eligibilité!$A$15:$AG$515,6,TRUE)))</f>
        <v/>
      </c>
      <c r="G255" s="104" t="str">
        <f>IF(A255="","",IF(VLOOKUP(A255,eligibilité!$A$15:$AG$515,7,TRUE)="","",VLOOKUP(A255,eligibilité!$A$15:$AG$515,7,TRUE)))</f>
        <v/>
      </c>
      <c r="H255" s="323" t="str">
        <f>IF(A255="","",IF(VLOOKUP(A255,eligibilité!$A$15:$AG$515,8,TRUE)="","",VLOOKUP(A255,eligibilité!$A$15:$AG$515,8,TRUE)))</f>
        <v/>
      </c>
      <c r="I255" s="103" t="str">
        <f>IF(A255="","",IF(VLOOKUP(A255,eligibilité!$A$15:$AG$515,9,TRUE)="","",VLOOKUP(A255,eligibilité!$A$15:$AG$515,9,TRUE)))</f>
        <v/>
      </c>
      <c r="J255" s="105" t="str">
        <f>IF(A255="","",IF(VLOOKUP(A255,eligibilité!$A$15:$AG$515,10,TRUE)="","",VLOOKUP(A255,eligibilité!$A$15:$AG$515,10,TRUE)))</f>
        <v/>
      </c>
      <c r="K255" s="106" t="str">
        <f>IF(A255="","",IF(VLOOKUP(A255,eligibilité!$A$15:$AG$515,30,FALSE)=0,"",VLOOKUP(A255,eligibilité!$A$15:$AG$515,30,FALSE)))</f>
        <v/>
      </c>
      <c r="L255" s="107" t="str">
        <f t="shared" si="48"/>
        <v/>
      </c>
      <c r="M255" s="108" t="str">
        <f t="shared" si="49"/>
        <v/>
      </c>
      <c r="N255" s="107" t="str">
        <f t="shared" si="50"/>
        <v/>
      </c>
      <c r="O255" s="109" t="str">
        <f t="shared" si="51"/>
        <v/>
      </c>
      <c r="P255" s="109" t="str">
        <f t="shared" si="52"/>
        <v/>
      </c>
      <c r="Q255" s="241" t="str">
        <f t="shared" si="53"/>
        <v/>
      </c>
      <c r="R255" s="110" t="str">
        <f t="shared" si="54"/>
        <v/>
      </c>
      <c r="S255" s="352">
        <f t="shared" ca="1" si="63"/>
        <v>1296</v>
      </c>
      <c r="T255" s="107" t="str">
        <f t="shared" si="55"/>
        <v/>
      </c>
      <c r="U255" s="108" t="str">
        <f t="shared" si="56"/>
        <v/>
      </c>
      <c r="V255" s="107" t="str">
        <f t="shared" si="57"/>
        <v/>
      </c>
      <c r="W255" s="107" t="str">
        <f t="shared" si="58"/>
        <v/>
      </c>
      <c r="X255" s="108" t="str">
        <f t="shared" si="59"/>
        <v/>
      </c>
      <c r="Y255" s="108" t="str">
        <f t="shared" si="60"/>
        <v/>
      </c>
      <c r="Z255" s="108" t="str">
        <f t="shared" si="61"/>
        <v xml:space="preserve">Temps restant : </v>
      </c>
      <c r="AA255" s="355" t="str">
        <f t="shared" si="62"/>
        <v/>
      </c>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row>
    <row r="256" spans="1:87" ht="15.75" thickBot="1">
      <c r="A256" s="354" t="str">
        <f>IF(eligibilité!AG258="","",eligibilité!A258)</f>
        <v/>
      </c>
      <c r="B256" s="103" t="str">
        <f>IF(A256="","",IF(VLOOKUP(A256,eligibilité!$A$15:$J$515,2,TRUE)="","",VLOOKUP(A256,eligibilité!$A$15:$J$515,2,TRUE)))</f>
        <v/>
      </c>
      <c r="C256" s="103" t="str">
        <f>IF(A256="","",IF(VLOOKUP(A256,eligibilité!$A$15:$AG$515,3,TRUE)="","",VLOOKUP(A256,eligibilité!$A$15:$AG$515,3,TRUE)))</f>
        <v/>
      </c>
      <c r="D256" s="103" t="str">
        <f>IF(A256="","",IF(VLOOKUP(A256,eligibilité!$A$15:$AG$515,4,TRUE)="","",VLOOKUP(A256,eligibilité!$A$15:$AG$515,4,TRUE)))</f>
        <v/>
      </c>
      <c r="E256" s="103" t="str">
        <f>IF(A256="","",IF(VLOOKUP(A256,eligibilité!$A$15:$AG$515,5,TRUE)="","",VLOOKUP(A256,eligibilité!$A$15:$AG$515,5,TRUE)))</f>
        <v/>
      </c>
      <c r="F256" s="104" t="str">
        <f>IF(A256="","",IF(VLOOKUP(A256,eligibilité!$A$15:$AG$515,6,TRUE)="","",VLOOKUP(A256,eligibilité!$A$15:$AG$515,6,TRUE)))</f>
        <v/>
      </c>
      <c r="G256" s="104" t="str">
        <f>IF(A256="","",IF(VLOOKUP(A256,eligibilité!$A$15:$AG$515,7,TRUE)="","",VLOOKUP(A256,eligibilité!$A$15:$AG$515,7,TRUE)))</f>
        <v/>
      </c>
      <c r="H256" s="323" t="str">
        <f>IF(A256="","",IF(VLOOKUP(A256,eligibilité!$A$15:$AG$515,8,TRUE)="","",VLOOKUP(A256,eligibilité!$A$15:$AG$515,8,TRUE)))</f>
        <v/>
      </c>
      <c r="I256" s="103" t="str">
        <f>IF(A256="","",IF(VLOOKUP(A256,eligibilité!$A$15:$AG$515,9,TRUE)="","",VLOOKUP(A256,eligibilité!$A$15:$AG$515,9,TRUE)))</f>
        <v/>
      </c>
      <c r="J256" s="105" t="str">
        <f>IF(A256="","",IF(VLOOKUP(A256,eligibilité!$A$15:$AG$515,10,TRUE)="","",VLOOKUP(A256,eligibilité!$A$15:$AG$515,10,TRUE)))</f>
        <v/>
      </c>
      <c r="K256" s="106" t="str">
        <f>IF(A256="","",IF(VLOOKUP(A256,eligibilité!$A$15:$AG$515,30,FALSE)=0,"",VLOOKUP(A256,eligibilité!$A$15:$AG$515,30,FALSE)))</f>
        <v/>
      </c>
      <c r="L256" s="107" t="str">
        <f t="shared" si="48"/>
        <v/>
      </c>
      <c r="M256" s="108" t="str">
        <f t="shared" si="49"/>
        <v/>
      </c>
      <c r="N256" s="107" t="str">
        <f t="shared" si="50"/>
        <v/>
      </c>
      <c r="O256" s="109" t="str">
        <f t="shared" si="51"/>
        <v/>
      </c>
      <c r="P256" s="109" t="str">
        <f t="shared" si="52"/>
        <v/>
      </c>
      <c r="Q256" s="241" t="str">
        <f t="shared" si="53"/>
        <v/>
      </c>
      <c r="R256" s="110" t="str">
        <f t="shared" si="54"/>
        <v/>
      </c>
      <c r="S256" s="352">
        <f t="shared" ca="1" si="63"/>
        <v>1296</v>
      </c>
      <c r="T256" s="107" t="str">
        <f t="shared" si="55"/>
        <v/>
      </c>
      <c r="U256" s="108" t="str">
        <f t="shared" si="56"/>
        <v/>
      </c>
      <c r="V256" s="107" t="str">
        <f t="shared" si="57"/>
        <v/>
      </c>
      <c r="W256" s="107" t="str">
        <f t="shared" si="58"/>
        <v/>
      </c>
      <c r="X256" s="108" t="str">
        <f t="shared" si="59"/>
        <v/>
      </c>
      <c r="Y256" s="108" t="str">
        <f t="shared" si="60"/>
        <v/>
      </c>
      <c r="Z256" s="108" t="str">
        <f t="shared" si="61"/>
        <v xml:space="preserve">Temps restant : </v>
      </c>
      <c r="AA256" s="355" t="str">
        <f t="shared" si="62"/>
        <v/>
      </c>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row>
    <row r="257" spans="1:87" ht="15.75" thickBot="1">
      <c r="A257" s="354" t="str">
        <f>IF(eligibilité!AG259="","",eligibilité!A259)</f>
        <v/>
      </c>
      <c r="B257" s="103" t="str">
        <f>IF(A257="","",IF(VLOOKUP(A257,eligibilité!$A$15:$J$515,2,TRUE)="","",VLOOKUP(A257,eligibilité!$A$15:$J$515,2,TRUE)))</f>
        <v/>
      </c>
      <c r="C257" s="103" t="str">
        <f>IF(A257="","",IF(VLOOKUP(A257,eligibilité!$A$15:$AG$515,3,TRUE)="","",VLOOKUP(A257,eligibilité!$A$15:$AG$515,3,TRUE)))</f>
        <v/>
      </c>
      <c r="D257" s="103" t="str">
        <f>IF(A257="","",IF(VLOOKUP(A257,eligibilité!$A$15:$AG$515,4,TRUE)="","",VLOOKUP(A257,eligibilité!$A$15:$AG$515,4,TRUE)))</f>
        <v/>
      </c>
      <c r="E257" s="103" t="str">
        <f>IF(A257="","",IF(VLOOKUP(A257,eligibilité!$A$15:$AG$515,5,TRUE)="","",VLOOKUP(A257,eligibilité!$A$15:$AG$515,5,TRUE)))</f>
        <v/>
      </c>
      <c r="F257" s="104" t="str">
        <f>IF(A257="","",IF(VLOOKUP(A257,eligibilité!$A$15:$AG$515,6,TRUE)="","",VLOOKUP(A257,eligibilité!$A$15:$AG$515,6,TRUE)))</f>
        <v/>
      </c>
      <c r="G257" s="104" t="str">
        <f>IF(A257="","",IF(VLOOKUP(A257,eligibilité!$A$15:$AG$515,7,TRUE)="","",VLOOKUP(A257,eligibilité!$A$15:$AG$515,7,TRUE)))</f>
        <v/>
      </c>
      <c r="H257" s="323" t="str">
        <f>IF(A257="","",IF(VLOOKUP(A257,eligibilité!$A$15:$AG$515,8,TRUE)="","",VLOOKUP(A257,eligibilité!$A$15:$AG$515,8,TRUE)))</f>
        <v/>
      </c>
      <c r="I257" s="103" t="str">
        <f>IF(A257="","",IF(VLOOKUP(A257,eligibilité!$A$15:$AG$515,9,TRUE)="","",VLOOKUP(A257,eligibilité!$A$15:$AG$515,9,TRUE)))</f>
        <v/>
      </c>
      <c r="J257" s="105" t="str">
        <f>IF(A257="","",IF(VLOOKUP(A257,eligibilité!$A$15:$AG$515,10,TRUE)="","",VLOOKUP(A257,eligibilité!$A$15:$AG$515,10,TRUE)))</f>
        <v/>
      </c>
      <c r="K257" s="106" t="str">
        <f>IF(A257="","",IF(VLOOKUP(A257,eligibilité!$A$15:$AG$515,30,FALSE)=0,"",VLOOKUP(A257,eligibilité!$A$15:$AG$515,30,FALSE)))</f>
        <v/>
      </c>
      <c r="L257" s="107" t="str">
        <f t="shared" si="48"/>
        <v/>
      </c>
      <c r="M257" s="108" t="str">
        <f t="shared" si="49"/>
        <v/>
      </c>
      <c r="N257" s="107" t="str">
        <f t="shared" si="50"/>
        <v/>
      </c>
      <c r="O257" s="109" t="str">
        <f t="shared" si="51"/>
        <v/>
      </c>
      <c r="P257" s="109" t="str">
        <f t="shared" si="52"/>
        <v/>
      </c>
      <c r="Q257" s="241" t="str">
        <f t="shared" si="53"/>
        <v/>
      </c>
      <c r="R257" s="110" t="str">
        <f t="shared" si="54"/>
        <v/>
      </c>
      <c r="S257" s="352">
        <f t="shared" ca="1" si="63"/>
        <v>1296</v>
      </c>
      <c r="T257" s="107" t="str">
        <f t="shared" si="55"/>
        <v/>
      </c>
      <c r="U257" s="108" t="str">
        <f t="shared" si="56"/>
        <v/>
      </c>
      <c r="V257" s="107" t="str">
        <f t="shared" si="57"/>
        <v/>
      </c>
      <c r="W257" s="107" t="str">
        <f t="shared" si="58"/>
        <v/>
      </c>
      <c r="X257" s="108" t="str">
        <f t="shared" si="59"/>
        <v/>
      </c>
      <c r="Y257" s="108" t="str">
        <f t="shared" si="60"/>
        <v/>
      </c>
      <c r="Z257" s="108" t="str">
        <f t="shared" si="61"/>
        <v xml:space="preserve">Temps restant : </v>
      </c>
      <c r="AA257" s="355" t="str">
        <f t="shared" si="62"/>
        <v/>
      </c>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row>
    <row r="258" spans="1:87" ht="15.75" thickBot="1">
      <c r="A258" s="354" t="str">
        <f>IF(eligibilité!AG260="","",eligibilité!A260)</f>
        <v/>
      </c>
      <c r="B258" s="103" t="str">
        <f>IF(A258="","",IF(VLOOKUP(A258,eligibilité!$A$15:$J$515,2,TRUE)="","",VLOOKUP(A258,eligibilité!$A$15:$J$515,2,TRUE)))</f>
        <v/>
      </c>
      <c r="C258" s="103" t="str">
        <f>IF(A258="","",IF(VLOOKUP(A258,eligibilité!$A$15:$AG$515,3,TRUE)="","",VLOOKUP(A258,eligibilité!$A$15:$AG$515,3,TRUE)))</f>
        <v/>
      </c>
      <c r="D258" s="103" t="str">
        <f>IF(A258="","",IF(VLOOKUP(A258,eligibilité!$A$15:$AG$515,4,TRUE)="","",VLOOKUP(A258,eligibilité!$A$15:$AG$515,4,TRUE)))</f>
        <v/>
      </c>
      <c r="E258" s="103" t="str">
        <f>IF(A258="","",IF(VLOOKUP(A258,eligibilité!$A$15:$AG$515,5,TRUE)="","",VLOOKUP(A258,eligibilité!$A$15:$AG$515,5,TRUE)))</f>
        <v/>
      </c>
      <c r="F258" s="104" t="str">
        <f>IF(A258="","",IF(VLOOKUP(A258,eligibilité!$A$15:$AG$515,6,TRUE)="","",VLOOKUP(A258,eligibilité!$A$15:$AG$515,6,TRUE)))</f>
        <v/>
      </c>
      <c r="G258" s="104" t="str">
        <f>IF(A258="","",IF(VLOOKUP(A258,eligibilité!$A$15:$AG$515,7,TRUE)="","",VLOOKUP(A258,eligibilité!$A$15:$AG$515,7,TRUE)))</f>
        <v/>
      </c>
      <c r="H258" s="323" t="str">
        <f>IF(A258="","",IF(VLOOKUP(A258,eligibilité!$A$15:$AG$515,8,TRUE)="","",VLOOKUP(A258,eligibilité!$A$15:$AG$515,8,TRUE)))</f>
        <v/>
      </c>
      <c r="I258" s="103" t="str">
        <f>IF(A258="","",IF(VLOOKUP(A258,eligibilité!$A$15:$AG$515,9,TRUE)="","",VLOOKUP(A258,eligibilité!$A$15:$AG$515,9,TRUE)))</f>
        <v/>
      </c>
      <c r="J258" s="105" t="str">
        <f>IF(A258="","",IF(VLOOKUP(A258,eligibilité!$A$15:$AG$515,10,TRUE)="","",VLOOKUP(A258,eligibilité!$A$15:$AG$515,10,TRUE)))</f>
        <v/>
      </c>
      <c r="K258" s="106" t="str">
        <f>IF(A258="","",IF(VLOOKUP(A258,eligibilité!$A$15:$AG$515,30,FALSE)=0,"",VLOOKUP(A258,eligibilité!$A$15:$AG$515,30,FALSE)))</f>
        <v/>
      </c>
      <c r="L258" s="107" t="str">
        <f t="shared" si="48"/>
        <v/>
      </c>
      <c r="M258" s="108" t="str">
        <f t="shared" si="49"/>
        <v/>
      </c>
      <c r="N258" s="107" t="str">
        <f t="shared" si="50"/>
        <v/>
      </c>
      <c r="O258" s="109" t="str">
        <f t="shared" si="51"/>
        <v/>
      </c>
      <c r="P258" s="109" t="str">
        <f t="shared" si="52"/>
        <v/>
      </c>
      <c r="Q258" s="241" t="str">
        <f t="shared" si="53"/>
        <v/>
      </c>
      <c r="R258" s="110" t="str">
        <f t="shared" si="54"/>
        <v/>
      </c>
      <c r="S258" s="352">
        <f t="shared" ca="1" si="63"/>
        <v>1296</v>
      </c>
      <c r="T258" s="107" t="str">
        <f t="shared" si="55"/>
        <v/>
      </c>
      <c r="U258" s="108" t="str">
        <f t="shared" si="56"/>
        <v/>
      </c>
      <c r="V258" s="107" t="str">
        <f t="shared" si="57"/>
        <v/>
      </c>
      <c r="W258" s="107" t="str">
        <f t="shared" si="58"/>
        <v/>
      </c>
      <c r="X258" s="108" t="str">
        <f t="shared" si="59"/>
        <v/>
      </c>
      <c r="Y258" s="108" t="str">
        <f t="shared" si="60"/>
        <v/>
      </c>
      <c r="Z258" s="108" t="str">
        <f t="shared" si="61"/>
        <v xml:space="preserve">Temps restant : </v>
      </c>
      <c r="AA258" s="355" t="str">
        <f t="shared" si="62"/>
        <v/>
      </c>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row>
    <row r="259" spans="1:87" ht="15.75" thickBot="1">
      <c r="A259" s="354" t="str">
        <f>IF(eligibilité!AG261="","",eligibilité!A261)</f>
        <v/>
      </c>
      <c r="B259" s="103" t="str">
        <f>IF(A259="","",IF(VLOOKUP(A259,eligibilité!$A$15:$J$515,2,TRUE)="","",VLOOKUP(A259,eligibilité!$A$15:$J$515,2,TRUE)))</f>
        <v/>
      </c>
      <c r="C259" s="103" t="str">
        <f>IF(A259="","",IF(VLOOKUP(A259,eligibilité!$A$15:$AG$515,3,TRUE)="","",VLOOKUP(A259,eligibilité!$A$15:$AG$515,3,TRUE)))</f>
        <v/>
      </c>
      <c r="D259" s="103" t="str">
        <f>IF(A259="","",IF(VLOOKUP(A259,eligibilité!$A$15:$AG$515,4,TRUE)="","",VLOOKUP(A259,eligibilité!$A$15:$AG$515,4,TRUE)))</f>
        <v/>
      </c>
      <c r="E259" s="103" t="str">
        <f>IF(A259="","",IF(VLOOKUP(A259,eligibilité!$A$15:$AG$515,5,TRUE)="","",VLOOKUP(A259,eligibilité!$A$15:$AG$515,5,TRUE)))</f>
        <v/>
      </c>
      <c r="F259" s="104" t="str">
        <f>IF(A259="","",IF(VLOOKUP(A259,eligibilité!$A$15:$AG$515,6,TRUE)="","",VLOOKUP(A259,eligibilité!$A$15:$AG$515,6,TRUE)))</f>
        <v/>
      </c>
      <c r="G259" s="104" t="str">
        <f>IF(A259="","",IF(VLOOKUP(A259,eligibilité!$A$15:$AG$515,7,TRUE)="","",VLOOKUP(A259,eligibilité!$A$15:$AG$515,7,TRUE)))</f>
        <v/>
      </c>
      <c r="H259" s="323" t="str">
        <f>IF(A259="","",IF(VLOOKUP(A259,eligibilité!$A$15:$AG$515,8,TRUE)="","",VLOOKUP(A259,eligibilité!$A$15:$AG$515,8,TRUE)))</f>
        <v/>
      </c>
      <c r="I259" s="103" t="str">
        <f>IF(A259="","",IF(VLOOKUP(A259,eligibilité!$A$15:$AG$515,9,TRUE)="","",VLOOKUP(A259,eligibilité!$A$15:$AG$515,9,TRUE)))</f>
        <v/>
      </c>
      <c r="J259" s="105" t="str">
        <f>IF(A259="","",IF(VLOOKUP(A259,eligibilité!$A$15:$AG$515,10,TRUE)="","",VLOOKUP(A259,eligibilité!$A$15:$AG$515,10,TRUE)))</f>
        <v/>
      </c>
      <c r="K259" s="106" t="str">
        <f>IF(A259="","",IF(VLOOKUP(A259,eligibilité!$A$15:$AG$515,30,FALSE)=0,"",VLOOKUP(A259,eligibilité!$A$15:$AG$515,30,FALSE)))</f>
        <v/>
      </c>
      <c r="L259" s="107" t="str">
        <f t="shared" si="48"/>
        <v/>
      </c>
      <c r="M259" s="108" t="str">
        <f t="shared" si="49"/>
        <v/>
      </c>
      <c r="N259" s="107" t="str">
        <f t="shared" si="50"/>
        <v/>
      </c>
      <c r="O259" s="109" t="str">
        <f t="shared" si="51"/>
        <v/>
      </c>
      <c r="P259" s="109" t="str">
        <f t="shared" si="52"/>
        <v/>
      </c>
      <c r="Q259" s="241" t="str">
        <f t="shared" si="53"/>
        <v/>
      </c>
      <c r="R259" s="110" t="str">
        <f t="shared" si="54"/>
        <v/>
      </c>
      <c r="S259" s="352">
        <f t="shared" ca="1" si="63"/>
        <v>1296</v>
      </c>
      <c r="T259" s="107" t="str">
        <f t="shared" si="55"/>
        <v/>
      </c>
      <c r="U259" s="108" t="str">
        <f t="shared" si="56"/>
        <v/>
      </c>
      <c r="V259" s="107" t="str">
        <f t="shared" si="57"/>
        <v/>
      </c>
      <c r="W259" s="107" t="str">
        <f t="shared" si="58"/>
        <v/>
      </c>
      <c r="X259" s="108" t="str">
        <f t="shared" si="59"/>
        <v/>
      </c>
      <c r="Y259" s="108" t="str">
        <f t="shared" si="60"/>
        <v/>
      </c>
      <c r="Z259" s="108" t="str">
        <f t="shared" si="61"/>
        <v xml:space="preserve">Temps restant : </v>
      </c>
      <c r="AA259" s="355" t="str">
        <f t="shared" si="62"/>
        <v/>
      </c>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row>
    <row r="260" spans="1:87" ht="15.75" thickBot="1">
      <c r="A260" s="354" t="str">
        <f>IF(eligibilité!AG262="","",eligibilité!A262)</f>
        <v/>
      </c>
      <c r="B260" s="103" t="str">
        <f>IF(A260="","",IF(VLOOKUP(A260,eligibilité!$A$15:$J$515,2,TRUE)="","",VLOOKUP(A260,eligibilité!$A$15:$J$515,2,TRUE)))</f>
        <v/>
      </c>
      <c r="C260" s="103" t="str">
        <f>IF(A260="","",IF(VLOOKUP(A260,eligibilité!$A$15:$AG$515,3,TRUE)="","",VLOOKUP(A260,eligibilité!$A$15:$AG$515,3,TRUE)))</f>
        <v/>
      </c>
      <c r="D260" s="103" t="str">
        <f>IF(A260="","",IF(VLOOKUP(A260,eligibilité!$A$15:$AG$515,4,TRUE)="","",VLOOKUP(A260,eligibilité!$A$15:$AG$515,4,TRUE)))</f>
        <v/>
      </c>
      <c r="E260" s="103" t="str">
        <f>IF(A260="","",IF(VLOOKUP(A260,eligibilité!$A$15:$AG$515,5,TRUE)="","",VLOOKUP(A260,eligibilité!$A$15:$AG$515,5,TRUE)))</f>
        <v/>
      </c>
      <c r="F260" s="104" t="str">
        <f>IF(A260="","",IF(VLOOKUP(A260,eligibilité!$A$15:$AG$515,6,TRUE)="","",VLOOKUP(A260,eligibilité!$A$15:$AG$515,6,TRUE)))</f>
        <v/>
      </c>
      <c r="G260" s="104" t="str">
        <f>IF(A260="","",IF(VLOOKUP(A260,eligibilité!$A$15:$AG$515,7,TRUE)="","",VLOOKUP(A260,eligibilité!$A$15:$AG$515,7,TRUE)))</f>
        <v/>
      </c>
      <c r="H260" s="323" t="str">
        <f>IF(A260="","",IF(VLOOKUP(A260,eligibilité!$A$15:$AG$515,8,TRUE)="","",VLOOKUP(A260,eligibilité!$A$15:$AG$515,8,TRUE)))</f>
        <v/>
      </c>
      <c r="I260" s="103" t="str">
        <f>IF(A260="","",IF(VLOOKUP(A260,eligibilité!$A$15:$AG$515,9,TRUE)="","",VLOOKUP(A260,eligibilité!$A$15:$AG$515,9,TRUE)))</f>
        <v/>
      </c>
      <c r="J260" s="105" t="str">
        <f>IF(A260="","",IF(VLOOKUP(A260,eligibilité!$A$15:$AG$515,10,TRUE)="","",VLOOKUP(A260,eligibilité!$A$15:$AG$515,10,TRUE)))</f>
        <v/>
      </c>
      <c r="K260" s="106" t="str">
        <f>IF(A260="","",IF(VLOOKUP(A260,eligibilité!$A$15:$AG$515,30,FALSE)=0,"",VLOOKUP(A260,eligibilité!$A$15:$AG$515,30,FALSE)))</f>
        <v/>
      </c>
      <c r="L260" s="107" t="str">
        <f t="shared" si="48"/>
        <v/>
      </c>
      <c r="M260" s="108" t="str">
        <f t="shared" si="49"/>
        <v/>
      </c>
      <c r="N260" s="107" t="str">
        <f t="shared" si="50"/>
        <v/>
      </c>
      <c r="O260" s="109" t="str">
        <f t="shared" si="51"/>
        <v/>
      </c>
      <c r="P260" s="109" t="str">
        <f t="shared" si="52"/>
        <v/>
      </c>
      <c r="Q260" s="241" t="str">
        <f t="shared" si="53"/>
        <v/>
      </c>
      <c r="R260" s="110" t="str">
        <f t="shared" si="54"/>
        <v/>
      </c>
      <c r="S260" s="352">
        <f t="shared" ca="1" si="63"/>
        <v>1296</v>
      </c>
      <c r="T260" s="107" t="str">
        <f t="shared" si="55"/>
        <v/>
      </c>
      <c r="U260" s="108" t="str">
        <f t="shared" si="56"/>
        <v/>
      </c>
      <c r="V260" s="107" t="str">
        <f t="shared" si="57"/>
        <v/>
      </c>
      <c r="W260" s="107" t="str">
        <f t="shared" si="58"/>
        <v/>
      </c>
      <c r="X260" s="108" t="str">
        <f t="shared" si="59"/>
        <v/>
      </c>
      <c r="Y260" s="108" t="str">
        <f t="shared" si="60"/>
        <v/>
      </c>
      <c r="Z260" s="108" t="str">
        <f t="shared" si="61"/>
        <v xml:space="preserve">Temps restant : </v>
      </c>
      <c r="AA260" s="355" t="str">
        <f t="shared" si="62"/>
        <v/>
      </c>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row>
    <row r="261" spans="1:87" ht="15.75" thickBot="1">
      <c r="A261" s="354" t="str">
        <f>IF(eligibilité!AG263="","",eligibilité!A263)</f>
        <v/>
      </c>
      <c r="B261" s="103" t="str">
        <f>IF(A261="","",IF(VLOOKUP(A261,eligibilité!$A$15:$J$515,2,TRUE)="","",VLOOKUP(A261,eligibilité!$A$15:$J$515,2,TRUE)))</f>
        <v/>
      </c>
      <c r="C261" s="103" t="str">
        <f>IF(A261="","",IF(VLOOKUP(A261,eligibilité!$A$15:$AG$515,3,TRUE)="","",VLOOKUP(A261,eligibilité!$A$15:$AG$515,3,TRUE)))</f>
        <v/>
      </c>
      <c r="D261" s="103" t="str">
        <f>IF(A261="","",IF(VLOOKUP(A261,eligibilité!$A$15:$AG$515,4,TRUE)="","",VLOOKUP(A261,eligibilité!$A$15:$AG$515,4,TRUE)))</f>
        <v/>
      </c>
      <c r="E261" s="103" t="str">
        <f>IF(A261="","",IF(VLOOKUP(A261,eligibilité!$A$15:$AG$515,5,TRUE)="","",VLOOKUP(A261,eligibilité!$A$15:$AG$515,5,TRUE)))</f>
        <v/>
      </c>
      <c r="F261" s="104" t="str">
        <f>IF(A261="","",IF(VLOOKUP(A261,eligibilité!$A$15:$AG$515,6,TRUE)="","",VLOOKUP(A261,eligibilité!$A$15:$AG$515,6,TRUE)))</f>
        <v/>
      </c>
      <c r="G261" s="104" t="str">
        <f>IF(A261="","",IF(VLOOKUP(A261,eligibilité!$A$15:$AG$515,7,TRUE)="","",VLOOKUP(A261,eligibilité!$A$15:$AG$515,7,TRUE)))</f>
        <v/>
      </c>
      <c r="H261" s="323" t="str">
        <f>IF(A261="","",IF(VLOOKUP(A261,eligibilité!$A$15:$AG$515,8,TRUE)="","",VLOOKUP(A261,eligibilité!$A$15:$AG$515,8,TRUE)))</f>
        <v/>
      </c>
      <c r="I261" s="103" t="str">
        <f>IF(A261="","",IF(VLOOKUP(A261,eligibilité!$A$15:$AG$515,9,TRUE)="","",VLOOKUP(A261,eligibilité!$A$15:$AG$515,9,TRUE)))</f>
        <v/>
      </c>
      <c r="J261" s="105" t="str">
        <f>IF(A261="","",IF(VLOOKUP(A261,eligibilité!$A$15:$AG$515,10,TRUE)="","",VLOOKUP(A261,eligibilité!$A$15:$AG$515,10,TRUE)))</f>
        <v/>
      </c>
      <c r="K261" s="106" t="str">
        <f>IF(A261="","",IF(VLOOKUP(A261,eligibilité!$A$15:$AG$515,30,FALSE)=0,"",VLOOKUP(A261,eligibilité!$A$15:$AG$515,30,FALSE)))</f>
        <v/>
      </c>
      <c r="L261" s="107" t="str">
        <f t="shared" si="48"/>
        <v/>
      </c>
      <c r="M261" s="108" t="str">
        <f t="shared" si="49"/>
        <v/>
      </c>
      <c r="N261" s="107" t="str">
        <f t="shared" si="50"/>
        <v/>
      </c>
      <c r="O261" s="109" t="str">
        <f t="shared" si="51"/>
        <v/>
      </c>
      <c r="P261" s="109" t="str">
        <f t="shared" si="52"/>
        <v/>
      </c>
      <c r="Q261" s="241" t="str">
        <f t="shared" si="53"/>
        <v/>
      </c>
      <c r="R261" s="110" t="str">
        <f t="shared" si="54"/>
        <v/>
      </c>
      <c r="S261" s="352">
        <f t="shared" ca="1" si="63"/>
        <v>1296</v>
      </c>
      <c r="T261" s="107" t="str">
        <f t="shared" si="55"/>
        <v/>
      </c>
      <c r="U261" s="108" t="str">
        <f t="shared" si="56"/>
        <v/>
      </c>
      <c r="V261" s="107" t="str">
        <f t="shared" si="57"/>
        <v/>
      </c>
      <c r="W261" s="107" t="str">
        <f t="shared" si="58"/>
        <v/>
      </c>
      <c r="X261" s="108" t="str">
        <f t="shared" si="59"/>
        <v/>
      </c>
      <c r="Y261" s="108" t="str">
        <f t="shared" si="60"/>
        <v/>
      </c>
      <c r="Z261" s="108" t="str">
        <f t="shared" si="61"/>
        <v xml:space="preserve">Temps restant : </v>
      </c>
      <c r="AA261" s="355" t="str">
        <f t="shared" si="62"/>
        <v/>
      </c>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row>
    <row r="262" spans="1:87" ht="15.75" thickBot="1">
      <c r="A262" s="354" t="str">
        <f>IF(eligibilité!AG264="","",eligibilité!A264)</f>
        <v/>
      </c>
      <c r="B262" s="103" t="str">
        <f>IF(A262="","",IF(VLOOKUP(A262,eligibilité!$A$15:$J$515,2,TRUE)="","",VLOOKUP(A262,eligibilité!$A$15:$J$515,2,TRUE)))</f>
        <v/>
      </c>
      <c r="C262" s="103" t="str">
        <f>IF(A262="","",IF(VLOOKUP(A262,eligibilité!$A$15:$AG$515,3,TRUE)="","",VLOOKUP(A262,eligibilité!$A$15:$AG$515,3,TRUE)))</f>
        <v/>
      </c>
      <c r="D262" s="103" t="str">
        <f>IF(A262="","",IF(VLOOKUP(A262,eligibilité!$A$15:$AG$515,4,TRUE)="","",VLOOKUP(A262,eligibilité!$A$15:$AG$515,4,TRUE)))</f>
        <v/>
      </c>
      <c r="E262" s="103" t="str">
        <f>IF(A262="","",IF(VLOOKUP(A262,eligibilité!$A$15:$AG$515,5,TRUE)="","",VLOOKUP(A262,eligibilité!$A$15:$AG$515,5,TRUE)))</f>
        <v/>
      </c>
      <c r="F262" s="104" t="str">
        <f>IF(A262="","",IF(VLOOKUP(A262,eligibilité!$A$15:$AG$515,6,TRUE)="","",VLOOKUP(A262,eligibilité!$A$15:$AG$515,6,TRUE)))</f>
        <v/>
      </c>
      <c r="G262" s="104" t="str">
        <f>IF(A262="","",IF(VLOOKUP(A262,eligibilité!$A$15:$AG$515,7,TRUE)="","",VLOOKUP(A262,eligibilité!$A$15:$AG$515,7,TRUE)))</f>
        <v/>
      </c>
      <c r="H262" s="323" t="str">
        <f>IF(A262="","",IF(VLOOKUP(A262,eligibilité!$A$15:$AG$515,8,TRUE)="","",VLOOKUP(A262,eligibilité!$A$15:$AG$515,8,TRUE)))</f>
        <v/>
      </c>
      <c r="I262" s="103" t="str">
        <f>IF(A262="","",IF(VLOOKUP(A262,eligibilité!$A$15:$AG$515,9,TRUE)="","",VLOOKUP(A262,eligibilité!$A$15:$AG$515,9,TRUE)))</f>
        <v/>
      </c>
      <c r="J262" s="105" t="str">
        <f>IF(A262="","",IF(VLOOKUP(A262,eligibilité!$A$15:$AG$515,10,TRUE)="","",VLOOKUP(A262,eligibilité!$A$15:$AG$515,10,TRUE)))</f>
        <v/>
      </c>
      <c r="K262" s="106" t="str">
        <f>IF(A262="","",IF(VLOOKUP(A262,eligibilité!$A$15:$AG$515,30,FALSE)=0,"",VLOOKUP(A262,eligibilité!$A$15:$AG$515,30,FALSE)))</f>
        <v/>
      </c>
      <c r="L262" s="107" t="str">
        <f t="shared" si="48"/>
        <v/>
      </c>
      <c r="M262" s="108" t="str">
        <f t="shared" si="49"/>
        <v/>
      </c>
      <c r="N262" s="107" t="str">
        <f t="shared" si="50"/>
        <v/>
      </c>
      <c r="O262" s="109" t="str">
        <f t="shared" si="51"/>
        <v/>
      </c>
      <c r="P262" s="109" t="str">
        <f t="shared" si="52"/>
        <v/>
      </c>
      <c r="Q262" s="241" t="str">
        <f t="shared" si="53"/>
        <v/>
      </c>
      <c r="R262" s="110" t="str">
        <f t="shared" si="54"/>
        <v/>
      </c>
      <c r="S262" s="352">
        <f t="shared" ca="1" si="63"/>
        <v>1296</v>
      </c>
      <c r="T262" s="107" t="str">
        <f t="shared" si="55"/>
        <v/>
      </c>
      <c r="U262" s="108" t="str">
        <f t="shared" si="56"/>
        <v/>
      </c>
      <c r="V262" s="107" t="str">
        <f t="shared" si="57"/>
        <v/>
      </c>
      <c r="W262" s="107" t="str">
        <f t="shared" si="58"/>
        <v/>
      </c>
      <c r="X262" s="108" t="str">
        <f t="shared" si="59"/>
        <v/>
      </c>
      <c r="Y262" s="108" t="str">
        <f t="shared" si="60"/>
        <v/>
      </c>
      <c r="Z262" s="108" t="str">
        <f t="shared" si="61"/>
        <v xml:space="preserve">Temps restant : </v>
      </c>
      <c r="AA262" s="355" t="str">
        <f t="shared" si="62"/>
        <v/>
      </c>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row>
    <row r="263" spans="1:87" ht="15.75" thickBot="1">
      <c r="A263" s="354" t="str">
        <f>IF(eligibilité!AG265="","",eligibilité!A265)</f>
        <v/>
      </c>
      <c r="B263" s="103" t="str">
        <f>IF(A263="","",IF(VLOOKUP(A263,eligibilité!$A$15:$J$515,2,TRUE)="","",VLOOKUP(A263,eligibilité!$A$15:$J$515,2,TRUE)))</f>
        <v/>
      </c>
      <c r="C263" s="103" t="str">
        <f>IF(A263="","",IF(VLOOKUP(A263,eligibilité!$A$15:$AG$515,3,TRUE)="","",VLOOKUP(A263,eligibilité!$A$15:$AG$515,3,TRUE)))</f>
        <v/>
      </c>
      <c r="D263" s="103" t="str">
        <f>IF(A263="","",IF(VLOOKUP(A263,eligibilité!$A$15:$AG$515,4,TRUE)="","",VLOOKUP(A263,eligibilité!$A$15:$AG$515,4,TRUE)))</f>
        <v/>
      </c>
      <c r="E263" s="103" t="str">
        <f>IF(A263="","",IF(VLOOKUP(A263,eligibilité!$A$15:$AG$515,5,TRUE)="","",VLOOKUP(A263,eligibilité!$A$15:$AG$515,5,TRUE)))</f>
        <v/>
      </c>
      <c r="F263" s="104" t="str">
        <f>IF(A263="","",IF(VLOOKUP(A263,eligibilité!$A$15:$AG$515,6,TRUE)="","",VLOOKUP(A263,eligibilité!$A$15:$AG$515,6,TRUE)))</f>
        <v/>
      </c>
      <c r="G263" s="104" t="str">
        <f>IF(A263="","",IF(VLOOKUP(A263,eligibilité!$A$15:$AG$515,7,TRUE)="","",VLOOKUP(A263,eligibilité!$A$15:$AG$515,7,TRUE)))</f>
        <v/>
      </c>
      <c r="H263" s="323" t="str">
        <f>IF(A263="","",IF(VLOOKUP(A263,eligibilité!$A$15:$AG$515,8,TRUE)="","",VLOOKUP(A263,eligibilité!$A$15:$AG$515,8,TRUE)))</f>
        <v/>
      </c>
      <c r="I263" s="103" t="str">
        <f>IF(A263="","",IF(VLOOKUP(A263,eligibilité!$A$15:$AG$515,9,TRUE)="","",VLOOKUP(A263,eligibilité!$A$15:$AG$515,9,TRUE)))</f>
        <v/>
      </c>
      <c r="J263" s="105" t="str">
        <f>IF(A263="","",IF(VLOOKUP(A263,eligibilité!$A$15:$AG$515,10,TRUE)="","",VLOOKUP(A263,eligibilité!$A$15:$AG$515,10,TRUE)))</f>
        <v/>
      </c>
      <c r="K263" s="106" t="str">
        <f>IF(A263="","",IF(VLOOKUP(A263,eligibilité!$A$15:$AG$515,30,FALSE)=0,"",VLOOKUP(A263,eligibilité!$A$15:$AG$515,30,FALSE)))</f>
        <v/>
      </c>
      <c r="L263" s="107" t="str">
        <f t="shared" si="48"/>
        <v/>
      </c>
      <c r="M263" s="108" t="str">
        <f t="shared" si="49"/>
        <v/>
      </c>
      <c r="N263" s="107" t="str">
        <f t="shared" si="50"/>
        <v/>
      </c>
      <c r="O263" s="109" t="str">
        <f t="shared" si="51"/>
        <v/>
      </c>
      <c r="P263" s="109" t="str">
        <f t="shared" si="52"/>
        <v/>
      </c>
      <c r="Q263" s="241" t="str">
        <f t="shared" si="53"/>
        <v/>
      </c>
      <c r="R263" s="110" t="str">
        <f t="shared" si="54"/>
        <v/>
      </c>
      <c r="S263" s="352">
        <f t="shared" ca="1" si="63"/>
        <v>1296</v>
      </c>
      <c r="T263" s="107" t="str">
        <f t="shared" si="55"/>
        <v/>
      </c>
      <c r="U263" s="108" t="str">
        <f t="shared" si="56"/>
        <v/>
      </c>
      <c r="V263" s="107" t="str">
        <f t="shared" si="57"/>
        <v/>
      </c>
      <c r="W263" s="107" t="str">
        <f t="shared" si="58"/>
        <v/>
      </c>
      <c r="X263" s="108" t="str">
        <f t="shared" si="59"/>
        <v/>
      </c>
      <c r="Y263" s="108" t="str">
        <f t="shared" si="60"/>
        <v/>
      </c>
      <c r="Z263" s="108" t="str">
        <f t="shared" si="61"/>
        <v xml:space="preserve">Temps restant : </v>
      </c>
      <c r="AA263" s="355" t="str">
        <f t="shared" si="62"/>
        <v/>
      </c>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row>
    <row r="264" spans="1:87" ht="15.75" thickBot="1">
      <c r="A264" s="354" t="str">
        <f>IF(eligibilité!AG266="","",eligibilité!A266)</f>
        <v/>
      </c>
      <c r="B264" s="103" t="str">
        <f>IF(A264="","",IF(VLOOKUP(A264,eligibilité!$A$15:$J$515,2,TRUE)="","",VLOOKUP(A264,eligibilité!$A$15:$J$515,2,TRUE)))</f>
        <v/>
      </c>
      <c r="C264" s="103" t="str">
        <f>IF(A264="","",IF(VLOOKUP(A264,eligibilité!$A$15:$AG$515,3,TRUE)="","",VLOOKUP(A264,eligibilité!$A$15:$AG$515,3,TRUE)))</f>
        <v/>
      </c>
      <c r="D264" s="103" t="str">
        <f>IF(A264="","",IF(VLOOKUP(A264,eligibilité!$A$15:$AG$515,4,TRUE)="","",VLOOKUP(A264,eligibilité!$A$15:$AG$515,4,TRUE)))</f>
        <v/>
      </c>
      <c r="E264" s="103" t="str">
        <f>IF(A264="","",IF(VLOOKUP(A264,eligibilité!$A$15:$AG$515,5,TRUE)="","",VLOOKUP(A264,eligibilité!$A$15:$AG$515,5,TRUE)))</f>
        <v/>
      </c>
      <c r="F264" s="104" t="str">
        <f>IF(A264="","",IF(VLOOKUP(A264,eligibilité!$A$15:$AG$515,6,TRUE)="","",VLOOKUP(A264,eligibilité!$A$15:$AG$515,6,TRUE)))</f>
        <v/>
      </c>
      <c r="G264" s="104" t="str">
        <f>IF(A264="","",IF(VLOOKUP(A264,eligibilité!$A$15:$AG$515,7,TRUE)="","",VLOOKUP(A264,eligibilité!$A$15:$AG$515,7,TRUE)))</f>
        <v/>
      </c>
      <c r="H264" s="323" t="str">
        <f>IF(A264="","",IF(VLOOKUP(A264,eligibilité!$A$15:$AG$515,8,TRUE)="","",VLOOKUP(A264,eligibilité!$A$15:$AG$515,8,TRUE)))</f>
        <v/>
      </c>
      <c r="I264" s="103" t="str">
        <f>IF(A264="","",IF(VLOOKUP(A264,eligibilité!$A$15:$AG$515,9,TRUE)="","",VLOOKUP(A264,eligibilité!$A$15:$AG$515,9,TRUE)))</f>
        <v/>
      </c>
      <c r="J264" s="105" t="str">
        <f>IF(A264="","",IF(VLOOKUP(A264,eligibilité!$A$15:$AG$515,10,TRUE)="","",VLOOKUP(A264,eligibilité!$A$15:$AG$515,10,TRUE)))</f>
        <v/>
      </c>
      <c r="K264" s="106" t="str">
        <f>IF(A264="","",IF(VLOOKUP(A264,eligibilité!$A$15:$AG$515,30,FALSE)=0,"",VLOOKUP(A264,eligibilité!$A$15:$AG$515,30,FALSE)))</f>
        <v/>
      </c>
      <c r="L264" s="107" t="str">
        <f t="shared" si="48"/>
        <v/>
      </c>
      <c r="M264" s="108" t="str">
        <f t="shared" si="49"/>
        <v/>
      </c>
      <c r="N264" s="107" t="str">
        <f t="shared" si="50"/>
        <v/>
      </c>
      <c r="O264" s="109" t="str">
        <f t="shared" si="51"/>
        <v/>
      </c>
      <c r="P264" s="109" t="str">
        <f t="shared" si="52"/>
        <v/>
      </c>
      <c r="Q264" s="241" t="str">
        <f t="shared" si="53"/>
        <v/>
      </c>
      <c r="R264" s="110" t="str">
        <f t="shared" si="54"/>
        <v/>
      </c>
      <c r="S264" s="352">
        <f t="shared" ca="1" si="63"/>
        <v>1296</v>
      </c>
      <c r="T264" s="107" t="str">
        <f t="shared" si="55"/>
        <v/>
      </c>
      <c r="U264" s="108" t="str">
        <f t="shared" si="56"/>
        <v/>
      </c>
      <c r="V264" s="107" t="str">
        <f t="shared" si="57"/>
        <v/>
      </c>
      <c r="W264" s="107" t="str">
        <f t="shared" si="58"/>
        <v/>
      </c>
      <c r="X264" s="108" t="str">
        <f t="shared" si="59"/>
        <v/>
      </c>
      <c r="Y264" s="108" t="str">
        <f t="shared" si="60"/>
        <v/>
      </c>
      <c r="Z264" s="108" t="str">
        <f t="shared" si="61"/>
        <v xml:space="preserve">Temps restant : </v>
      </c>
      <c r="AA264" s="355" t="str">
        <f t="shared" si="62"/>
        <v/>
      </c>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row>
    <row r="265" spans="1:87" ht="15.75" thickBot="1">
      <c r="A265" s="354" t="str">
        <f>IF(eligibilité!AG267="","",eligibilité!A267)</f>
        <v/>
      </c>
      <c r="B265" s="103" t="str">
        <f>IF(A265="","",IF(VLOOKUP(A265,eligibilité!$A$15:$J$515,2,TRUE)="","",VLOOKUP(A265,eligibilité!$A$15:$J$515,2,TRUE)))</f>
        <v/>
      </c>
      <c r="C265" s="103" t="str">
        <f>IF(A265="","",IF(VLOOKUP(A265,eligibilité!$A$15:$AG$515,3,TRUE)="","",VLOOKUP(A265,eligibilité!$A$15:$AG$515,3,TRUE)))</f>
        <v/>
      </c>
      <c r="D265" s="103" t="str">
        <f>IF(A265="","",IF(VLOOKUP(A265,eligibilité!$A$15:$AG$515,4,TRUE)="","",VLOOKUP(A265,eligibilité!$A$15:$AG$515,4,TRUE)))</f>
        <v/>
      </c>
      <c r="E265" s="103" t="str">
        <f>IF(A265="","",IF(VLOOKUP(A265,eligibilité!$A$15:$AG$515,5,TRUE)="","",VLOOKUP(A265,eligibilité!$A$15:$AG$515,5,TRUE)))</f>
        <v/>
      </c>
      <c r="F265" s="104" t="str">
        <f>IF(A265="","",IF(VLOOKUP(A265,eligibilité!$A$15:$AG$515,6,TRUE)="","",VLOOKUP(A265,eligibilité!$A$15:$AG$515,6,TRUE)))</f>
        <v/>
      </c>
      <c r="G265" s="104" t="str">
        <f>IF(A265="","",IF(VLOOKUP(A265,eligibilité!$A$15:$AG$515,7,TRUE)="","",VLOOKUP(A265,eligibilité!$A$15:$AG$515,7,TRUE)))</f>
        <v/>
      </c>
      <c r="H265" s="323" t="str">
        <f>IF(A265="","",IF(VLOOKUP(A265,eligibilité!$A$15:$AG$515,8,TRUE)="","",VLOOKUP(A265,eligibilité!$A$15:$AG$515,8,TRUE)))</f>
        <v/>
      </c>
      <c r="I265" s="103" t="str">
        <f>IF(A265="","",IF(VLOOKUP(A265,eligibilité!$A$15:$AG$515,9,TRUE)="","",VLOOKUP(A265,eligibilité!$A$15:$AG$515,9,TRUE)))</f>
        <v/>
      </c>
      <c r="J265" s="105" t="str">
        <f>IF(A265="","",IF(VLOOKUP(A265,eligibilité!$A$15:$AG$515,10,TRUE)="","",VLOOKUP(A265,eligibilité!$A$15:$AG$515,10,TRUE)))</f>
        <v/>
      </c>
      <c r="K265" s="106" t="str">
        <f>IF(A265="","",IF(VLOOKUP(A265,eligibilité!$A$15:$AG$515,30,FALSE)=0,"",VLOOKUP(A265,eligibilité!$A$15:$AG$515,30,FALSE)))</f>
        <v/>
      </c>
      <c r="L265" s="107" t="str">
        <f t="shared" si="48"/>
        <v/>
      </c>
      <c r="M265" s="108" t="str">
        <f t="shared" si="49"/>
        <v/>
      </c>
      <c r="N265" s="107" t="str">
        <f t="shared" si="50"/>
        <v/>
      </c>
      <c r="O265" s="109" t="str">
        <f t="shared" si="51"/>
        <v/>
      </c>
      <c r="P265" s="109" t="str">
        <f t="shared" si="52"/>
        <v/>
      </c>
      <c r="Q265" s="241" t="str">
        <f t="shared" si="53"/>
        <v/>
      </c>
      <c r="R265" s="110" t="str">
        <f t="shared" si="54"/>
        <v/>
      </c>
      <c r="S265" s="352">
        <f t="shared" ca="1" si="63"/>
        <v>1296</v>
      </c>
      <c r="T265" s="107" t="str">
        <f t="shared" si="55"/>
        <v/>
      </c>
      <c r="U265" s="108" t="str">
        <f t="shared" si="56"/>
        <v/>
      </c>
      <c r="V265" s="107" t="str">
        <f t="shared" si="57"/>
        <v/>
      </c>
      <c r="W265" s="107" t="str">
        <f t="shared" si="58"/>
        <v/>
      </c>
      <c r="X265" s="108" t="str">
        <f t="shared" si="59"/>
        <v/>
      </c>
      <c r="Y265" s="108" t="str">
        <f t="shared" si="60"/>
        <v/>
      </c>
      <c r="Z265" s="108" t="str">
        <f t="shared" si="61"/>
        <v xml:space="preserve">Temps restant : </v>
      </c>
      <c r="AA265" s="355" t="str">
        <f t="shared" si="62"/>
        <v/>
      </c>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row>
    <row r="266" spans="1:87" ht="15.75" thickBot="1">
      <c r="A266" s="354" t="str">
        <f>IF(eligibilité!AG268="","",eligibilité!A268)</f>
        <v/>
      </c>
      <c r="B266" s="103" t="str">
        <f>IF(A266="","",IF(VLOOKUP(A266,eligibilité!$A$15:$J$515,2,TRUE)="","",VLOOKUP(A266,eligibilité!$A$15:$J$515,2,TRUE)))</f>
        <v/>
      </c>
      <c r="C266" s="103" t="str">
        <f>IF(A266="","",IF(VLOOKUP(A266,eligibilité!$A$15:$AG$515,3,TRUE)="","",VLOOKUP(A266,eligibilité!$A$15:$AG$515,3,TRUE)))</f>
        <v/>
      </c>
      <c r="D266" s="103" t="str">
        <f>IF(A266="","",IF(VLOOKUP(A266,eligibilité!$A$15:$AG$515,4,TRUE)="","",VLOOKUP(A266,eligibilité!$A$15:$AG$515,4,TRUE)))</f>
        <v/>
      </c>
      <c r="E266" s="103" t="str">
        <f>IF(A266="","",IF(VLOOKUP(A266,eligibilité!$A$15:$AG$515,5,TRUE)="","",VLOOKUP(A266,eligibilité!$A$15:$AG$515,5,TRUE)))</f>
        <v/>
      </c>
      <c r="F266" s="104" t="str">
        <f>IF(A266="","",IF(VLOOKUP(A266,eligibilité!$A$15:$AG$515,6,TRUE)="","",VLOOKUP(A266,eligibilité!$A$15:$AG$515,6,TRUE)))</f>
        <v/>
      </c>
      <c r="G266" s="104" t="str">
        <f>IF(A266="","",IF(VLOOKUP(A266,eligibilité!$A$15:$AG$515,7,TRUE)="","",VLOOKUP(A266,eligibilité!$A$15:$AG$515,7,TRUE)))</f>
        <v/>
      </c>
      <c r="H266" s="323" t="str">
        <f>IF(A266="","",IF(VLOOKUP(A266,eligibilité!$A$15:$AG$515,8,TRUE)="","",VLOOKUP(A266,eligibilité!$A$15:$AG$515,8,TRUE)))</f>
        <v/>
      </c>
      <c r="I266" s="103" t="str">
        <f>IF(A266="","",IF(VLOOKUP(A266,eligibilité!$A$15:$AG$515,9,TRUE)="","",VLOOKUP(A266,eligibilité!$A$15:$AG$515,9,TRUE)))</f>
        <v/>
      </c>
      <c r="J266" s="105" t="str">
        <f>IF(A266="","",IF(VLOOKUP(A266,eligibilité!$A$15:$AG$515,10,TRUE)="","",VLOOKUP(A266,eligibilité!$A$15:$AG$515,10,TRUE)))</f>
        <v/>
      </c>
      <c r="K266" s="106" t="str">
        <f>IF(A266="","",IF(VLOOKUP(A266,eligibilité!$A$15:$AG$515,30,FALSE)=0,"",VLOOKUP(A266,eligibilité!$A$15:$AG$515,30,FALSE)))</f>
        <v/>
      </c>
      <c r="L266" s="107" t="str">
        <f t="shared" si="48"/>
        <v/>
      </c>
      <c r="M266" s="108" t="str">
        <f t="shared" si="49"/>
        <v/>
      </c>
      <c r="N266" s="107" t="str">
        <f t="shared" si="50"/>
        <v/>
      </c>
      <c r="O266" s="109" t="str">
        <f t="shared" si="51"/>
        <v/>
      </c>
      <c r="P266" s="109" t="str">
        <f t="shared" si="52"/>
        <v/>
      </c>
      <c r="Q266" s="241" t="str">
        <f t="shared" si="53"/>
        <v/>
      </c>
      <c r="R266" s="110" t="str">
        <f t="shared" si="54"/>
        <v/>
      </c>
      <c r="S266" s="352">
        <f t="shared" ca="1" si="63"/>
        <v>1296</v>
      </c>
      <c r="T266" s="107" t="str">
        <f t="shared" si="55"/>
        <v/>
      </c>
      <c r="U266" s="108" t="str">
        <f t="shared" si="56"/>
        <v/>
      </c>
      <c r="V266" s="107" t="str">
        <f t="shared" si="57"/>
        <v/>
      </c>
      <c r="W266" s="107" t="str">
        <f t="shared" si="58"/>
        <v/>
      </c>
      <c r="X266" s="108" t="str">
        <f t="shared" si="59"/>
        <v/>
      </c>
      <c r="Y266" s="108" t="str">
        <f t="shared" si="60"/>
        <v/>
      </c>
      <c r="Z266" s="108" t="str">
        <f t="shared" si="61"/>
        <v xml:space="preserve">Temps restant : </v>
      </c>
      <c r="AA266" s="355" t="str">
        <f t="shared" si="62"/>
        <v/>
      </c>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row>
    <row r="267" spans="1:87" ht="15.75" thickBot="1">
      <c r="A267" s="354" t="str">
        <f>IF(eligibilité!AG269="","",eligibilité!A269)</f>
        <v/>
      </c>
      <c r="B267" s="103" t="str">
        <f>IF(A267="","",IF(VLOOKUP(A267,eligibilité!$A$15:$J$515,2,TRUE)="","",VLOOKUP(A267,eligibilité!$A$15:$J$515,2,TRUE)))</f>
        <v/>
      </c>
      <c r="C267" s="103" t="str">
        <f>IF(A267="","",IF(VLOOKUP(A267,eligibilité!$A$15:$AG$515,3,TRUE)="","",VLOOKUP(A267,eligibilité!$A$15:$AG$515,3,TRUE)))</f>
        <v/>
      </c>
      <c r="D267" s="103" t="str">
        <f>IF(A267="","",IF(VLOOKUP(A267,eligibilité!$A$15:$AG$515,4,TRUE)="","",VLOOKUP(A267,eligibilité!$A$15:$AG$515,4,TRUE)))</f>
        <v/>
      </c>
      <c r="E267" s="103" t="str">
        <f>IF(A267="","",IF(VLOOKUP(A267,eligibilité!$A$15:$AG$515,5,TRUE)="","",VLOOKUP(A267,eligibilité!$A$15:$AG$515,5,TRUE)))</f>
        <v/>
      </c>
      <c r="F267" s="104" t="str">
        <f>IF(A267="","",IF(VLOOKUP(A267,eligibilité!$A$15:$AG$515,6,TRUE)="","",VLOOKUP(A267,eligibilité!$A$15:$AG$515,6,TRUE)))</f>
        <v/>
      </c>
      <c r="G267" s="104" t="str">
        <f>IF(A267="","",IF(VLOOKUP(A267,eligibilité!$A$15:$AG$515,7,TRUE)="","",VLOOKUP(A267,eligibilité!$A$15:$AG$515,7,TRUE)))</f>
        <v/>
      </c>
      <c r="H267" s="323" t="str">
        <f>IF(A267="","",IF(VLOOKUP(A267,eligibilité!$A$15:$AG$515,8,TRUE)="","",VLOOKUP(A267,eligibilité!$A$15:$AG$515,8,TRUE)))</f>
        <v/>
      </c>
      <c r="I267" s="103" t="str">
        <f>IF(A267="","",IF(VLOOKUP(A267,eligibilité!$A$15:$AG$515,9,TRUE)="","",VLOOKUP(A267,eligibilité!$A$15:$AG$515,9,TRUE)))</f>
        <v/>
      </c>
      <c r="J267" s="105" t="str">
        <f>IF(A267="","",IF(VLOOKUP(A267,eligibilité!$A$15:$AG$515,10,TRUE)="","",VLOOKUP(A267,eligibilité!$A$15:$AG$515,10,TRUE)))</f>
        <v/>
      </c>
      <c r="K267" s="106" t="str">
        <f>IF(A267="","",IF(VLOOKUP(A267,eligibilité!$A$15:$AG$515,30,FALSE)=0,"",VLOOKUP(A267,eligibilité!$A$15:$AG$515,30,FALSE)))</f>
        <v/>
      </c>
      <c r="L267" s="107" t="str">
        <f t="shared" si="48"/>
        <v/>
      </c>
      <c r="M267" s="108" t="str">
        <f t="shared" si="49"/>
        <v/>
      </c>
      <c r="N267" s="107" t="str">
        <f t="shared" si="50"/>
        <v/>
      </c>
      <c r="O267" s="109" t="str">
        <f t="shared" si="51"/>
        <v/>
      </c>
      <c r="P267" s="109" t="str">
        <f t="shared" si="52"/>
        <v/>
      </c>
      <c r="Q267" s="241" t="str">
        <f t="shared" si="53"/>
        <v/>
      </c>
      <c r="R267" s="110" t="str">
        <f t="shared" si="54"/>
        <v/>
      </c>
      <c r="S267" s="352">
        <f t="shared" ca="1" si="63"/>
        <v>1296</v>
      </c>
      <c r="T267" s="107" t="str">
        <f t="shared" si="55"/>
        <v/>
      </c>
      <c r="U267" s="108" t="str">
        <f t="shared" si="56"/>
        <v/>
      </c>
      <c r="V267" s="107" t="str">
        <f t="shared" si="57"/>
        <v/>
      </c>
      <c r="W267" s="107" t="str">
        <f t="shared" si="58"/>
        <v/>
      </c>
      <c r="X267" s="108" t="str">
        <f t="shared" si="59"/>
        <v/>
      </c>
      <c r="Y267" s="108" t="str">
        <f t="shared" si="60"/>
        <v/>
      </c>
      <c r="Z267" s="108" t="str">
        <f t="shared" si="61"/>
        <v xml:space="preserve">Temps restant : </v>
      </c>
      <c r="AA267" s="355" t="str">
        <f t="shared" si="62"/>
        <v/>
      </c>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row>
    <row r="268" spans="1:87" ht="15.75" thickBot="1">
      <c r="A268" s="354" t="str">
        <f>IF(eligibilité!AG270="","",eligibilité!A270)</f>
        <v/>
      </c>
      <c r="B268" s="103" t="str">
        <f>IF(A268="","",IF(VLOOKUP(A268,eligibilité!$A$15:$J$515,2,TRUE)="","",VLOOKUP(A268,eligibilité!$A$15:$J$515,2,TRUE)))</f>
        <v/>
      </c>
      <c r="C268" s="103" t="str">
        <f>IF(A268="","",IF(VLOOKUP(A268,eligibilité!$A$15:$AG$515,3,TRUE)="","",VLOOKUP(A268,eligibilité!$A$15:$AG$515,3,TRUE)))</f>
        <v/>
      </c>
      <c r="D268" s="103" t="str">
        <f>IF(A268="","",IF(VLOOKUP(A268,eligibilité!$A$15:$AG$515,4,TRUE)="","",VLOOKUP(A268,eligibilité!$A$15:$AG$515,4,TRUE)))</f>
        <v/>
      </c>
      <c r="E268" s="103" t="str">
        <f>IF(A268="","",IF(VLOOKUP(A268,eligibilité!$A$15:$AG$515,5,TRUE)="","",VLOOKUP(A268,eligibilité!$A$15:$AG$515,5,TRUE)))</f>
        <v/>
      </c>
      <c r="F268" s="104" t="str">
        <f>IF(A268="","",IF(VLOOKUP(A268,eligibilité!$A$15:$AG$515,6,TRUE)="","",VLOOKUP(A268,eligibilité!$A$15:$AG$515,6,TRUE)))</f>
        <v/>
      </c>
      <c r="G268" s="104" t="str">
        <f>IF(A268="","",IF(VLOOKUP(A268,eligibilité!$A$15:$AG$515,7,TRUE)="","",VLOOKUP(A268,eligibilité!$A$15:$AG$515,7,TRUE)))</f>
        <v/>
      </c>
      <c r="H268" s="323" t="str">
        <f>IF(A268="","",IF(VLOOKUP(A268,eligibilité!$A$15:$AG$515,8,TRUE)="","",VLOOKUP(A268,eligibilité!$A$15:$AG$515,8,TRUE)))</f>
        <v/>
      </c>
      <c r="I268" s="103" t="str">
        <f>IF(A268="","",IF(VLOOKUP(A268,eligibilité!$A$15:$AG$515,9,TRUE)="","",VLOOKUP(A268,eligibilité!$A$15:$AG$515,9,TRUE)))</f>
        <v/>
      </c>
      <c r="J268" s="105" t="str">
        <f>IF(A268="","",IF(VLOOKUP(A268,eligibilité!$A$15:$AG$515,10,TRUE)="","",VLOOKUP(A268,eligibilité!$A$15:$AG$515,10,TRUE)))</f>
        <v/>
      </c>
      <c r="K268" s="106" t="str">
        <f>IF(A268="","",IF(VLOOKUP(A268,eligibilité!$A$15:$AG$515,30,FALSE)=0,"",VLOOKUP(A268,eligibilité!$A$15:$AG$515,30,FALSE)))</f>
        <v/>
      </c>
      <c r="L268" s="107" t="str">
        <f t="shared" si="48"/>
        <v/>
      </c>
      <c r="M268" s="108" t="str">
        <f t="shared" si="49"/>
        <v/>
      </c>
      <c r="N268" s="107" t="str">
        <f t="shared" si="50"/>
        <v/>
      </c>
      <c r="O268" s="109" t="str">
        <f t="shared" si="51"/>
        <v/>
      </c>
      <c r="P268" s="109" t="str">
        <f t="shared" si="52"/>
        <v/>
      </c>
      <c r="Q268" s="241" t="str">
        <f t="shared" si="53"/>
        <v/>
      </c>
      <c r="R268" s="110" t="str">
        <f t="shared" si="54"/>
        <v/>
      </c>
      <c r="S268" s="352">
        <f t="shared" ca="1" si="63"/>
        <v>1296</v>
      </c>
      <c r="T268" s="107" t="str">
        <f t="shared" si="55"/>
        <v/>
      </c>
      <c r="U268" s="108" t="str">
        <f t="shared" si="56"/>
        <v/>
      </c>
      <c r="V268" s="107" t="str">
        <f t="shared" si="57"/>
        <v/>
      </c>
      <c r="W268" s="107" t="str">
        <f t="shared" si="58"/>
        <v/>
      </c>
      <c r="X268" s="108" t="str">
        <f t="shared" si="59"/>
        <v/>
      </c>
      <c r="Y268" s="108" t="str">
        <f t="shared" si="60"/>
        <v/>
      </c>
      <c r="Z268" s="108" t="str">
        <f t="shared" si="61"/>
        <v xml:space="preserve">Temps restant : </v>
      </c>
      <c r="AA268" s="355" t="str">
        <f t="shared" si="62"/>
        <v/>
      </c>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row>
    <row r="269" spans="1:87" ht="15.75" thickBot="1">
      <c r="A269" s="354" t="str">
        <f>IF(eligibilité!AG271="","",eligibilité!A271)</f>
        <v/>
      </c>
      <c r="B269" s="103" t="str">
        <f>IF(A269="","",IF(VLOOKUP(A269,eligibilité!$A$15:$J$515,2,TRUE)="","",VLOOKUP(A269,eligibilité!$A$15:$J$515,2,TRUE)))</f>
        <v/>
      </c>
      <c r="C269" s="103" t="str">
        <f>IF(A269="","",IF(VLOOKUP(A269,eligibilité!$A$15:$AG$515,3,TRUE)="","",VLOOKUP(A269,eligibilité!$A$15:$AG$515,3,TRUE)))</f>
        <v/>
      </c>
      <c r="D269" s="103" t="str">
        <f>IF(A269="","",IF(VLOOKUP(A269,eligibilité!$A$15:$AG$515,4,TRUE)="","",VLOOKUP(A269,eligibilité!$A$15:$AG$515,4,TRUE)))</f>
        <v/>
      </c>
      <c r="E269" s="103" t="str">
        <f>IF(A269="","",IF(VLOOKUP(A269,eligibilité!$A$15:$AG$515,5,TRUE)="","",VLOOKUP(A269,eligibilité!$A$15:$AG$515,5,TRUE)))</f>
        <v/>
      </c>
      <c r="F269" s="104" t="str">
        <f>IF(A269="","",IF(VLOOKUP(A269,eligibilité!$A$15:$AG$515,6,TRUE)="","",VLOOKUP(A269,eligibilité!$A$15:$AG$515,6,TRUE)))</f>
        <v/>
      </c>
      <c r="G269" s="104" t="str">
        <f>IF(A269="","",IF(VLOOKUP(A269,eligibilité!$A$15:$AG$515,7,TRUE)="","",VLOOKUP(A269,eligibilité!$A$15:$AG$515,7,TRUE)))</f>
        <v/>
      </c>
      <c r="H269" s="323" t="str">
        <f>IF(A269="","",IF(VLOOKUP(A269,eligibilité!$A$15:$AG$515,8,TRUE)="","",VLOOKUP(A269,eligibilité!$A$15:$AG$515,8,TRUE)))</f>
        <v/>
      </c>
      <c r="I269" s="103" t="str">
        <f>IF(A269="","",IF(VLOOKUP(A269,eligibilité!$A$15:$AG$515,9,TRUE)="","",VLOOKUP(A269,eligibilité!$A$15:$AG$515,9,TRUE)))</f>
        <v/>
      </c>
      <c r="J269" s="105" t="str">
        <f>IF(A269="","",IF(VLOOKUP(A269,eligibilité!$A$15:$AG$515,10,TRUE)="","",VLOOKUP(A269,eligibilité!$A$15:$AG$515,10,TRUE)))</f>
        <v/>
      </c>
      <c r="K269" s="106" t="str">
        <f>IF(A269="","",IF(VLOOKUP(A269,eligibilité!$A$15:$AG$515,30,FALSE)=0,"",VLOOKUP(A269,eligibilité!$A$15:$AG$515,30,FALSE)))</f>
        <v/>
      </c>
      <c r="L269" s="107" t="str">
        <f t="shared" si="48"/>
        <v/>
      </c>
      <c r="M269" s="108" t="str">
        <f t="shared" si="49"/>
        <v/>
      </c>
      <c r="N269" s="107" t="str">
        <f t="shared" si="50"/>
        <v/>
      </c>
      <c r="O269" s="109" t="str">
        <f t="shared" si="51"/>
        <v/>
      </c>
      <c r="P269" s="109" t="str">
        <f t="shared" si="52"/>
        <v/>
      </c>
      <c r="Q269" s="241" t="str">
        <f t="shared" si="53"/>
        <v/>
      </c>
      <c r="R269" s="110" t="str">
        <f t="shared" si="54"/>
        <v/>
      </c>
      <c r="S269" s="352">
        <f t="shared" ca="1" si="63"/>
        <v>1296</v>
      </c>
      <c r="T269" s="107" t="str">
        <f t="shared" si="55"/>
        <v/>
      </c>
      <c r="U269" s="108" t="str">
        <f t="shared" si="56"/>
        <v/>
      </c>
      <c r="V269" s="107" t="str">
        <f t="shared" si="57"/>
        <v/>
      </c>
      <c r="W269" s="107" t="str">
        <f t="shared" si="58"/>
        <v/>
      </c>
      <c r="X269" s="108" t="str">
        <f t="shared" si="59"/>
        <v/>
      </c>
      <c r="Y269" s="108" t="str">
        <f t="shared" si="60"/>
        <v/>
      </c>
      <c r="Z269" s="108" t="str">
        <f t="shared" si="61"/>
        <v xml:space="preserve">Temps restant : </v>
      </c>
      <c r="AA269" s="355" t="str">
        <f t="shared" si="62"/>
        <v/>
      </c>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row>
    <row r="270" spans="1:87" ht="15.75" thickBot="1">
      <c r="A270" s="354" t="str">
        <f>IF(eligibilité!AG272="","",eligibilité!A272)</f>
        <v/>
      </c>
      <c r="B270" s="103" t="str">
        <f>IF(A270="","",IF(VLOOKUP(A270,eligibilité!$A$15:$J$515,2,TRUE)="","",VLOOKUP(A270,eligibilité!$A$15:$J$515,2,TRUE)))</f>
        <v/>
      </c>
      <c r="C270" s="103" t="str">
        <f>IF(A270="","",IF(VLOOKUP(A270,eligibilité!$A$15:$AG$515,3,TRUE)="","",VLOOKUP(A270,eligibilité!$A$15:$AG$515,3,TRUE)))</f>
        <v/>
      </c>
      <c r="D270" s="103" t="str">
        <f>IF(A270="","",IF(VLOOKUP(A270,eligibilité!$A$15:$AG$515,4,TRUE)="","",VLOOKUP(A270,eligibilité!$A$15:$AG$515,4,TRUE)))</f>
        <v/>
      </c>
      <c r="E270" s="103" t="str">
        <f>IF(A270="","",IF(VLOOKUP(A270,eligibilité!$A$15:$AG$515,5,TRUE)="","",VLOOKUP(A270,eligibilité!$A$15:$AG$515,5,TRUE)))</f>
        <v/>
      </c>
      <c r="F270" s="104" t="str">
        <f>IF(A270="","",IF(VLOOKUP(A270,eligibilité!$A$15:$AG$515,6,TRUE)="","",VLOOKUP(A270,eligibilité!$A$15:$AG$515,6,TRUE)))</f>
        <v/>
      </c>
      <c r="G270" s="104" t="str">
        <f>IF(A270="","",IF(VLOOKUP(A270,eligibilité!$A$15:$AG$515,7,TRUE)="","",VLOOKUP(A270,eligibilité!$A$15:$AG$515,7,TRUE)))</f>
        <v/>
      </c>
      <c r="H270" s="323" t="str">
        <f>IF(A270="","",IF(VLOOKUP(A270,eligibilité!$A$15:$AG$515,8,TRUE)="","",VLOOKUP(A270,eligibilité!$A$15:$AG$515,8,TRUE)))</f>
        <v/>
      </c>
      <c r="I270" s="103" t="str">
        <f>IF(A270="","",IF(VLOOKUP(A270,eligibilité!$A$15:$AG$515,9,TRUE)="","",VLOOKUP(A270,eligibilité!$A$15:$AG$515,9,TRUE)))</f>
        <v/>
      </c>
      <c r="J270" s="105" t="str">
        <f>IF(A270="","",IF(VLOOKUP(A270,eligibilité!$A$15:$AG$515,10,TRUE)="","",VLOOKUP(A270,eligibilité!$A$15:$AG$515,10,TRUE)))</f>
        <v/>
      </c>
      <c r="K270" s="106" t="str">
        <f>IF(A270="","",IF(VLOOKUP(A270,eligibilité!$A$15:$AG$515,30,FALSE)=0,"",VLOOKUP(A270,eligibilité!$A$15:$AG$515,30,FALSE)))</f>
        <v/>
      </c>
      <c r="L270" s="107" t="str">
        <f t="shared" ref="L270:L333" si="64">IF(K270="","",48-K270)</f>
        <v/>
      </c>
      <c r="M270" s="108" t="str">
        <f t="shared" ref="M270:M333" si="65">IF(L270="","",INT(L270/12))</f>
        <v/>
      </c>
      <c r="N270" s="107" t="str">
        <f t="shared" ref="N270:N333" si="66">IF(L270="","",(L270-M270*12))</f>
        <v/>
      </c>
      <c r="O270" s="109" t="str">
        <f t="shared" ref="O270:O333" si="67">IF(L270="","",INT(N270))</f>
        <v/>
      </c>
      <c r="P270" s="109" t="str">
        <f t="shared" ref="P270:P333" si="68">IF(L270="","",ROUNDDOWN((N270-O270)*30.44,0))</f>
        <v/>
      </c>
      <c r="Q270" s="241" t="str">
        <f t="shared" ref="Q270:Q333" si="69">IF(K270="","",CONCATENATE(M270," an(s) ",O270," mois ",P270," jour(s)"))</f>
        <v/>
      </c>
      <c r="R270" s="110" t="str">
        <f t="shared" ref="R270:R333" si="70">IF(K270="","",M270*365.25+O270*30.44+P270)</f>
        <v/>
      </c>
      <c r="S270" s="352">
        <f t="shared" ca="1" si="63"/>
        <v>1296</v>
      </c>
      <c r="T270" s="107" t="str">
        <f t="shared" ref="T270:T333" si="71">IF(R270="","",R270-S270)</f>
        <v/>
      </c>
      <c r="U270" s="108" t="str">
        <f t="shared" ref="U270:U333" si="72">IF(L270="","",IF(T270&lt;=365.25,0,INT(T270/365.25)))</f>
        <v/>
      </c>
      <c r="V270" s="107" t="str">
        <f t="shared" ref="V270:V333" si="73">IF(T270="","",T270-U270)</f>
        <v/>
      </c>
      <c r="W270" s="107" t="str">
        <f t="shared" ref="W270:W333" si="74">IF(L270="","",IF(U270=0,(T270/30.44),(T270/30.44)-12))</f>
        <v/>
      </c>
      <c r="X270" s="108" t="str">
        <f t="shared" ref="X270:X333" si="75">IF(W270="","",ABS(ROUNDDOWN(W270,0)))</f>
        <v/>
      </c>
      <c r="Y270" s="108" t="str">
        <f t="shared" ref="Y270:Y333" si="76">IF(T270="","",ROUNDDOWN(ABS(W270-ROUNDDOWN(W270,0))*30.44,0))</f>
        <v/>
      </c>
      <c r="Z270" s="108" t="str">
        <f t="shared" ref="Z270:Z333" si="77">IF(T270&lt;=0,"Temps écoulé depuis : ","Temps restant : ")</f>
        <v xml:space="preserve">Temps restant : </v>
      </c>
      <c r="AA270" s="355" t="str">
        <f t="shared" ref="AA270:AA333" si="78">IF(L270="","",CONCATENATE(Z270,U270," an(s) ",X270," mois ",Y270," jour(s) "))</f>
        <v/>
      </c>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row>
    <row r="271" spans="1:87" ht="15.75" thickBot="1">
      <c r="A271" s="354" t="str">
        <f>IF(eligibilité!AG273="","",eligibilité!A273)</f>
        <v/>
      </c>
      <c r="B271" s="103" t="str">
        <f>IF(A271="","",IF(VLOOKUP(A271,eligibilité!$A$15:$J$515,2,TRUE)="","",VLOOKUP(A271,eligibilité!$A$15:$J$515,2,TRUE)))</f>
        <v/>
      </c>
      <c r="C271" s="103" t="str">
        <f>IF(A271="","",IF(VLOOKUP(A271,eligibilité!$A$15:$AG$515,3,TRUE)="","",VLOOKUP(A271,eligibilité!$A$15:$AG$515,3,TRUE)))</f>
        <v/>
      </c>
      <c r="D271" s="103" t="str">
        <f>IF(A271="","",IF(VLOOKUP(A271,eligibilité!$A$15:$AG$515,4,TRUE)="","",VLOOKUP(A271,eligibilité!$A$15:$AG$515,4,TRUE)))</f>
        <v/>
      </c>
      <c r="E271" s="103" t="str">
        <f>IF(A271="","",IF(VLOOKUP(A271,eligibilité!$A$15:$AG$515,5,TRUE)="","",VLOOKUP(A271,eligibilité!$A$15:$AG$515,5,TRUE)))</f>
        <v/>
      </c>
      <c r="F271" s="104" t="str">
        <f>IF(A271="","",IF(VLOOKUP(A271,eligibilité!$A$15:$AG$515,6,TRUE)="","",VLOOKUP(A271,eligibilité!$A$15:$AG$515,6,TRUE)))</f>
        <v/>
      </c>
      <c r="G271" s="104" t="str">
        <f>IF(A271="","",IF(VLOOKUP(A271,eligibilité!$A$15:$AG$515,7,TRUE)="","",VLOOKUP(A271,eligibilité!$A$15:$AG$515,7,TRUE)))</f>
        <v/>
      </c>
      <c r="H271" s="323" t="str">
        <f>IF(A271="","",IF(VLOOKUP(A271,eligibilité!$A$15:$AG$515,8,TRUE)="","",VLOOKUP(A271,eligibilité!$A$15:$AG$515,8,TRUE)))</f>
        <v/>
      </c>
      <c r="I271" s="103" t="str">
        <f>IF(A271="","",IF(VLOOKUP(A271,eligibilité!$A$15:$AG$515,9,TRUE)="","",VLOOKUP(A271,eligibilité!$A$15:$AG$515,9,TRUE)))</f>
        <v/>
      </c>
      <c r="J271" s="105" t="str">
        <f>IF(A271="","",IF(VLOOKUP(A271,eligibilité!$A$15:$AG$515,10,TRUE)="","",VLOOKUP(A271,eligibilité!$A$15:$AG$515,10,TRUE)))</f>
        <v/>
      </c>
      <c r="K271" s="106" t="str">
        <f>IF(A271="","",IF(VLOOKUP(A271,eligibilité!$A$15:$AG$515,30,FALSE)=0,"",VLOOKUP(A271,eligibilité!$A$15:$AG$515,30,FALSE)))</f>
        <v/>
      </c>
      <c r="L271" s="107" t="str">
        <f t="shared" si="64"/>
        <v/>
      </c>
      <c r="M271" s="108" t="str">
        <f t="shared" si="65"/>
        <v/>
      </c>
      <c r="N271" s="107" t="str">
        <f t="shared" si="66"/>
        <v/>
      </c>
      <c r="O271" s="109" t="str">
        <f t="shared" si="67"/>
        <v/>
      </c>
      <c r="P271" s="109" t="str">
        <f t="shared" si="68"/>
        <v/>
      </c>
      <c r="Q271" s="241" t="str">
        <f t="shared" si="69"/>
        <v/>
      </c>
      <c r="R271" s="110" t="str">
        <f t="shared" si="70"/>
        <v/>
      </c>
      <c r="S271" s="352">
        <f t="shared" ref="S271:S334" ca="1" si="79">TODAY()-DATE(2013,4,1)</f>
        <v>1296</v>
      </c>
      <c r="T271" s="107" t="str">
        <f t="shared" si="71"/>
        <v/>
      </c>
      <c r="U271" s="108" t="str">
        <f t="shared" si="72"/>
        <v/>
      </c>
      <c r="V271" s="107" t="str">
        <f t="shared" si="73"/>
        <v/>
      </c>
      <c r="W271" s="107" t="str">
        <f t="shared" si="74"/>
        <v/>
      </c>
      <c r="X271" s="108" t="str">
        <f t="shared" si="75"/>
        <v/>
      </c>
      <c r="Y271" s="108" t="str">
        <f t="shared" si="76"/>
        <v/>
      </c>
      <c r="Z271" s="108" t="str">
        <f t="shared" si="77"/>
        <v xml:space="preserve">Temps restant : </v>
      </c>
      <c r="AA271" s="355" t="str">
        <f t="shared" si="78"/>
        <v/>
      </c>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row>
    <row r="272" spans="1:87" ht="15.75" thickBot="1">
      <c r="A272" s="354" t="str">
        <f>IF(eligibilité!AG274="","",eligibilité!A274)</f>
        <v/>
      </c>
      <c r="B272" s="103" t="str">
        <f>IF(A272="","",IF(VLOOKUP(A272,eligibilité!$A$15:$J$515,2,TRUE)="","",VLOOKUP(A272,eligibilité!$A$15:$J$515,2,TRUE)))</f>
        <v/>
      </c>
      <c r="C272" s="103" t="str">
        <f>IF(A272="","",IF(VLOOKUP(A272,eligibilité!$A$15:$AG$515,3,TRUE)="","",VLOOKUP(A272,eligibilité!$A$15:$AG$515,3,TRUE)))</f>
        <v/>
      </c>
      <c r="D272" s="103" t="str">
        <f>IF(A272="","",IF(VLOOKUP(A272,eligibilité!$A$15:$AG$515,4,TRUE)="","",VLOOKUP(A272,eligibilité!$A$15:$AG$515,4,TRUE)))</f>
        <v/>
      </c>
      <c r="E272" s="103" t="str">
        <f>IF(A272="","",IF(VLOOKUP(A272,eligibilité!$A$15:$AG$515,5,TRUE)="","",VLOOKUP(A272,eligibilité!$A$15:$AG$515,5,TRUE)))</f>
        <v/>
      </c>
      <c r="F272" s="104" t="str">
        <f>IF(A272="","",IF(VLOOKUP(A272,eligibilité!$A$15:$AG$515,6,TRUE)="","",VLOOKUP(A272,eligibilité!$A$15:$AG$515,6,TRUE)))</f>
        <v/>
      </c>
      <c r="G272" s="104" t="str">
        <f>IF(A272="","",IF(VLOOKUP(A272,eligibilité!$A$15:$AG$515,7,TRUE)="","",VLOOKUP(A272,eligibilité!$A$15:$AG$515,7,TRUE)))</f>
        <v/>
      </c>
      <c r="H272" s="323" t="str">
        <f>IF(A272="","",IF(VLOOKUP(A272,eligibilité!$A$15:$AG$515,8,TRUE)="","",VLOOKUP(A272,eligibilité!$A$15:$AG$515,8,TRUE)))</f>
        <v/>
      </c>
      <c r="I272" s="103" t="str">
        <f>IF(A272="","",IF(VLOOKUP(A272,eligibilité!$A$15:$AG$515,9,TRUE)="","",VLOOKUP(A272,eligibilité!$A$15:$AG$515,9,TRUE)))</f>
        <v/>
      </c>
      <c r="J272" s="105" t="str">
        <f>IF(A272="","",IF(VLOOKUP(A272,eligibilité!$A$15:$AG$515,10,TRUE)="","",VLOOKUP(A272,eligibilité!$A$15:$AG$515,10,TRUE)))</f>
        <v/>
      </c>
      <c r="K272" s="106" t="str">
        <f>IF(A272="","",IF(VLOOKUP(A272,eligibilité!$A$15:$AG$515,30,FALSE)=0,"",VLOOKUP(A272,eligibilité!$A$15:$AG$515,30,FALSE)))</f>
        <v/>
      </c>
      <c r="L272" s="107" t="str">
        <f t="shared" si="64"/>
        <v/>
      </c>
      <c r="M272" s="108" t="str">
        <f t="shared" si="65"/>
        <v/>
      </c>
      <c r="N272" s="107" t="str">
        <f t="shared" si="66"/>
        <v/>
      </c>
      <c r="O272" s="109" t="str">
        <f t="shared" si="67"/>
        <v/>
      </c>
      <c r="P272" s="109" t="str">
        <f t="shared" si="68"/>
        <v/>
      </c>
      <c r="Q272" s="241" t="str">
        <f t="shared" si="69"/>
        <v/>
      </c>
      <c r="R272" s="110" t="str">
        <f t="shared" si="70"/>
        <v/>
      </c>
      <c r="S272" s="352">
        <f t="shared" ca="1" si="79"/>
        <v>1296</v>
      </c>
      <c r="T272" s="107" t="str">
        <f t="shared" si="71"/>
        <v/>
      </c>
      <c r="U272" s="108" t="str">
        <f t="shared" si="72"/>
        <v/>
      </c>
      <c r="V272" s="107" t="str">
        <f t="shared" si="73"/>
        <v/>
      </c>
      <c r="W272" s="107" t="str">
        <f t="shared" si="74"/>
        <v/>
      </c>
      <c r="X272" s="108" t="str">
        <f t="shared" si="75"/>
        <v/>
      </c>
      <c r="Y272" s="108" t="str">
        <f t="shared" si="76"/>
        <v/>
      </c>
      <c r="Z272" s="108" t="str">
        <f t="shared" si="77"/>
        <v xml:space="preserve">Temps restant : </v>
      </c>
      <c r="AA272" s="355" t="str">
        <f t="shared" si="78"/>
        <v/>
      </c>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row>
    <row r="273" spans="1:87" ht="15.75" thickBot="1">
      <c r="A273" s="354" t="str">
        <f>IF(eligibilité!AG275="","",eligibilité!A275)</f>
        <v/>
      </c>
      <c r="B273" s="103" t="str">
        <f>IF(A273="","",IF(VLOOKUP(A273,eligibilité!$A$15:$J$515,2,TRUE)="","",VLOOKUP(A273,eligibilité!$A$15:$J$515,2,TRUE)))</f>
        <v/>
      </c>
      <c r="C273" s="103" t="str">
        <f>IF(A273="","",IF(VLOOKUP(A273,eligibilité!$A$15:$AG$515,3,TRUE)="","",VLOOKUP(A273,eligibilité!$A$15:$AG$515,3,TRUE)))</f>
        <v/>
      </c>
      <c r="D273" s="103" t="str">
        <f>IF(A273="","",IF(VLOOKUP(A273,eligibilité!$A$15:$AG$515,4,TRUE)="","",VLOOKUP(A273,eligibilité!$A$15:$AG$515,4,TRUE)))</f>
        <v/>
      </c>
      <c r="E273" s="103" t="str">
        <f>IF(A273="","",IF(VLOOKUP(A273,eligibilité!$A$15:$AG$515,5,TRUE)="","",VLOOKUP(A273,eligibilité!$A$15:$AG$515,5,TRUE)))</f>
        <v/>
      </c>
      <c r="F273" s="104" t="str">
        <f>IF(A273="","",IF(VLOOKUP(A273,eligibilité!$A$15:$AG$515,6,TRUE)="","",VLOOKUP(A273,eligibilité!$A$15:$AG$515,6,TRUE)))</f>
        <v/>
      </c>
      <c r="G273" s="104" t="str">
        <f>IF(A273="","",IF(VLOOKUP(A273,eligibilité!$A$15:$AG$515,7,TRUE)="","",VLOOKUP(A273,eligibilité!$A$15:$AG$515,7,TRUE)))</f>
        <v/>
      </c>
      <c r="H273" s="323" t="str">
        <f>IF(A273="","",IF(VLOOKUP(A273,eligibilité!$A$15:$AG$515,8,TRUE)="","",VLOOKUP(A273,eligibilité!$A$15:$AG$515,8,TRUE)))</f>
        <v/>
      </c>
      <c r="I273" s="103" t="str">
        <f>IF(A273="","",IF(VLOOKUP(A273,eligibilité!$A$15:$AG$515,9,TRUE)="","",VLOOKUP(A273,eligibilité!$A$15:$AG$515,9,TRUE)))</f>
        <v/>
      </c>
      <c r="J273" s="105" t="str">
        <f>IF(A273="","",IF(VLOOKUP(A273,eligibilité!$A$15:$AG$515,10,TRUE)="","",VLOOKUP(A273,eligibilité!$A$15:$AG$515,10,TRUE)))</f>
        <v/>
      </c>
      <c r="K273" s="106" t="str">
        <f>IF(A273="","",IF(VLOOKUP(A273,eligibilité!$A$15:$AG$515,30,FALSE)=0,"",VLOOKUP(A273,eligibilité!$A$15:$AG$515,30,FALSE)))</f>
        <v/>
      </c>
      <c r="L273" s="107" t="str">
        <f t="shared" si="64"/>
        <v/>
      </c>
      <c r="M273" s="108" t="str">
        <f t="shared" si="65"/>
        <v/>
      </c>
      <c r="N273" s="107" t="str">
        <f t="shared" si="66"/>
        <v/>
      </c>
      <c r="O273" s="109" t="str">
        <f t="shared" si="67"/>
        <v/>
      </c>
      <c r="P273" s="109" t="str">
        <f t="shared" si="68"/>
        <v/>
      </c>
      <c r="Q273" s="241" t="str">
        <f t="shared" si="69"/>
        <v/>
      </c>
      <c r="R273" s="110" t="str">
        <f t="shared" si="70"/>
        <v/>
      </c>
      <c r="S273" s="352">
        <f t="shared" ca="1" si="79"/>
        <v>1296</v>
      </c>
      <c r="T273" s="107" t="str">
        <f t="shared" si="71"/>
        <v/>
      </c>
      <c r="U273" s="108" t="str">
        <f t="shared" si="72"/>
        <v/>
      </c>
      <c r="V273" s="107" t="str">
        <f t="shared" si="73"/>
        <v/>
      </c>
      <c r="W273" s="107" t="str">
        <f t="shared" si="74"/>
        <v/>
      </c>
      <c r="X273" s="108" t="str">
        <f t="shared" si="75"/>
        <v/>
      </c>
      <c r="Y273" s="108" t="str">
        <f t="shared" si="76"/>
        <v/>
      </c>
      <c r="Z273" s="108" t="str">
        <f t="shared" si="77"/>
        <v xml:space="preserve">Temps restant : </v>
      </c>
      <c r="AA273" s="355" t="str">
        <f t="shared" si="78"/>
        <v/>
      </c>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row>
    <row r="274" spans="1:87" ht="15.75" thickBot="1">
      <c r="A274" s="354" t="str">
        <f>IF(eligibilité!AG276="","",eligibilité!A276)</f>
        <v/>
      </c>
      <c r="B274" s="103" t="str">
        <f>IF(A274="","",IF(VLOOKUP(A274,eligibilité!$A$15:$J$515,2,TRUE)="","",VLOOKUP(A274,eligibilité!$A$15:$J$515,2,TRUE)))</f>
        <v/>
      </c>
      <c r="C274" s="103" t="str">
        <f>IF(A274="","",IF(VLOOKUP(A274,eligibilité!$A$15:$AG$515,3,TRUE)="","",VLOOKUP(A274,eligibilité!$A$15:$AG$515,3,TRUE)))</f>
        <v/>
      </c>
      <c r="D274" s="103" t="str">
        <f>IF(A274="","",IF(VLOOKUP(A274,eligibilité!$A$15:$AG$515,4,TRUE)="","",VLOOKUP(A274,eligibilité!$A$15:$AG$515,4,TRUE)))</f>
        <v/>
      </c>
      <c r="E274" s="103" t="str">
        <f>IF(A274="","",IF(VLOOKUP(A274,eligibilité!$A$15:$AG$515,5,TRUE)="","",VLOOKUP(A274,eligibilité!$A$15:$AG$515,5,TRUE)))</f>
        <v/>
      </c>
      <c r="F274" s="104" t="str">
        <f>IF(A274="","",IF(VLOOKUP(A274,eligibilité!$A$15:$AG$515,6,TRUE)="","",VLOOKUP(A274,eligibilité!$A$15:$AG$515,6,TRUE)))</f>
        <v/>
      </c>
      <c r="G274" s="104" t="str">
        <f>IF(A274="","",IF(VLOOKUP(A274,eligibilité!$A$15:$AG$515,7,TRUE)="","",VLOOKUP(A274,eligibilité!$A$15:$AG$515,7,TRUE)))</f>
        <v/>
      </c>
      <c r="H274" s="323" t="str">
        <f>IF(A274="","",IF(VLOOKUP(A274,eligibilité!$A$15:$AG$515,8,TRUE)="","",VLOOKUP(A274,eligibilité!$A$15:$AG$515,8,TRUE)))</f>
        <v/>
      </c>
      <c r="I274" s="103" t="str">
        <f>IF(A274="","",IF(VLOOKUP(A274,eligibilité!$A$15:$AG$515,9,TRUE)="","",VLOOKUP(A274,eligibilité!$A$15:$AG$515,9,TRUE)))</f>
        <v/>
      </c>
      <c r="J274" s="105" t="str">
        <f>IF(A274="","",IF(VLOOKUP(A274,eligibilité!$A$15:$AG$515,10,TRUE)="","",VLOOKUP(A274,eligibilité!$A$15:$AG$515,10,TRUE)))</f>
        <v/>
      </c>
      <c r="K274" s="106" t="str">
        <f>IF(A274="","",IF(VLOOKUP(A274,eligibilité!$A$15:$AG$515,30,FALSE)=0,"",VLOOKUP(A274,eligibilité!$A$15:$AG$515,30,FALSE)))</f>
        <v/>
      </c>
      <c r="L274" s="107" t="str">
        <f t="shared" si="64"/>
        <v/>
      </c>
      <c r="M274" s="108" t="str">
        <f t="shared" si="65"/>
        <v/>
      </c>
      <c r="N274" s="107" t="str">
        <f t="shared" si="66"/>
        <v/>
      </c>
      <c r="O274" s="109" t="str">
        <f t="shared" si="67"/>
        <v/>
      </c>
      <c r="P274" s="109" t="str">
        <f t="shared" si="68"/>
        <v/>
      </c>
      <c r="Q274" s="241" t="str">
        <f t="shared" si="69"/>
        <v/>
      </c>
      <c r="R274" s="110" t="str">
        <f t="shared" si="70"/>
        <v/>
      </c>
      <c r="S274" s="352">
        <f t="shared" ca="1" si="79"/>
        <v>1296</v>
      </c>
      <c r="T274" s="107" t="str">
        <f t="shared" si="71"/>
        <v/>
      </c>
      <c r="U274" s="108" t="str">
        <f t="shared" si="72"/>
        <v/>
      </c>
      <c r="V274" s="107" t="str">
        <f t="shared" si="73"/>
        <v/>
      </c>
      <c r="W274" s="107" t="str">
        <f t="shared" si="74"/>
        <v/>
      </c>
      <c r="X274" s="108" t="str">
        <f t="shared" si="75"/>
        <v/>
      </c>
      <c r="Y274" s="108" t="str">
        <f t="shared" si="76"/>
        <v/>
      </c>
      <c r="Z274" s="108" t="str">
        <f t="shared" si="77"/>
        <v xml:space="preserve">Temps restant : </v>
      </c>
      <c r="AA274" s="355" t="str">
        <f t="shared" si="78"/>
        <v/>
      </c>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row>
    <row r="275" spans="1:87" ht="15.75" thickBot="1">
      <c r="A275" s="354" t="str">
        <f>IF(eligibilité!AG277="","",eligibilité!A277)</f>
        <v/>
      </c>
      <c r="B275" s="103" t="str">
        <f>IF(A275="","",IF(VLOOKUP(A275,eligibilité!$A$15:$J$515,2,TRUE)="","",VLOOKUP(A275,eligibilité!$A$15:$J$515,2,TRUE)))</f>
        <v/>
      </c>
      <c r="C275" s="103" t="str">
        <f>IF(A275="","",IF(VLOOKUP(A275,eligibilité!$A$15:$AG$515,3,TRUE)="","",VLOOKUP(A275,eligibilité!$A$15:$AG$515,3,TRUE)))</f>
        <v/>
      </c>
      <c r="D275" s="103" t="str">
        <f>IF(A275="","",IF(VLOOKUP(A275,eligibilité!$A$15:$AG$515,4,TRUE)="","",VLOOKUP(A275,eligibilité!$A$15:$AG$515,4,TRUE)))</f>
        <v/>
      </c>
      <c r="E275" s="103" t="str">
        <f>IF(A275="","",IF(VLOOKUP(A275,eligibilité!$A$15:$AG$515,5,TRUE)="","",VLOOKUP(A275,eligibilité!$A$15:$AG$515,5,TRUE)))</f>
        <v/>
      </c>
      <c r="F275" s="104" t="str">
        <f>IF(A275="","",IF(VLOOKUP(A275,eligibilité!$A$15:$AG$515,6,TRUE)="","",VLOOKUP(A275,eligibilité!$A$15:$AG$515,6,TRUE)))</f>
        <v/>
      </c>
      <c r="G275" s="104" t="str">
        <f>IF(A275="","",IF(VLOOKUP(A275,eligibilité!$A$15:$AG$515,7,TRUE)="","",VLOOKUP(A275,eligibilité!$A$15:$AG$515,7,TRUE)))</f>
        <v/>
      </c>
      <c r="H275" s="323" t="str">
        <f>IF(A275="","",IF(VLOOKUP(A275,eligibilité!$A$15:$AG$515,8,TRUE)="","",VLOOKUP(A275,eligibilité!$A$15:$AG$515,8,TRUE)))</f>
        <v/>
      </c>
      <c r="I275" s="103" t="str">
        <f>IF(A275="","",IF(VLOOKUP(A275,eligibilité!$A$15:$AG$515,9,TRUE)="","",VLOOKUP(A275,eligibilité!$A$15:$AG$515,9,TRUE)))</f>
        <v/>
      </c>
      <c r="J275" s="105" t="str">
        <f>IF(A275="","",IF(VLOOKUP(A275,eligibilité!$A$15:$AG$515,10,TRUE)="","",VLOOKUP(A275,eligibilité!$A$15:$AG$515,10,TRUE)))</f>
        <v/>
      </c>
      <c r="K275" s="106" t="str">
        <f>IF(A275="","",IF(VLOOKUP(A275,eligibilité!$A$15:$AG$515,30,FALSE)=0,"",VLOOKUP(A275,eligibilité!$A$15:$AG$515,30,FALSE)))</f>
        <v/>
      </c>
      <c r="L275" s="107" t="str">
        <f t="shared" si="64"/>
        <v/>
      </c>
      <c r="M275" s="108" t="str">
        <f t="shared" si="65"/>
        <v/>
      </c>
      <c r="N275" s="107" t="str">
        <f t="shared" si="66"/>
        <v/>
      </c>
      <c r="O275" s="109" t="str">
        <f t="shared" si="67"/>
        <v/>
      </c>
      <c r="P275" s="109" t="str">
        <f t="shared" si="68"/>
        <v/>
      </c>
      <c r="Q275" s="241" t="str">
        <f t="shared" si="69"/>
        <v/>
      </c>
      <c r="R275" s="110" t="str">
        <f t="shared" si="70"/>
        <v/>
      </c>
      <c r="S275" s="352">
        <f t="shared" ca="1" si="79"/>
        <v>1296</v>
      </c>
      <c r="T275" s="107" t="str">
        <f t="shared" si="71"/>
        <v/>
      </c>
      <c r="U275" s="108" t="str">
        <f t="shared" si="72"/>
        <v/>
      </c>
      <c r="V275" s="107" t="str">
        <f t="shared" si="73"/>
        <v/>
      </c>
      <c r="W275" s="107" t="str">
        <f t="shared" si="74"/>
        <v/>
      </c>
      <c r="X275" s="108" t="str">
        <f t="shared" si="75"/>
        <v/>
      </c>
      <c r="Y275" s="108" t="str">
        <f t="shared" si="76"/>
        <v/>
      </c>
      <c r="Z275" s="108" t="str">
        <f t="shared" si="77"/>
        <v xml:space="preserve">Temps restant : </v>
      </c>
      <c r="AA275" s="355" t="str">
        <f t="shared" si="78"/>
        <v/>
      </c>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row>
    <row r="276" spans="1:87" ht="15.75" thickBot="1">
      <c r="A276" s="354" t="str">
        <f>IF(eligibilité!AG278="","",eligibilité!A278)</f>
        <v/>
      </c>
      <c r="B276" s="103" t="str">
        <f>IF(A276="","",IF(VLOOKUP(A276,eligibilité!$A$15:$J$515,2,TRUE)="","",VLOOKUP(A276,eligibilité!$A$15:$J$515,2,TRUE)))</f>
        <v/>
      </c>
      <c r="C276" s="103" t="str">
        <f>IF(A276="","",IF(VLOOKUP(A276,eligibilité!$A$15:$AG$515,3,TRUE)="","",VLOOKUP(A276,eligibilité!$A$15:$AG$515,3,TRUE)))</f>
        <v/>
      </c>
      <c r="D276" s="103" t="str">
        <f>IF(A276="","",IF(VLOOKUP(A276,eligibilité!$A$15:$AG$515,4,TRUE)="","",VLOOKUP(A276,eligibilité!$A$15:$AG$515,4,TRUE)))</f>
        <v/>
      </c>
      <c r="E276" s="103" t="str">
        <f>IF(A276="","",IF(VLOOKUP(A276,eligibilité!$A$15:$AG$515,5,TRUE)="","",VLOOKUP(A276,eligibilité!$A$15:$AG$515,5,TRUE)))</f>
        <v/>
      </c>
      <c r="F276" s="104" t="str">
        <f>IF(A276="","",IF(VLOOKUP(A276,eligibilité!$A$15:$AG$515,6,TRUE)="","",VLOOKUP(A276,eligibilité!$A$15:$AG$515,6,TRUE)))</f>
        <v/>
      </c>
      <c r="G276" s="104" t="str">
        <f>IF(A276="","",IF(VLOOKUP(A276,eligibilité!$A$15:$AG$515,7,TRUE)="","",VLOOKUP(A276,eligibilité!$A$15:$AG$515,7,TRUE)))</f>
        <v/>
      </c>
      <c r="H276" s="323" t="str">
        <f>IF(A276="","",IF(VLOOKUP(A276,eligibilité!$A$15:$AG$515,8,TRUE)="","",VLOOKUP(A276,eligibilité!$A$15:$AG$515,8,TRUE)))</f>
        <v/>
      </c>
      <c r="I276" s="103" t="str">
        <f>IF(A276="","",IF(VLOOKUP(A276,eligibilité!$A$15:$AG$515,9,TRUE)="","",VLOOKUP(A276,eligibilité!$A$15:$AG$515,9,TRUE)))</f>
        <v/>
      </c>
      <c r="J276" s="105" t="str">
        <f>IF(A276="","",IF(VLOOKUP(A276,eligibilité!$A$15:$AG$515,10,TRUE)="","",VLOOKUP(A276,eligibilité!$A$15:$AG$515,10,TRUE)))</f>
        <v/>
      </c>
      <c r="K276" s="106" t="str">
        <f>IF(A276="","",IF(VLOOKUP(A276,eligibilité!$A$15:$AG$515,30,FALSE)=0,"",VLOOKUP(A276,eligibilité!$A$15:$AG$515,30,FALSE)))</f>
        <v/>
      </c>
      <c r="L276" s="107" t="str">
        <f t="shared" si="64"/>
        <v/>
      </c>
      <c r="M276" s="108" t="str">
        <f t="shared" si="65"/>
        <v/>
      </c>
      <c r="N276" s="107" t="str">
        <f t="shared" si="66"/>
        <v/>
      </c>
      <c r="O276" s="109" t="str">
        <f t="shared" si="67"/>
        <v/>
      </c>
      <c r="P276" s="109" t="str">
        <f t="shared" si="68"/>
        <v/>
      </c>
      <c r="Q276" s="241" t="str">
        <f t="shared" si="69"/>
        <v/>
      </c>
      <c r="R276" s="110" t="str">
        <f t="shared" si="70"/>
        <v/>
      </c>
      <c r="S276" s="352">
        <f t="shared" ca="1" si="79"/>
        <v>1296</v>
      </c>
      <c r="T276" s="107" t="str">
        <f t="shared" si="71"/>
        <v/>
      </c>
      <c r="U276" s="108" t="str">
        <f t="shared" si="72"/>
        <v/>
      </c>
      <c r="V276" s="107" t="str">
        <f t="shared" si="73"/>
        <v/>
      </c>
      <c r="W276" s="107" t="str">
        <f t="shared" si="74"/>
        <v/>
      </c>
      <c r="X276" s="108" t="str">
        <f t="shared" si="75"/>
        <v/>
      </c>
      <c r="Y276" s="108" t="str">
        <f t="shared" si="76"/>
        <v/>
      </c>
      <c r="Z276" s="108" t="str">
        <f t="shared" si="77"/>
        <v xml:space="preserve">Temps restant : </v>
      </c>
      <c r="AA276" s="355" t="str">
        <f t="shared" si="78"/>
        <v/>
      </c>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row>
    <row r="277" spans="1:87" ht="15.75" thickBot="1">
      <c r="A277" s="354" t="str">
        <f>IF(eligibilité!AG279="","",eligibilité!A279)</f>
        <v/>
      </c>
      <c r="B277" s="103" t="str">
        <f>IF(A277="","",IF(VLOOKUP(A277,eligibilité!$A$15:$J$515,2,TRUE)="","",VLOOKUP(A277,eligibilité!$A$15:$J$515,2,TRUE)))</f>
        <v/>
      </c>
      <c r="C277" s="103" t="str">
        <f>IF(A277="","",IF(VLOOKUP(A277,eligibilité!$A$15:$AG$515,3,TRUE)="","",VLOOKUP(A277,eligibilité!$A$15:$AG$515,3,TRUE)))</f>
        <v/>
      </c>
      <c r="D277" s="103" t="str">
        <f>IF(A277="","",IF(VLOOKUP(A277,eligibilité!$A$15:$AG$515,4,TRUE)="","",VLOOKUP(A277,eligibilité!$A$15:$AG$515,4,TRUE)))</f>
        <v/>
      </c>
      <c r="E277" s="103" t="str">
        <f>IF(A277="","",IF(VLOOKUP(A277,eligibilité!$A$15:$AG$515,5,TRUE)="","",VLOOKUP(A277,eligibilité!$A$15:$AG$515,5,TRUE)))</f>
        <v/>
      </c>
      <c r="F277" s="104" t="str">
        <f>IF(A277="","",IF(VLOOKUP(A277,eligibilité!$A$15:$AG$515,6,TRUE)="","",VLOOKUP(A277,eligibilité!$A$15:$AG$515,6,TRUE)))</f>
        <v/>
      </c>
      <c r="G277" s="104" t="str">
        <f>IF(A277="","",IF(VLOOKUP(A277,eligibilité!$A$15:$AG$515,7,TRUE)="","",VLOOKUP(A277,eligibilité!$A$15:$AG$515,7,TRUE)))</f>
        <v/>
      </c>
      <c r="H277" s="323" t="str">
        <f>IF(A277="","",IF(VLOOKUP(A277,eligibilité!$A$15:$AG$515,8,TRUE)="","",VLOOKUP(A277,eligibilité!$A$15:$AG$515,8,TRUE)))</f>
        <v/>
      </c>
      <c r="I277" s="103" t="str">
        <f>IF(A277="","",IF(VLOOKUP(A277,eligibilité!$A$15:$AG$515,9,TRUE)="","",VLOOKUP(A277,eligibilité!$A$15:$AG$515,9,TRUE)))</f>
        <v/>
      </c>
      <c r="J277" s="105" t="str">
        <f>IF(A277="","",IF(VLOOKUP(A277,eligibilité!$A$15:$AG$515,10,TRUE)="","",VLOOKUP(A277,eligibilité!$A$15:$AG$515,10,TRUE)))</f>
        <v/>
      </c>
      <c r="K277" s="106" t="str">
        <f>IF(A277="","",IF(VLOOKUP(A277,eligibilité!$A$15:$AG$515,30,FALSE)=0,"",VLOOKUP(A277,eligibilité!$A$15:$AG$515,30,FALSE)))</f>
        <v/>
      </c>
      <c r="L277" s="107" t="str">
        <f t="shared" si="64"/>
        <v/>
      </c>
      <c r="M277" s="108" t="str">
        <f t="shared" si="65"/>
        <v/>
      </c>
      <c r="N277" s="107" t="str">
        <f t="shared" si="66"/>
        <v/>
      </c>
      <c r="O277" s="109" t="str">
        <f t="shared" si="67"/>
        <v/>
      </c>
      <c r="P277" s="109" t="str">
        <f t="shared" si="68"/>
        <v/>
      </c>
      <c r="Q277" s="241" t="str">
        <f t="shared" si="69"/>
        <v/>
      </c>
      <c r="R277" s="110" t="str">
        <f t="shared" si="70"/>
        <v/>
      </c>
      <c r="S277" s="352">
        <f t="shared" ca="1" si="79"/>
        <v>1296</v>
      </c>
      <c r="T277" s="107" t="str">
        <f t="shared" si="71"/>
        <v/>
      </c>
      <c r="U277" s="108" t="str">
        <f t="shared" si="72"/>
        <v/>
      </c>
      <c r="V277" s="107" t="str">
        <f t="shared" si="73"/>
        <v/>
      </c>
      <c r="W277" s="107" t="str">
        <f t="shared" si="74"/>
        <v/>
      </c>
      <c r="X277" s="108" t="str">
        <f t="shared" si="75"/>
        <v/>
      </c>
      <c r="Y277" s="108" t="str">
        <f t="shared" si="76"/>
        <v/>
      </c>
      <c r="Z277" s="108" t="str">
        <f t="shared" si="77"/>
        <v xml:space="preserve">Temps restant : </v>
      </c>
      <c r="AA277" s="355" t="str">
        <f t="shared" si="78"/>
        <v/>
      </c>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row>
    <row r="278" spans="1:87" ht="15.75" thickBot="1">
      <c r="A278" s="354" t="str">
        <f>IF(eligibilité!AG280="","",eligibilité!A280)</f>
        <v/>
      </c>
      <c r="B278" s="103" t="str">
        <f>IF(A278="","",IF(VLOOKUP(A278,eligibilité!$A$15:$J$515,2,TRUE)="","",VLOOKUP(A278,eligibilité!$A$15:$J$515,2,TRUE)))</f>
        <v/>
      </c>
      <c r="C278" s="103" t="str">
        <f>IF(A278="","",IF(VLOOKUP(A278,eligibilité!$A$15:$AG$515,3,TRUE)="","",VLOOKUP(A278,eligibilité!$A$15:$AG$515,3,TRUE)))</f>
        <v/>
      </c>
      <c r="D278" s="103" t="str">
        <f>IF(A278="","",IF(VLOOKUP(A278,eligibilité!$A$15:$AG$515,4,TRUE)="","",VLOOKUP(A278,eligibilité!$A$15:$AG$515,4,TRUE)))</f>
        <v/>
      </c>
      <c r="E278" s="103" t="str">
        <f>IF(A278="","",IF(VLOOKUP(A278,eligibilité!$A$15:$AG$515,5,TRUE)="","",VLOOKUP(A278,eligibilité!$A$15:$AG$515,5,TRUE)))</f>
        <v/>
      </c>
      <c r="F278" s="104" t="str">
        <f>IF(A278="","",IF(VLOOKUP(A278,eligibilité!$A$15:$AG$515,6,TRUE)="","",VLOOKUP(A278,eligibilité!$A$15:$AG$515,6,TRUE)))</f>
        <v/>
      </c>
      <c r="G278" s="104" t="str">
        <f>IF(A278="","",IF(VLOOKUP(A278,eligibilité!$A$15:$AG$515,7,TRUE)="","",VLOOKUP(A278,eligibilité!$A$15:$AG$515,7,TRUE)))</f>
        <v/>
      </c>
      <c r="H278" s="323" t="str">
        <f>IF(A278="","",IF(VLOOKUP(A278,eligibilité!$A$15:$AG$515,8,TRUE)="","",VLOOKUP(A278,eligibilité!$A$15:$AG$515,8,TRUE)))</f>
        <v/>
      </c>
      <c r="I278" s="103" t="str">
        <f>IF(A278="","",IF(VLOOKUP(A278,eligibilité!$A$15:$AG$515,9,TRUE)="","",VLOOKUP(A278,eligibilité!$A$15:$AG$515,9,TRUE)))</f>
        <v/>
      </c>
      <c r="J278" s="105" t="str">
        <f>IF(A278="","",IF(VLOOKUP(A278,eligibilité!$A$15:$AG$515,10,TRUE)="","",VLOOKUP(A278,eligibilité!$A$15:$AG$515,10,TRUE)))</f>
        <v/>
      </c>
      <c r="K278" s="106" t="str">
        <f>IF(A278="","",IF(VLOOKUP(A278,eligibilité!$A$15:$AG$515,30,FALSE)=0,"",VLOOKUP(A278,eligibilité!$A$15:$AG$515,30,FALSE)))</f>
        <v/>
      </c>
      <c r="L278" s="107" t="str">
        <f t="shared" si="64"/>
        <v/>
      </c>
      <c r="M278" s="108" t="str">
        <f t="shared" si="65"/>
        <v/>
      </c>
      <c r="N278" s="107" t="str">
        <f t="shared" si="66"/>
        <v/>
      </c>
      <c r="O278" s="109" t="str">
        <f t="shared" si="67"/>
        <v/>
      </c>
      <c r="P278" s="109" t="str">
        <f t="shared" si="68"/>
        <v/>
      </c>
      <c r="Q278" s="241" t="str">
        <f t="shared" si="69"/>
        <v/>
      </c>
      <c r="R278" s="110" t="str">
        <f t="shared" si="70"/>
        <v/>
      </c>
      <c r="S278" s="352">
        <f t="shared" ca="1" si="79"/>
        <v>1296</v>
      </c>
      <c r="T278" s="107" t="str">
        <f t="shared" si="71"/>
        <v/>
      </c>
      <c r="U278" s="108" t="str">
        <f t="shared" si="72"/>
        <v/>
      </c>
      <c r="V278" s="107" t="str">
        <f t="shared" si="73"/>
        <v/>
      </c>
      <c r="W278" s="107" t="str">
        <f t="shared" si="74"/>
        <v/>
      </c>
      <c r="X278" s="108" t="str">
        <f t="shared" si="75"/>
        <v/>
      </c>
      <c r="Y278" s="108" t="str">
        <f t="shared" si="76"/>
        <v/>
      </c>
      <c r="Z278" s="108" t="str">
        <f t="shared" si="77"/>
        <v xml:space="preserve">Temps restant : </v>
      </c>
      <c r="AA278" s="355" t="str">
        <f t="shared" si="78"/>
        <v/>
      </c>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row>
    <row r="279" spans="1:87" ht="15.75" thickBot="1">
      <c r="A279" s="354" t="str">
        <f>IF(eligibilité!AG281="","",eligibilité!A281)</f>
        <v/>
      </c>
      <c r="B279" s="103" t="str">
        <f>IF(A279="","",IF(VLOOKUP(A279,eligibilité!$A$15:$J$515,2,TRUE)="","",VLOOKUP(A279,eligibilité!$A$15:$J$515,2,TRUE)))</f>
        <v/>
      </c>
      <c r="C279" s="103" t="str">
        <f>IF(A279="","",IF(VLOOKUP(A279,eligibilité!$A$15:$AG$515,3,TRUE)="","",VLOOKUP(A279,eligibilité!$A$15:$AG$515,3,TRUE)))</f>
        <v/>
      </c>
      <c r="D279" s="103" t="str">
        <f>IF(A279="","",IF(VLOOKUP(A279,eligibilité!$A$15:$AG$515,4,TRUE)="","",VLOOKUP(A279,eligibilité!$A$15:$AG$515,4,TRUE)))</f>
        <v/>
      </c>
      <c r="E279" s="103" t="str">
        <f>IF(A279="","",IF(VLOOKUP(A279,eligibilité!$A$15:$AG$515,5,TRUE)="","",VLOOKUP(A279,eligibilité!$A$15:$AG$515,5,TRUE)))</f>
        <v/>
      </c>
      <c r="F279" s="104" t="str">
        <f>IF(A279="","",IF(VLOOKUP(A279,eligibilité!$A$15:$AG$515,6,TRUE)="","",VLOOKUP(A279,eligibilité!$A$15:$AG$515,6,TRUE)))</f>
        <v/>
      </c>
      <c r="G279" s="104" t="str">
        <f>IF(A279="","",IF(VLOOKUP(A279,eligibilité!$A$15:$AG$515,7,TRUE)="","",VLOOKUP(A279,eligibilité!$A$15:$AG$515,7,TRUE)))</f>
        <v/>
      </c>
      <c r="H279" s="323" t="str">
        <f>IF(A279="","",IF(VLOOKUP(A279,eligibilité!$A$15:$AG$515,8,TRUE)="","",VLOOKUP(A279,eligibilité!$A$15:$AG$515,8,TRUE)))</f>
        <v/>
      </c>
      <c r="I279" s="103" t="str">
        <f>IF(A279="","",IF(VLOOKUP(A279,eligibilité!$A$15:$AG$515,9,TRUE)="","",VLOOKUP(A279,eligibilité!$A$15:$AG$515,9,TRUE)))</f>
        <v/>
      </c>
      <c r="J279" s="105" t="str">
        <f>IF(A279="","",IF(VLOOKUP(A279,eligibilité!$A$15:$AG$515,10,TRUE)="","",VLOOKUP(A279,eligibilité!$A$15:$AG$515,10,TRUE)))</f>
        <v/>
      </c>
      <c r="K279" s="106" t="str">
        <f>IF(A279="","",IF(VLOOKUP(A279,eligibilité!$A$15:$AG$515,30,FALSE)=0,"",VLOOKUP(A279,eligibilité!$A$15:$AG$515,30,FALSE)))</f>
        <v/>
      </c>
      <c r="L279" s="107" t="str">
        <f t="shared" si="64"/>
        <v/>
      </c>
      <c r="M279" s="108" t="str">
        <f t="shared" si="65"/>
        <v/>
      </c>
      <c r="N279" s="107" t="str">
        <f t="shared" si="66"/>
        <v/>
      </c>
      <c r="O279" s="109" t="str">
        <f t="shared" si="67"/>
        <v/>
      </c>
      <c r="P279" s="109" t="str">
        <f t="shared" si="68"/>
        <v/>
      </c>
      <c r="Q279" s="241" t="str">
        <f t="shared" si="69"/>
        <v/>
      </c>
      <c r="R279" s="110" t="str">
        <f t="shared" si="70"/>
        <v/>
      </c>
      <c r="S279" s="352">
        <f t="shared" ca="1" si="79"/>
        <v>1296</v>
      </c>
      <c r="T279" s="107" t="str">
        <f t="shared" si="71"/>
        <v/>
      </c>
      <c r="U279" s="108" t="str">
        <f t="shared" si="72"/>
        <v/>
      </c>
      <c r="V279" s="107" t="str">
        <f t="shared" si="73"/>
        <v/>
      </c>
      <c r="W279" s="107" t="str">
        <f t="shared" si="74"/>
        <v/>
      </c>
      <c r="X279" s="108" t="str">
        <f t="shared" si="75"/>
        <v/>
      </c>
      <c r="Y279" s="108" t="str">
        <f t="shared" si="76"/>
        <v/>
      </c>
      <c r="Z279" s="108" t="str">
        <f t="shared" si="77"/>
        <v xml:space="preserve">Temps restant : </v>
      </c>
      <c r="AA279" s="355" t="str">
        <f t="shared" si="78"/>
        <v/>
      </c>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row>
    <row r="280" spans="1:87" ht="15.75" thickBot="1">
      <c r="A280" s="354" t="str">
        <f>IF(eligibilité!AG282="","",eligibilité!A282)</f>
        <v/>
      </c>
      <c r="B280" s="103" t="str">
        <f>IF(A280="","",IF(VLOOKUP(A280,eligibilité!$A$15:$J$515,2,TRUE)="","",VLOOKUP(A280,eligibilité!$A$15:$J$515,2,TRUE)))</f>
        <v/>
      </c>
      <c r="C280" s="103" t="str">
        <f>IF(A280="","",IF(VLOOKUP(A280,eligibilité!$A$15:$AG$515,3,TRUE)="","",VLOOKUP(A280,eligibilité!$A$15:$AG$515,3,TRUE)))</f>
        <v/>
      </c>
      <c r="D280" s="103" t="str">
        <f>IF(A280="","",IF(VLOOKUP(A280,eligibilité!$A$15:$AG$515,4,TRUE)="","",VLOOKUP(A280,eligibilité!$A$15:$AG$515,4,TRUE)))</f>
        <v/>
      </c>
      <c r="E280" s="103" t="str">
        <f>IF(A280="","",IF(VLOOKUP(A280,eligibilité!$A$15:$AG$515,5,TRUE)="","",VLOOKUP(A280,eligibilité!$A$15:$AG$515,5,TRUE)))</f>
        <v/>
      </c>
      <c r="F280" s="104" t="str">
        <f>IF(A280="","",IF(VLOOKUP(A280,eligibilité!$A$15:$AG$515,6,TRUE)="","",VLOOKUP(A280,eligibilité!$A$15:$AG$515,6,TRUE)))</f>
        <v/>
      </c>
      <c r="G280" s="104" t="str">
        <f>IF(A280="","",IF(VLOOKUP(A280,eligibilité!$A$15:$AG$515,7,TRUE)="","",VLOOKUP(A280,eligibilité!$A$15:$AG$515,7,TRUE)))</f>
        <v/>
      </c>
      <c r="H280" s="323" t="str">
        <f>IF(A280="","",IF(VLOOKUP(A280,eligibilité!$A$15:$AG$515,8,TRUE)="","",VLOOKUP(A280,eligibilité!$A$15:$AG$515,8,TRUE)))</f>
        <v/>
      </c>
      <c r="I280" s="103" t="str">
        <f>IF(A280="","",IF(VLOOKUP(A280,eligibilité!$A$15:$AG$515,9,TRUE)="","",VLOOKUP(A280,eligibilité!$A$15:$AG$515,9,TRUE)))</f>
        <v/>
      </c>
      <c r="J280" s="105" t="str">
        <f>IF(A280="","",IF(VLOOKUP(A280,eligibilité!$A$15:$AG$515,10,TRUE)="","",VLOOKUP(A280,eligibilité!$A$15:$AG$515,10,TRUE)))</f>
        <v/>
      </c>
      <c r="K280" s="106" t="str">
        <f>IF(A280="","",IF(VLOOKUP(A280,eligibilité!$A$15:$AG$515,30,FALSE)=0,"",VLOOKUP(A280,eligibilité!$A$15:$AG$515,30,FALSE)))</f>
        <v/>
      </c>
      <c r="L280" s="107" t="str">
        <f t="shared" si="64"/>
        <v/>
      </c>
      <c r="M280" s="108" t="str">
        <f t="shared" si="65"/>
        <v/>
      </c>
      <c r="N280" s="107" t="str">
        <f t="shared" si="66"/>
        <v/>
      </c>
      <c r="O280" s="109" t="str">
        <f t="shared" si="67"/>
        <v/>
      </c>
      <c r="P280" s="109" t="str">
        <f t="shared" si="68"/>
        <v/>
      </c>
      <c r="Q280" s="241" t="str">
        <f t="shared" si="69"/>
        <v/>
      </c>
      <c r="R280" s="110" t="str">
        <f t="shared" si="70"/>
        <v/>
      </c>
      <c r="S280" s="352">
        <f t="shared" ca="1" si="79"/>
        <v>1296</v>
      </c>
      <c r="T280" s="107" t="str">
        <f t="shared" si="71"/>
        <v/>
      </c>
      <c r="U280" s="108" t="str">
        <f t="shared" si="72"/>
        <v/>
      </c>
      <c r="V280" s="107" t="str">
        <f t="shared" si="73"/>
        <v/>
      </c>
      <c r="W280" s="107" t="str">
        <f t="shared" si="74"/>
        <v/>
      </c>
      <c r="X280" s="108" t="str">
        <f t="shared" si="75"/>
        <v/>
      </c>
      <c r="Y280" s="108" t="str">
        <f t="shared" si="76"/>
        <v/>
      </c>
      <c r="Z280" s="108" t="str">
        <f t="shared" si="77"/>
        <v xml:space="preserve">Temps restant : </v>
      </c>
      <c r="AA280" s="355" t="str">
        <f t="shared" si="78"/>
        <v/>
      </c>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row>
    <row r="281" spans="1:87" ht="15.75" thickBot="1">
      <c r="A281" s="354" t="str">
        <f>IF(eligibilité!AG283="","",eligibilité!A283)</f>
        <v/>
      </c>
      <c r="B281" s="103" t="str">
        <f>IF(A281="","",IF(VLOOKUP(A281,eligibilité!$A$15:$J$515,2,TRUE)="","",VLOOKUP(A281,eligibilité!$A$15:$J$515,2,TRUE)))</f>
        <v/>
      </c>
      <c r="C281" s="103" t="str">
        <f>IF(A281="","",IF(VLOOKUP(A281,eligibilité!$A$15:$AG$515,3,TRUE)="","",VLOOKUP(A281,eligibilité!$A$15:$AG$515,3,TRUE)))</f>
        <v/>
      </c>
      <c r="D281" s="103" t="str">
        <f>IF(A281="","",IF(VLOOKUP(A281,eligibilité!$A$15:$AG$515,4,TRUE)="","",VLOOKUP(A281,eligibilité!$A$15:$AG$515,4,TRUE)))</f>
        <v/>
      </c>
      <c r="E281" s="103" t="str">
        <f>IF(A281="","",IF(VLOOKUP(A281,eligibilité!$A$15:$AG$515,5,TRUE)="","",VLOOKUP(A281,eligibilité!$A$15:$AG$515,5,TRUE)))</f>
        <v/>
      </c>
      <c r="F281" s="104" t="str">
        <f>IF(A281="","",IF(VLOOKUP(A281,eligibilité!$A$15:$AG$515,6,TRUE)="","",VLOOKUP(A281,eligibilité!$A$15:$AG$515,6,TRUE)))</f>
        <v/>
      </c>
      <c r="G281" s="104" t="str">
        <f>IF(A281="","",IF(VLOOKUP(A281,eligibilité!$A$15:$AG$515,7,TRUE)="","",VLOOKUP(A281,eligibilité!$A$15:$AG$515,7,TRUE)))</f>
        <v/>
      </c>
      <c r="H281" s="323" t="str">
        <f>IF(A281="","",IF(VLOOKUP(A281,eligibilité!$A$15:$AG$515,8,TRUE)="","",VLOOKUP(A281,eligibilité!$A$15:$AG$515,8,TRUE)))</f>
        <v/>
      </c>
      <c r="I281" s="103" t="str">
        <f>IF(A281="","",IF(VLOOKUP(A281,eligibilité!$A$15:$AG$515,9,TRUE)="","",VLOOKUP(A281,eligibilité!$A$15:$AG$515,9,TRUE)))</f>
        <v/>
      </c>
      <c r="J281" s="105" t="str">
        <f>IF(A281="","",IF(VLOOKUP(A281,eligibilité!$A$15:$AG$515,10,TRUE)="","",VLOOKUP(A281,eligibilité!$A$15:$AG$515,10,TRUE)))</f>
        <v/>
      </c>
      <c r="K281" s="106" t="str">
        <f>IF(A281="","",IF(VLOOKUP(A281,eligibilité!$A$15:$AG$515,30,FALSE)=0,"",VLOOKUP(A281,eligibilité!$A$15:$AG$515,30,FALSE)))</f>
        <v/>
      </c>
      <c r="L281" s="107" t="str">
        <f t="shared" si="64"/>
        <v/>
      </c>
      <c r="M281" s="108" t="str">
        <f t="shared" si="65"/>
        <v/>
      </c>
      <c r="N281" s="107" t="str">
        <f t="shared" si="66"/>
        <v/>
      </c>
      <c r="O281" s="109" t="str">
        <f t="shared" si="67"/>
        <v/>
      </c>
      <c r="P281" s="109" t="str">
        <f t="shared" si="68"/>
        <v/>
      </c>
      <c r="Q281" s="241" t="str">
        <f t="shared" si="69"/>
        <v/>
      </c>
      <c r="R281" s="110" t="str">
        <f t="shared" si="70"/>
        <v/>
      </c>
      <c r="S281" s="352">
        <f t="shared" ca="1" si="79"/>
        <v>1296</v>
      </c>
      <c r="T281" s="107" t="str">
        <f t="shared" si="71"/>
        <v/>
      </c>
      <c r="U281" s="108" t="str">
        <f t="shared" si="72"/>
        <v/>
      </c>
      <c r="V281" s="107" t="str">
        <f t="shared" si="73"/>
        <v/>
      </c>
      <c r="W281" s="107" t="str">
        <f t="shared" si="74"/>
        <v/>
      </c>
      <c r="X281" s="108" t="str">
        <f t="shared" si="75"/>
        <v/>
      </c>
      <c r="Y281" s="108" t="str">
        <f t="shared" si="76"/>
        <v/>
      </c>
      <c r="Z281" s="108" t="str">
        <f t="shared" si="77"/>
        <v xml:space="preserve">Temps restant : </v>
      </c>
      <c r="AA281" s="355" t="str">
        <f t="shared" si="78"/>
        <v/>
      </c>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row>
    <row r="282" spans="1:87" ht="15.75" thickBot="1">
      <c r="A282" s="354" t="str">
        <f>IF(eligibilité!AG284="","",eligibilité!A284)</f>
        <v/>
      </c>
      <c r="B282" s="103" t="str">
        <f>IF(A282="","",IF(VLOOKUP(A282,eligibilité!$A$15:$J$515,2,TRUE)="","",VLOOKUP(A282,eligibilité!$A$15:$J$515,2,TRUE)))</f>
        <v/>
      </c>
      <c r="C282" s="103" t="str">
        <f>IF(A282="","",IF(VLOOKUP(A282,eligibilité!$A$15:$AG$515,3,TRUE)="","",VLOOKUP(A282,eligibilité!$A$15:$AG$515,3,TRUE)))</f>
        <v/>
      </c>
      <c r="D282" s="103" t="str">
        <f>IF(A282="","",IF(VLOOKUP(A282,eligibilité!$A$15:$AG$515,4,TRUE)="","",VLOOKUP(A282,eligibilité!$A$15:$AG$515,4,TRUE)))</f>
        <v/>
      </c>
      <c r="E282" s="103" t="str">
        <f>IF(A282="","",IF(VLOOKUP(A282,eligibilité!$A$15:$AG$515,5,TRUE)="","",VLOOKUP(A282,eligibilité!$A$15:$AG$515,5,TRUE)))</f>
        <v/>
      </c>
      <c r="F282" s="104" t="str">
        <f>IF(A282="","",IF(VLOOKUP(A282,eligibilité!$A$15:$AG$515,6,TRUE)="","",VLOOKUP(A282,eligibilité!$A$15:$AG$515,6,TRUE)))</f>
        <v/>
      </c>
      <c r="G282" s="104" t="str">
        <f>IF(A282="","",IF(VLOOKUP(A282,eligibilité!$A$15:$AG$515,7,TRUE)="","",VLOOKUP(A282,eligibilité!$A$15:$AG$515,7,TRUE)))</f>
        <v/>
      </c>
      <c r="H282" s="323" t="str">
        <f>IF(A282="","",IF(VLOOKUP(A282,eligibilité!$A$15:$AG$515,8,TRUE)="","",VLOOKUP(A282,eligibilité!$A$15:$AG$515,8,TRUE)))</f>
        <v/>
      </c>
      <c r="I282" s="103" t="str">
        <f>IF(A282="","",IF(VLOOKUP(A282,eligibilité!$A$15:$AG$515,9,TRUE)="","",VLOOKUP(A282,eligibilité!$A$15:$AG$515,9,TRUE)))</f>
        <v/>
      </c>
      <c r="J282" s="105" t="str">
        <f>IF(A282="","",IF(VLOOKUP(A282,eligibilité!$A$15:$AG$515,10,TRUE)="","",VLOOKUP(A282,eligibilité!$A$15:$AG$515,10,TRUE)))</f>
        <v/>
      </c>
      <c r="K282" s="106" t="str">
        <f>IF(A282="","",IF(VLOOKUP(A282,eligibilité!$A$15:$AG$515,30,FALSE)=0,"",VLOOKUP(A282,eligibilité!$A$15:$AG$515,30,FALSE)))</f>
        <v/>
      </c>
      <c r="L282" s="107" t="str">
        <f t="shared" si="64"/>
        <v/>
      </c>
      <c r="M282" s="108" t="str">
        <f t="shared" si="65"/>
        <v/>
      </c>
      <c r="N282" s="107" t="str">
        <f t="shared" si="66"/>
        <v/>
      </c>
      <c r="O282" s="109" t="str">
        <f t="shared" si="67"/>
        <v/>
      </c>
      <c r="P282" s="109" t="str">
        <f t="shared" si="68"/>
        <v/>
      </c>
      <c r="Q282" s="241" t="str">
        <f t="shared" si="69"/>
        <v/>
      </c>
      <c r="R282" s="110" t="str">
        <f t="shared" si="70"/>
        <v/>
      </c>
      <c r="S282" s="352">
        <f t="shared" ca="1" si="79"/>
        <v>1296</v>
      </c>
      <c r="T282" s="107" t="str">
        <f t="shared" si="71"/>
        <v/>
      </c>
      <c r="U282" s="108" t="str">
        <f t="shared" si="72"/>
        <v/>
      </c>
      <c r="V282" s="107" t="str">
        <f t="shared" si="73"/>
        <v/>
      </c>
      <c r="W282" s="107" t="str">
        <f t="shared" si="74"/>
        <v/>
      </c>
      <c r="X282" s="108" t="str">
        <f t="shared" si="75"/>
        <v/>
      </c>
      <c r="Y282" s="108" t="str">
        <f t="shared" si="76"/>
        <v/>
      </c>
      <c r="Z282" s="108" t="str">
        <f t="shared" si="77"/>
        <v xml:space="preserve">Temps restant : </v>
      </c>
      <c r="AA282" s="355" t="str">
        <f t="shared" si="78"/>
        <v/>
      </c>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row>
    <row r="283" spans="1:87" ht="15.75" thickBot="1">
      <c r="A283" s="354" t="str">
        <f>IF(eligibilité!AG285="","",eligibilité!A285)</f>
        <v/>
      </c>
      <c r="B283" s="103" t="str">
        <f>IF(A283="","",IF(VLOOKUP(A283,eligibilité!$A$15:$J$515,2,TRUE)="","",VLOOKUP(A283,eligibilité!$A$15:$J$515,2,TRUE)))</f>
        <v/>
      </c>
      <c r="C283" s="103" t="str">
        <f>IF(A283="","",IF(VLOOKUP(A283,eligibilité!$A$15:$AG$515,3,TRUE)="","",VLOOKUP(A283,eligibilité!$A$15:$AG$515,3,TRUE)))</f>
        <v/>
      </c>
      <c r="D283" s="103" t="str">
        <f>IF(A283="","",IF(VLOOKUP(A283,eligibilité!$A$15:$AG$515,4,TRUE)="","",VLOOKUP(A283,eligibilité!$A$15:$AG$515,4,TRUE)))</f>
        <v/>
      </c>
      <c r="E283" s="103" t="str">
        <f>IF(A283="","",IF(VLOOKUP(A283,eligibilité!$A$15:$AG$515,5,TRUE)="","",VLOOKUP(A283,eligibilité!$A$15:$AG$515,5,TRUE)))</f>
        <v/>
      </c>
      <c r="F283" s="104" t="str">
        <f>IF(A283="","",IF(VLOOKUP(A283,eligibilité!$A$15:$AG$515,6,TRUE)="","",VLOOKUP(A283,eligibilité!$A$15:$AG$515,6,TRUE)))</f>
        <v/>
      </c>
      <c r="G283" s="104" t="str">
        <f>IF(A283="","",IF(VLOOKUP(A283,eligibilité!$A$15:$AG$515,7,TRUE)="","",VLOOKUP(A283,eligibilité!$A$15:$AG$515,7,TRUE)))</f>
        <v/>
      </c>
      <c r="H283" s="323" t="str">
        <f>IF(A283="","",IF(VLOOKUP(A283,eligibilité!$A$15:$AG$515,8,TRUE)="","",VLOOKUP(A283,eligibilité!$A$15:$AG$515,8,TRUE)))</f>
        <v/>
      </c>
      <c r="I283" s="103" t="str">
        <f>IF(A283="","",IF(VLOOKUP(A283,eligibilité!$A$15:$AG$515,9,TRUE)="","",VLOOKUP(A283,eligibilité!$A$15:$AG$515,9,TRUE)))</f>
        <v/>
      </c>
      <c r="J283" s="105" t="str">
        <f>IF(A283="","",IF(VLOOKUP(A283,eligibilité!$A$15:$AG$515,10,TRUE)="","",VLOOKUP(A283,eligibilité!$A$15:$AG$515,10,TRUE)))</f>
        <v/>
      </c>
      <c r="K283" s="106" t="str">
        <f>IF(A283="","",IF(VLOOKUP(A283,eligibilité!$A$15:$AG$515,30,FALSE)=0,"",VLOOKUP(A283,eligibilité!$A$15:$AG$515,30,FALSE)))</f>
        <v/>
      </c>
      <c r="L283" s="107" t="str">
        <f t="shared" si="64"/>
        <v/>
      </c>
      <c r="M283" s="108" t="str">
        <f t="shared" si="65"/>
        <v/>
      </c>
      <c r="N283" s="107" t="str">
        <f t="shared" si="66"/>
        <v/>
      </c>
      <c r="O283" s="109" t="str">
        <f t="shared" si="67"/>
        <v/>
      </c>
      <c r="P283" s="109" t="str">
        <f t="shared" si="68"/>
        <v/>
      </c>
      <c r="Q283" s="241" t="str">
        <f t="shared" si="69"/>
        <v/>
      </c>
      <c r="R283" s="110" t="str">
        <f t="shared" si="70"/>
        <v/>
      </c>
      <c r="S283" s="352">
        <f t="shared" ca="1" si="79"/>
        <v>1296</v>
      </c>
      <c r="T283" s="107" t="str">
        <f t="shared" si="71"/>
        <v/>
      </c>
      <c r="U283" s="108" t="str">
        <f t="shared" si="72"/>
        <v/>
      </c>
      <c r="V283" s="107" t="str">
        <f t="shared" si="73"/>
        <v/>
      </c>
      <c r="W283" s="107" t="str">
        <f t="shared" si="74"/>
        <v/>
      </c>
      <c r="X283" s="108" t="str">
        <f t="shared" si="75"/>
        <v/>
      </c>
      <c r="Y283" s="108" t="str">
        <f t="shared" si="76"/>
        <v/>
      </c>
      <c r="Z283" s="108" t="str">
        <f t="shared" si="77"/>
        <v xml:space="preserve">Temps restant : </v>
      </c>
      <c r="AA283" s="355" t="str">
        <f t="shared" si="78"/>
        <v/>
      </c>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row>
    <row r="284" spans="1:87" ht="15.75" thickBot="1">
      <c r="A284" s="354" t="str">
        <f>IF(eligibilité!AG286="","",eligibilité!A286)</f>
        <v/>
      </c>
      <c r="B284" s="103" t="str">
        <f>IF(A284="","",IF(VLOOKUP(A284,eligibilité!$A$15:$J$515,2,TRUE)="","",VLOOKUP(A284,eligibilité!$A$15:$J$515,2,TRUE)))</f>
        <v/>
      </c>
      <c r="C284" s="103" t="str">
        <f>IF(A284="","",IF(VLOOKUP(A284,eligibilité!$A$15:$AG$515,3,TRUE)="","",VLOOKUP(A284,eligibilité!$A$15:$AG$515,3,TRUE)))</f>
        <v/>
      </c>
      <c r="D284" s="103" t="str">
        <f>IF(A284="","",IF(VLOOKUP(A284,eligibilité!$A$15:$AG$515,4,TRUE)="","",VLOOKUP(A284,eligibilité!$A$15:$AG$515,4,TRUE)))</f>
        <v/>
      </c>
      <c r="E284" s="103" t="str">
        <f>IF(A284="","",IF(VLOOKUP(A284,eligibilité!$A$15:$AG$515,5,TRUE)="","",VLOOKUP(A284,eligibilité!$A$15:$AG$515,5,TRUE)))</f>
        <v/>
      </c>
      <c r="F284" s="104" t="str">
        <f>IF(A284="","",IF(VLOOKUP(A284,eligibilité!$A$15:$AG$515,6,TRUE)="","",VLOOKUP(A284,eligibilité!$A$15:$AG$515,6,TRUE)))</f>
        <v/>
      </c>
      <c r="G284" s="104" t="str">
        <f>IF(A284="","",IF(VLOOKUP(A284,eligibilité!$A$15:$AG$515,7,TRUE)="","",VLOOKUP(A284,eligibilité!$A$15:$AG$515,7,TRUE)))</f>
        <v/>
      </c>
      <c r="H284" s="323" t="str">
        <f>IF(A284="","",IF(VLOOKUP(A284,eligibilité!$A$15:$AG$515,8,TRUE)="","",VLOOKUP(A284,eligibilité!$A$15:$AG$515,8,TRUE)))</f>
        <v/>
      </c>
      <c r="I284" s="103" t="str">
        <f>IF(A284="","",IF(VLOOKUP(A284,eligibilité!$A$15:$AG$515,9,TRUE)="","",VLOOKUP(A284,eligibilité!$A$15:$AG$515,9,TRUE)))</f>
        <v/>
      </c>
      <c r="J284" s="105" t="str">
        <f>IF(A284="","",IF(VLOOKUP(A284,eligibilité!$A$15:$AG$515,10,TRUE)="","",VLOOKUP(A284,eligibilité!$A$15:$AG$515,10,TRUE)))</f>
        <v/>
      </c>
      <c r="K284" s="106" t="str">
        <f>IF(A284="","",IF(VLOOKUP(A284,eligibilité!$A$15:$AG$515,30,FALSE)=0,"",VLOOKUP(A284,eligibilité!$A$15:$AG$515,30,FALSE)))</f>
        <v/>
      </c>
      <c r="L284" s="107" t="str">
        <f t="shared" si="64"/>
        <v/>
      </c>
      <c r="M284" s="108" t="str">
        <f t="shared" si="65"/>
        <v/>
      </c>
      <c r="N284" s="107" t="str">
        <f t="shared" si="66"/>
        <v/>
      </c>
      <c r="O284" s="109" t="str">
        <f t="shared" si="67"/>
        <v/>
      </c>
      <c r="P284" s="109" t="str">
        <f t="shared" si="68"/>
        <v/>
      </c>
      <c r="Q284" s="241" t="str">
        <f t="shared" si="69"/>
        <v/>
      </c>
      <c r="R284" s="110" t="str">
        <f t="shared" si="70"/>
        <v/>
      </c>
      <c r="S284" s="352">
        <f t="shared" ca="1" si="79"/>
        <v>1296</v>
      </c>
      <c r="T284" s="107" t="str">
        <f t="shared" si="71"/>
        <v/>
      </c>
      <c r="U284" s="108" t="str">
        <f t="shared" si="72"/>
        <v/>
      </c>
      <c r="V284" s="107" t="str">
        <f t="shared" si="73"/>
        <v/>
      </c>
      <c r="W284" s="107" t="str">
        <f t="shared" si="74"/>
        <v/>
      </c>
      <c r="X284" s="108" t="str">
        <f t="shared" si="75"/>
        <v/>
      </c>
      <c r="Y284" s="108" t="str">
        <f t="shared" si="76"/>
        <v/>
      </c>
      <c r="Z284" s="108" t="str">
        <f t="shared" si="77"/>
        <v xml:space="preserve">Temps restant : </v>
      </c>
      <c r="AA284" s="355" t="str">
        <f t="shared" si="78"/>
        <v/>
      </c>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row>
    <row r="285" spans="1:87" ht="15.75" thickBot="1">
      <c r="A285" s="354" t="str">
        <f>IF(eligibilité!AG287="","",eligibilité!A287)</f>
        <v/>
      </c>
      <c r="B285" s="103" t="str">
        <f>IF(A285="","",IF(VLOOKUP(A285,eligibilité!$A$15:$J$515,2,TRUE)="","",VLOOKUP(A285,eligibilité!$A$15:$J$515,2,TRUE)))</f>
        <v/>
      </c>
      <c r="C285" s="103" t="str">
        <f>IF(A285="","",IF(VLOOKUP(A285,eligibilité!$A$15:$AG$515,3,TRUE)="","",VLOOKUP(A285,eligibilité!$A$15:$AG$515,3,TRUE)))</f>
        <v/>
      </c>
      <c r="D285" s="103" t="str">
        <f>IF(A285="","",IF(VLOOKUP(A285,eligibilité!$A$15:$AG$515,4,TRUE)="","",VLOOKUP(A285,eligibilité!$A$15:$AG$515,4,TRUE)))</f>
        <v/>
      </c>
      <c r="E285" s="103" t="str">
        <f>IF(A285="","",IF(VLOOKUP(A285,eligibilité!$A$15:$AG$515,5,TRUE)="","",VLOOKUP(A285,eligibilité!$A$15:$AG$515,5,TRUE)))</f>
        <v/>
      </c>
      <c r="F285" s="104" t="str">
        <f>IF(A285="","",IF(VLOOKUP(A285,eligibilité!$A$15:$AG$515,6,TRUE)="","",VLOOKUP(A285,eligibilité!$A$15:$AG$515,6,TRUE)))</f>
        <v/>
      </c>
      <c r="G285" s="104" t="str">
        <f>IF(A285="","",IF(VLOOKUP(A285,eligibilité!$A$15:$AG$515,7,TRUE)="","",VLOOKUP(A285,eligibilité!$A$15:$AG$515,7,TRUE)))</f>
        <v/>
      </c>
      <c r="H285" s="323" t="str">
        <f>IF(A285="","",IF(VLOOKUP(A285,eligibilité!$A$15:$AG$515,8,TRUE)="","",VLOOKUP(A285,eligibilité!$A$15:$AG$515,8,TRUE)))</f>
        <v/>
      </c>
      <c r="I285" s="103" t="str">
        <f>IF(A285="","",IF(VLOOKUP(A285,eligibilité!$A$15:$AG$515,9,TRUE)="","",VLOOKUP(A285,eligibilité!$A$15:$AG$515,9,TRUE)))</f>
        <v/>
      </c>
      <c r="J285" s="105" t="str">
        <f>IF(A285="","",IF(VLOOKUP(A285,eligibilité!$A$15:$AG$515,10,TRUE)="","",VLOOKUP(A285,eligibilité!$A$15:$AG$515,10,TRUE)))</f>
        <v/>
      </c>
      <c r="K285" s="106" t="str">
        <f>IF(A285="","",IF(VLOOKUP(A285,eligibilité!$A$15:$AG$515,30,FALSE)=0,"",VLOOKUP(A285,eligibilité!$A$15:$AG$515,30,FALSE)))</f>
        <v/>
      </c>
      <c r="L285" s="107" t="str">
        <f t="shared" si="64"/>
        <v/>
      </c>
      <c r="M285" s="108" t="str">
        <f t="shared" si="65"/>
        <v/>
      </c>
      <c r="N285" s="107" t="str">
        <f t="shared" si="66"/>
        <v/>
      </c>
      <c r="O285" s="109" t="str">
        <f t="shared" si="67"/>
        <v/>
      </c>
      <c r="P285" s="109" t="str">
        <f t="shared" si="68"/>
        <v/>
      </c>
      <c r="Q285" s="241" t="str">
        <f t="shared" si="69"/>
        <v/>
      </c>
      <c r="R285" s="110" t="str">
        <f t="shared" si="70"/>
        <v/>
      </c>
      <c r="S285" s="352">
        <f t="shared" ca="1" si="79"/>
        <v>1296</v>
      </c>
      <c r="T285" s="107" t="str">
        <f t="shared" si="71"/>
        <v/>
      </c>
      <c r="U285" s="108" t="str">
        <f t="shared" si="72"/>
        <v/>
      </c>
      <c r="V285" s="107" t="str">
        <f t="shared" si="73"/>
        <v/>
      </c>
      <c r="W285" s="107" t="str">
        <f t="shared" si="74"/>
        <v/>
      </c>
      <c r="X285" s="108" t="str">
        <f t="shared" si="75"/>
        <v/>
      </c>
      <c r="Y285" s="108" t="str">
        <f t="shared" si="76"/>
        <v/>
      </c>
      <c r="Z285" s="108" t="str">
        <f t="shared" si="77"/>
        <v xml:space="preserve">Temps restant : </v>
      </c>
      <c r="AA285" s="355" t="str">
        <f t="shared" si="78"/>
        <v/>
      </c>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row>
    <row r="286" spans="1:87" ht="15.75" thickBot="1">
      <c r="A286" s="354" t="str">
        <f>IF(eligibilité!AG288="","",eligibilité!A288)</f>
        <v/>
      </c>
      <c r="B286" s="103" t="str">
        <f>IF(A286="","",IF(VLOOKUP(A286,eligibilité!$A$15:$J$515,2,TRUE)="","",VLOOKUP(A286,eligibilité!$A$15:$J$515,2,TRUE)))</f>
        <v/>
      </c>
      <c r="C286" s="103" t="str">
        <f>IF(A286="","",IF(VLOOKUP(A286,eligibilité!$A$15:$AG$515,3,TRUE)="","",VLOOKUP(A286,eligibilité!$A$15:$AG$515,3,TRUE)))</f>
        <v/>
      </c>
      <c r="D286" s="103" t="str">
        <f>IF(A286="","",IF(VLOOKUP(A286,eligibilité!$A$15:$AG$515,4,TRUE)="","",VLOOKUP(A286,eligibilité!$A$15:$AG$515,4,TRUE)))</f>
        <v/>
      </c>
      <c r="E286" s="103" t="str">
        <f>IF(A286="","",IF(VLOOKUP(A286,eligibilité!$A$15:$AG$515,5,TRUE)="","",VLOOKUP(A286,eligibilité!$A$15:$AG$515,5,TRUE)))</f>
        <v/>
      </c>
      <c r="F286" s="104" t="str">
        <f>IF(A286="","",IF(VLOOKUP(A286,eligibilité!$A$15:$AG$515,6,TRUE)="","",VLOOKUP(A286,eligibilité!$A$15:$AG$515,6,TRUE)))</f>
        <v/>
      </c>
      <c r="G286" s="104" t="str">
        <f>IF(A286="","",IF(VLOOKUP(A286,eligibilité!$A$15:$AG$515,7,TRUE)="","",VLOOKUP(A286,eligibilité!$A$15:$AG$515,7,TRUE)))</f>
        <v/>
      </c>
      <c r="H286" s="323" t="str">
        <f>IF(A286="","",IF(VLOOKUP(A286,eligibilité!$A$15:$AG$515,8,TRUE)="","",VLOOKUP(A286,eligibilité!$A$15:$AG$515,8,TRUE)))</f>
        <v/>
      </c>
      <c r="I286" s="103" t="str">
        <f>IF(A286="","",IF(VLOOKUP(A286,eligibilité!$A$15:$AG$515,9,TRUE)="","",VLOOKUP(A286,eligibilité!$A$15:$AG$515,9,TRUE)))</f>
        <v/>
      </c>
      <c r="J286" s="105" t="str">
        <f>IF(A286="","",IF(VLOOKUP(A286,eligibilité!$A$15:$AG$515,10,TRUE)="","",VLOOKUP(A286,eligibilité!$A$15:$AG$515,10,TRUE)))</f>
        <v/>
      </c>
      <c r="K286" s="106" t="str">
        <f>IF(A286="","",IF(VLOOKUP(A286,eligibilité!$A$15:$AG$515,30,FALSE)=0,"",VLOOKUP(A286,eligibilité!$A$15:$AG$515,30,FALSE)))</f>
        <v/>
      </c>
      <c r="L286" s="107" t="str">
        <f t="shared" si="64"/>
        <v/>
      </c>
      <c r="M286" s="108" t="str">
        <f t="shared" si="65"/>
        <v/>
      </c>
      <c r="N286" s="107" t="str">
        <f t="shared" si="66"/>
        <v/>
      </c>
      <c r="O286" s="109" t="str">
        <f t="shared" si="67"/>
        <v/>
      </c>
      <c r="P286" s="109" t="str">
        <f t="shared" si="68"/>
        <v/>
      </c>
      <c r="Q286" s="241" t="str">
        <f t="shared" si="69"/>
        <v/>
      </c>
      <c r="R286" s="110" t="str">
        <f t="shared" si="70"/>
        <v/>
      </c>
      <c r="S286" s="352">
        <f t="shared" ca="1" si="79"/>
        <v>1296</v>
      </c>
      <c r="T286" s="107" t="str">
        <f t="shared" si="71"/>
        <v/>
      </c>
      <c r="U286" s="108" t="str">
        <f t="shared" si="72"/>
        <v/>
      </c>
      <c r="V286" s="107" t="str">
        <f t="shared" si="73"/>
        <v/>
      </c>
      <c r="W286" s="107" t="str">
        <f t="shared" si="74"/>
        <v/>
      </c>
      <c r="X286" s="108" t="str">
        <f t="shared" si="75"/>
        <v/>
      </c>
      <c r="Y286" s="108" t="str">
        <f t="shared" si="76"/>
        <v/>
      </c>
      <c r="Z286" s="108" t="str">
        <f t="shared" si="77"/>
        <v xml:space="preserve">Temps restant : </v>
      </c>
      <c r="AA286" s="355" t="str">
        <f t="shared" si="78"/>
        <v/>
      </c>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row>
    <row r="287" spans="1:87" ht="15.75" thickBot="1">
      <c r="A287" s="354" t="str">
        <f>IF(eligibilité!AG289="","",eligibilité!A289)</f>
        <v/>
      </c>
      <c r="B287" s="103" t="str">
        <f>IF(A287="","",IF(VLOOKUP(A287,eligibilité!$A$15:$J$515,2,TRUE)="","",VLOOKUP(A287,eligibilité!$A$15:$J$515,2,TRUE)))</f>
        <v/>
      </c>
      <c r="C287" s="103" t="str">
        <f>IF(A287="","",IF(VLOOKUP(A287,eligibilité!$A$15:$AG$515,3,TRUE)="","",VLOOKUP(A287,eligibilité!$A$15:$AG$515,3,TRUE)))</f>
        <v/>
      </c>
      <c r="D287" s="103" t="str">
        <f>IF(A287="","",IF(VLOOKUP(A287,eligibilité!$A$15:$AG$515,4,TRUE)="","",VLOOKUP(A287,eligibilité!$A$15:$AG$515,4,TRUE)))</f>
        <v/>
      </c>
      <c r="E287" s="103" t="str">
        <f>IF(A287="","",IF(VLOOKUP(A287,eligibilité!$A$15:$AG$515,5,TRUE)="","",VLOOKUP(A287,eligibilité!$A$15:$AG$515,5,TRUE)))</f>
        <v/>
      </c>
      <c r="F287" s="104" t="str">
        <f>IF(A287="","",IF(VLOOKUP(A287,eligibilité!$A$15:$AG$515,6,TRUE)="","",VLOOKUP(A287,eligibilité!$A$15:$AG$515,6,TRUE)))</f>
        <v/>
      </c>
      <c r="G287" s="104" t="str">
        <f>IF(A287="","",IF(VLOOKUP(A287,eligibilité!$A$15:$AG$515,7,TRUE)="","",VLOOKUP(A287,eligibilité!$A$15:$AG$515,7,TRUE)))</f>
        <v/>
      </c>
      <c r="H287" s="323" t="str">
        <f>IF(A287="","",IF(VLOOKUP(A287,eligibilité!$A$15:$AG$515,8,TRUE)="","",VLOOKUP(A287,eligibilité!$A$15:$AG$515,8,TRUE)))</f>
        <v/>
      </c>
      <c r="I287" s="103" t="str">
        <f>IF(A287="","",IF(VLOOKUP(A287,eligibilité!$A$15:$AG$515,9,TRUE)="","",VLOOKUP(A287,eligibilité!$A$15:$AG$515,9,TRUE)))</f>
        <v/>
      </c>
      <c r="J287" s="105" t="str">
        <f>IF(A287="","",IF(VLOOKUP(A287,eligibilité!$A$15:$AG$515,10,TRUE)="","",VLOOKUP(A287,eligibilité!$A$15:$AG$515,10,TRUE)))</f>
        <v/>
      </c>
      <c r="K287" s="106" t="str">
        <f>IF(A287="","",IF(VLOOKUP(A287,eligibilité!$A$15:$AG$515,30,FALSE)=0,"",VLOOKUP(A287,eligibilité!$A$15:$AG$515,30,FALSE)))</f>
        <v/>
      </c>
      <c r="L287" s="107" t="str">
        <f t="shared" si="64"/>
        <v/>
      </c>
      <c r="M287" s="108" t="str">
        <f t="shared" si="65"/>
        <v/>
      </c>
      <c r="N287" s="107" t="str">
        <f t="shared" si="66"/>
        <v/>
      </c>
      <c r="O287" s="109" t="str">
        <f t="shared" si="67"/>
        <v/>
      </c>
      <c r="P287" s="109" t="str">
        <f t="shared" si="68"/>
        <v/>
      </c>
      <c r="Q287" s="241" t="str">
        <f t="shared" si="69"/>
        <v/>
      </c>
      <c r="R287" s="110" t="str">
        <f t="shared" si="70"/>
        <v/>
      </c>
      <c r="S287" s="352">
        <f t="shared" ca="1" si="79"/>
        <v>1296</v>
      </c>
      <c r="T287" s="107" t="str">
        <f t="shared" si="71"/>
        <v/>
      </c>
      <c r="U287" s="108" t="str">
        <f t="shared" si="72"/>
        <v/>
      </c>
      <c r="V287" s="107" t="str">
        <f t="shared" si="73"/>
        <v/>
      </c>
      <c r="W287" s="107" t="str">
        <f t="shared" si="74"/>
        <v/>
      </c>
      <c r="X287" s="108" t="str">
        <f t="shared" si="75"/>
        <v/>
      </c>
      <c r="Y287" s="108" t="str">
        <f t="shared" si="76"/>
        <v/>
      </c>
      <c r="Z287" s="108" t="str">
        <f t="shared" si="77"/>
        <v xml:space="preserve">Temps restant : </v>
      </c>
      <c r="AA287" s="355" t="str">
        <f t="shared" si="78"/>
        <v/>
      </c>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row>
    <row r="288" spans="1:87" ht="15.75" thickBot="1">
      <c r="A288" s="354" t="str">
        <f>IF(eligibilité!AG290="","",eligibilité!A290)</f>
        <v/>
      </c>
      <c r="B288" s="103" t="str">
        <f>IF(A288="","",IF(VLOOKUP(A288,eligibilité!$A$15:$J$515,2,TRUE)="","",VLOOKUP(A288,eligibilité!$A$15:$J$515,2,TRUE)))</f>
        <v/>
      </c>
      <c r="C288" s="103" t="str">
        <f>IF(A288="","",IF(VLOOKUP(A288,eligibilité!$A$15:$AG$515,3,TRUE)="","",VLOOKUP(A288,eligibilité!$A$15:$AG$515,3,TRUE)))</f>
        <v/>
      </c>
      <c r="D288" s="103" t="str">
        <f>IF(A288="","",IF(VLOOKUP(A288,eligibilité!$A$15:$AG$515,4,TRUE)="","",VLOOKUP(A288,eligibilité!$A$15:$AG$515,4,TRUE)))</f>
        <v/>
      </c>
      <c r="E288" s="103" t="str">
        <f>IF(A288="","",IF(VLOOKUP(A288,eligibilité!$A$15:$AG$515,5,TRUE)="","",VLOOKUP(A288,eligibilité!$A$15:$AG$515,5,TRUE)))</f>
        <v/>
      </c>
      <c r="F288" s="104" t="str">
        <f>IF(A288="","",IF(VLOOKUP(A288,eligibilité!$A$15:$AG$515,6,TRUE)="","",VLOOKUP(A288,eligibilité!$A$15:$AG$515,6,TRUE)))</f>
        <v/>
      </c>
      <c r="G288" s="104" t="str">
        <f>IF(A288="","",IF(VLOOKUP(A288,eligibilité!$A$15:$AG$515,7,TRUE)="","",VLOOKUP(A288,eligibilité!$A$15:$AG$515,7,TRUE)))</f>
        <v/>
      </c>
      <c r="H288" s="323" t="str">
        <f>IF(A288="","",IF(VLOOKUP(A288,eligibilité!$A$15:$AG$515,8,TRUE)="","",VLOOKUP(A288,eligibilité!$A$15:$AG$515,8,TRUE)))</f>
        <v/>
      </c>
      <c r="I288" s="103" t="str">
        <f>IF(A288="","",IF(VLOOKUP(A288,eligibilité!$A$15:$AG$515,9,TRUE)="","",VLOOKUP(A288,eligibilité!$A$15:$AG$515,9,TRUE)))</f>
        <v/>
      </c>
      <c r="J288" s="105" t="str">
        <f>IF(A288="","",IF(VLOOKUP(A288,eligibilité!$A$15:$AG$515,10,TRUE)="","",VLOOKUP(A288,eligibilité!$A$15:$AG$515,10,TRUE)))</f>
        <v/>
      </c>
      <c r="K288" s="106" t="str">
        <f>IF(A288="","",IF(VLOOKUP(A288,eligibilité!$A$15:$AG$515,30,FALSE)=0,"",VLOOKUP(A288,eligibilité!$A$15:$AG$515,30,FALSE)))</f>
        <v/>
      </c>
      <c r="L288" s="107" t="str">
        <f t="shared" si="64"/>
        <v/>
      </c>
      <c r="M288" s="108" t="str">
        <f t="shared" si="65"/>
        <v/>
      </c>
      <c r="N288" s="107" t="str">
        <f t="shared" si="66"/>
        <v/>
      </c>
      <c r="O288" s="109" t="str">
        <f t="shared" si="67"/>
        <v/>
      </c>
      <c r="P288" s="109" t="str">
        <f t="shared" si="68"/>
        <v/>
      </c>
      <c r="Q288" s="241" t="str">
        <f t="shared" si="69"/>
        <v/>
      </c>
      <c r="R288" s="110" t="str">
        <f t="shared" si="70"/>
        <v/>
      </c>
      <c r="S288" s="352">
        <f t="shared" ca="1" si="79"/>
        <v>1296</v>
      </c>
      <c r="T288" s="107" t="str">
        <f t="shared" si="71"/>
        <v/>
      </c>
      <c r="U288" s="108" t="str">
        <f t="shared" si="72"/>
        <v/>
      </c>
      <c r="V288" s="107" t="str">
        <f t="shared" si="73"/>
        <v/>
      </c>
      <c r="W288" s="107" t="str">
        <f t="shared" si="74"/>
        <v/>
      </c>
      <c r="X288" s="108" t="str">
        <f t="shared" si="75"/>
        <v/>
      </c>
      <c r="Y288" s="108" t="str">
        <f t="shared" si="76"/>
        <v/>
      </c>
      <c r="Z288" s="108" t="str">
        <f t="shared" si="77"/>
        <v xml:space="preserve">Temps restant : </v>
      </c>
      <c r="AA288" s="355" t="str">
        <f t="shared" si="78"/>
        <v/>
      </c>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row>
    <row r="289" spans="1:87" ht="15.75" thickBot="1">
      <c r="A289" s="354" t="str">
        <f>IF(eligibilité!AG291="","",eligibilité!A291)</f>
        <v/>
      </c>
      <c r="B289" s="103" t="str">
        <f>IF(A289="","",IF(VLOOKUP(A289,eligibilité!$A$15:$J$515,2,TRUE)="","",VLOOKUP(A289,eligibilité!$A$15:$J$515,2,TRUE)))</f>
        <v/>
      </c>
      <c r="C289" s="103" t="str">
        <f>IF(A289="","",IF(VLOOKUP(A289,eligibilité!$A$15:$AG$515,3,TRUE)="","",VLOOKUP(A289,eligibilité!$A$15:$AG$515,3,TRUE)))</f>
        <v/>
      </c>
      <c r="D289" s="103" t="str">
        <f>IF(A289="","",IF(VLOOKUP(A289,eligibilité!$A$15:$AG$515,4,TRUE)="","",VLOOKUP(A289,eligibilité!$A$15:$AG$515,4,TRUE)))</f>
        <v/>
      </c>
      <c r="E289" s="103" t="str">
        <f>IF(A289="","",IF(VLOOKUP(A289,eligibilité!$A$15:$AG$515,5,TRUE)="","",VLOOKUP(A289,eligibilité!$A$15:$AG$515,5,TRUE)))</f>
        <v/>
      </c>
      <c r="F289" s="104" t="str">
        <f>IF(A289="","",IF(VLOOKUP(A289,eligibilité!$A$15:$AG$515,6,TRUE)="","",VLOOKUP(A289,eligibilité!$A$15:$AG$515,6,TRUE)))</f>
        <v/>
      </c>
      <c r="G289" s="104" t="str">
        <f>IF(A289="","",IF(VLOOKUP(A289,eligibilité!$A$15:$AG$515,7,TRUE)="","",VLOOKUP(A289,eligibilité!$A$15:$AG$515,7,TRUE)))</f>
        <v/>
      </c>
      <c r="H289" s="323" t="str">
        <f>IF(A289="","",IF(VLOOKUP(A289,eligibilité!$A$15:$AG$515,8,TRUE)="","",VLOOKUP(A289,eligibilité!$A$15:$AG$515,8,TRUE)))</f>
        <v/>
      </c>
      <c r="I289" s="103" t="str">
        <f>IF(A289="","",IF(VLOOKUP(A289,eligibilité!$A$15:$AG$515,9,TRUE)="","",VLOOKUP(A289,eligibilité!$A$15:$AG$515,9,TRUE)))</f>
        <v/>
      </c>
      <c r="J289" s="105" t="str">
        <f>IF(A289="","",IF(VLOOKUP(A289,eligibilité!$A$15:$AG$515,10,TRUE)="","",VLOOKUP(A289,eligibilité!$A$15:$AG$515,10,TRUE)))</f>
        <v/>
      </c>
      <c r="K289" s="106" t="str">
        <f>IF(A289="","",IF(VLOOKUP(A289,eligibilité!$A$15:$AG$515,30,FALSE)=0,"",VLOOKUP(A289,eligibilité!$A$15:$AG$515,30,FALSE)))</f>
        <v/>
      </c>
      <c r="L289" s="107" t="str">
        <f t="shared" si="64"/>
        <v/>
      </c>
      <c r="M289" s="108" t="str">
        <f t="shared" si="65"/>
        <v/>
      </c>
      <c r="N289" s="107" t="str">
        <f t="shared" si="66"/>
        <v/>
      </c>
      <c r="O289" s="109" t="str">
        <f t="shared" si="67"/>
        <v/>
      </c>
      <c r="P289" s="109" t="str">
        <f t="shared" si="68"/>
        <v/>
      </c>
      <c r="Q289" s="241" t="str">
        <f t="shared" si="69"/>
        <v/>
      </c>
      <c r="R289" s="110" t="str">
        <f t="shared" si="70"/>
        <v/>
      </c>
      <c r="S289" s="352">
        <f t="shared" ca="1" si="79"/>
        <v>1296</v>
      </c>
      <c r="T289" s="107" t="str">
        <f t="shared" si="71"/>
        <v/>
      </c>
      <c r="U289" s="108" t="str">
        <f t="shared" si="72"/>
        <v/>
      </c>
      <c r="V289" s="107" t="str">
        <f t="shared" si="73"/>
        <v/>
      </c>
      <c r="W289" s="107" t="str">
        <f t="shared" si="74"/>
        <v/>
      </c>
      <c r="X289" s="108" t="str">
        <f t="shared" si="75"/>
        <v/>
      </c>
      <c r="Y289" s="108" t="str">
        <f t="shared" si="76"/>
        <v/>
      </c>
      <c r="Z289" s="108" t="str">
        <f t="shared" si="77"/>
        <v xml:space="preserve">Temps restant : </v>
      </c>
      <c r="AA289" s="355" t="str">
        <f t="shared" si="78"/>
        <v/>
      </c>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row>
    <row r="290" spans="1:87" ht="15.75" thickBot="1">
      <c r="A290" s="354" t="str">
        <f>IF(eligibilité!AG292="","",eligibilité!A292)</f>
        <v/>
      </c>
      <c r="B290" s="103" t="str">
        <f>IF(A290="","",IF(VLOOKUP(A290,eligibilité!$A$15:$J$515,2,TRUE)="","",VLOOKUP(A290,eligibilité!$A$15:$J$515,2,TRUE)))</f>
        <v/>
      </c>
      <c r="C290" s="103" t="str">
        <f>IF(A290="","",IF(VLOOKUP(A290,eligibilité!$A$15:$AG$515,3,TRUE)="","",VLOOKUP(A290,eligibilité!$A$15:$AG$515,3,TRUE)))</f>
        <v/>
      </c>
      <c r="D290" s="103" t="str">
        <f>IF(A290="","",IF(VLOOKUP(A290,eligibilité!$A$15:$AG$515,4,TRUE)="","",VLOOKUP(A290,eligibilité!$A$15:$AG$515,4,TRUE)))</f>
        <v/>
      </c>
      <c r="E290" s="103" t="str">
        <f>IF(A290="","",IF(VLOOKUP(A290,eligibilité!$A$15:$AG$515,5,TRUE)="","",VLOOKUP(A290,eligibilité!$A$15:$AG$515,5,TRUE)))</f>
        <v/>
      </c>
      <c r="F290" s="104" t="str">
        <f>IF(A290="","",IF(VLOOKUP(A290,eligibilité!$A$15:$AG$515,6,TRUE)="","",VLOOKUP(A290,eligibilité!$A$15:$AG$515,6,TRUE)))</f>
        <v/>
      </c>
      <c r="G290" s="104" t="str">
        <f>IF(A290="","",IF(VLOOKUP(A290,eligibilité!$A$15:$AG$515,7,TRUE)="","",VLOOKUP(A290,eligibilité!$A$15:$AG$515,7,TRUE)))</f>
        <v/>
      </c>
      <c r="H290" s="323" t="str">
        <f>IF(A290="","",IF(VLOOKUP(A290,eligibilité!$A$15:$AG$515,8,TRUE)="","",VLOOKUP(A290,eligibilité!$A$15:$AG$515,8,TRUE)))</f>
        <v/>
      </c>
      <c r="I290" s="103" t="str">
        <f>IF(A290="","",IF(VLOOKUP(A290,eligibilité!$A$15:$AG$515,9,TRUE)="","",VLOOKUP(A290,eligibilité!$A$15:$AG$515,9,TRUE)))</f>
        <v/>
      </c>
      <c r="J290" s="105" t="str">
        <f>IF(A290="","",IF(VLOOKUP(A290,eligibilité!$A$15:$AG$515,10,TRUE)="","",VLOOKUP(A290,eligibilité!$A$15:$AG$515,10,TRUE)))</f>
        <v/>
      </c>
      <c r="K290" s="106" t="str">
        <f>IF(A290="","",IF(VLOOKUP(A290,eligibilité!$A$15:$AG$515,30,FALSE)=0,"",VLOOKUP(A290,eligibilité!$A$15:$AG$515,30,FALSE)))</f>
        <v/>
      </c>
      <c r="L290" s="107" t="str">
        <f t="shared" si="64"/>
        <v/>
      </c>
      <c r="M290" s="108" t="str">
        <f t="shared" si="65"/>
        <v/>
      </c>
      <c r="N290" s="107" t="str">
        <f t="shared" si="66"/>
        <v/>
      </c>
      <c r="O290" s="109" t="str">
        <f t="shared" si="67"/>
        <v/>
      </c>
      <c r="P290" s="109" t="str">
        <f t="shared" si="68"/>
        <v/>
      </c>
      <c r="Q290" s="241" t="str">
        <f t="shared" si="69"/>
        <v/>
      </c>
      <c r="R290" s="110" t="str">
        <f t="shared" si="70"/>
        <v/>
      </c>
      <c r="S290" s="352">
        <f t="shared" ca="1" si="79"/>
        <v>1296</v>
      </c>
      <c r="T290" s="107" t="str">
        <f t="shared" si="71"/>
        <v/>
      </c>
      <c r="U290" s="108" t="str">
        <f t="shared" si="72"/>
        <v/>
      </c>
      <c r="V290" s="107" t="str">
        <f t="shared" si="73"/>
        <v/>
      </c>
      <c r="W290" s="107" t="str">
        <f t="shared" si="74"/>
        <v/>
      </c>
      <c r="X290" s="108" t="str">
        <f t="shared" si="75"/>
        <v/>
      </c>
      <c r="Y290" s="108" t="str">
        <f t="shared" si="76"/>
        <v/>
      </c>
      <c r="Z290" s="108" t="str">
        <f t="shared" si="77"/>
        <v xml:space="preserve">Temps restant : </v>
      </c>
      <c r="AA290" s="355" t="str">
        <f t="shared" si="78"/>
        <v/>
      </c>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row>
    <row r="291" spans="1:87" ht="15.75" thickBot="1">
      <c r="A291" s="354" t="str">
        <f>IF(eligibilité!AG293="","",eligibilité!A293)</f>
        <v/>
      </c>
      <c r="B291" s="103" t="str">
        <f>IF(A291="","",IF(VLOOKUP(A291,eligibilité!$A$15:$J$515,2,TRUE)="","",VLOOKUP(A291,eligibilité!$A$15:$J$515,2,TRUE)))</f>
        <v/>
      </c>
      <c r="C291" s="103" t="str">
        <f>IF(A291="","",IF(VLOOKUP(A291,eligibilité!$A$15:$AG$515,3,TRUE)="","",VLOOKUP(A291,eligibilité!$A$15:$AG$515,3,TRUE)))</f>
        <v/>
      </c>
      <c r="D291" s="103" t="str">
        <f>IF(A291="","",IF(VLOOKUP(A291,eligibilité!$A$15:$AG$515,4,TRUE)="","",VLOOKUP(A291,eligibilité!$A$15:$AG$515,4,TRUE)))</f>
        <v/>
      </c>
      <c r="E291" s="103" t="str">
        <f>IF(A291="","",IF(VLOOKUP(A291,eligibilité!$A$15:$AG$515,5,TRUE)="","",VLOOKUP(A291,eligibilité!$A$15:$AG$515,5,TRUE)))</f>
        <v/>
      </c>
      <c r="F291" s="104" t="str">
        <f>IF(A291="","",IF(VLOOKUP(A291,eligibilité!$A$15:$AG$515,6,TRUE)="","",VLOOKUP(A291,eligibilité!$A$15:$AG$515,6,TRUE)))</f>
        <v/>
      </c>
      <c r="G291" s="104" t="str">
        <f>IF(A291="","",IF(VLOOKUP(A291,eligibilité!$A$15:$AG$515,7,TRUE)="","",VLOOKUP(A291,eligibilité!$A$15:$AG$515,7,TRUE)))</f>
        <v/>
      </c>
      <c r="H291" s="323" t="str">
        <f>IF(A291="","",IF(VLOOKUP(A291,eligibilité!$A$15:$AG$515,8,TRUE)="","",VLOOKUP(A291,eligibilité!$A$15:$AG$515,8,TRUE)))</f>
        <v/>
      </c>
      <c r="I291" s="103" t="str">
        <f>IF(A291="","",IF(VLOOKUP(A291,eligibilité!$A$15:$AG$515,9,TRUE)="","",VLOOKUP(A291,eligibilité!$A$15:$AG$515,9,TRUE)))</f>
        <v/>
      </c>
      <c r="J291" s="105" t="str">
        <f>IF(A291="","",IF(VLOOKUP(A291,eligibilité!$A$15:$AG$515,10,TRUE)="","",VLOOKUP(A291,eligibilité!$A$15:$AG$515,10,TRUE)))</f>
        <v/>
      </c>
      <c r="K291" s="106" t="str">
        <f>IF(A291="","",IF(VLOOKUP(A291,eligibilité!$A$15:$AG$515,30,FALSE)=0,"",VLOOKUP(A291,eligibilité!$A$15:$AG$515,30,FALSE)))</f>
        <v/>
      </c>
      <c r="L291" s="107" t="str">
        <f t="shared" si="64"/>
        <v/>
      </c>
      <c r="M291" s="108" t="str">
        <f t="shared" si="65"/>
        <v/>
      </c>
      <c r="N291" s="107" t="str">
        <f t="shared" si="66"/>
        <v/>
      </c>
      <c r="O291" s="109" t="str">
        <f t="shared" si="67"/>
        <v/>
      </c>
      <c r="P291" s="109" t="str">
        <f t="shared" si="68"/>
        <v/>
      </c>
      <c r="Q291" s="241" t="str">
        <f t="shared" si="69"/>
        <v/>
      </c>
      <c r="R291" s="110" t="str">
        <f t="shared" si="70"/>
        <v/>
      </c>
      <c r="S291" s="352">
        <f t="shared" ca="1" si="79"/>
        <v>1296</v>
      </c>
      <c r="T291" s="107" t="str">
        <f t="shared" si="71"/>
        <v/>
      </c>
      <c r="U291" s="108" t="str">
        <f t="shared" si="72"/>
        <v/>
      </c>
      <c r="V291" s="107" t="str">
        <f t="shared" si="73"/>
        <v/>
      </c>
      <c r="W291" s="107" t="str">
        <f t="shared" si="74"/>
        <v/>
      </c>
      <c r="X291" s="108" t="str">
        <f t="shared" si="75"/>
        <v/>
      </c>
      <c r="Y291" s="108" t="str">
        <f t="shared" si="76"/>
        <v/>
      </c>
      <c r="Z291" s="108" t="str">
        <f t="shared" si="77"/>
        <v xml:space="preserve">Temps restant : </v>
      </c>
      <c r="AA291" s="355" t="str">
        <f t="shared" si="78"/>
        <v/>
      </c>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row>
    <row r="292" spans="1:87" ht="15.75" thickBot="1">
      <c r="A292" s="354" t="str">
        <f>IF(eligibilité!AG294="","",eligibilité!A294)</f>
        <v/>
      </c>
      <c r="B292" s="103" t="str">
        <f>IF(A292="","",IF(VLOOKUP(A292,eligibilité!$A$15:$J$515,2,TRUE)="","",VLOOKUP(A292,eligibilité!$A$15:$J$515,2,TRUE)))</f>
        <v/>
      </c>
      <c r="C292" s="103" t="str">
        <f>IF(A292="","",IF(VLOOKUP(A292,eligibilité!$A$15:$AG$515,3,TRUE)="","",VLOOKUP(A292,eligibilité!$A$15:$AG$515,3,TRUE)))</f>
        <v/>
      </c>
      <c r="D292" s="103" t="str">
        <f>IF(A292="","",IF(VLOOKUP(A292,eligibilité!$A$15:$AG$515,4,TRUE)="","",VLOOKUP(A292,eligibilité!$A$15:$AG$515,4,TRUE)))</f>
        <v/>
      </c>
      <c r="E292" s="103" t="str">
        <f>IF(A292="","",IF(VLOOKUP(A292,eligibilité!$A$15:$AG$515,5,TRUE)="","",VLOOKUP(A292,eligibilité!$A$15:$AG$515,5,TRUE)))</f>
        <v/>
      </c>
      <c r="F292" s="104" t="str">
        <f>IF(A292="","",IF(VLOOKUP(A292,eligibilité!$A$15:$AG$515,6,TRUE)="","",VLOOKUP(A292,eligibilité!$A$15:$AG$515,6,TRUE)))</f>
        <v/>
      </c>
      <c r="G292" s="104" t="str">
        <f>IF(A292="","",IF(VLOOKUP(A292,eligibilité!$A$15:$AG$515,7,TRUE)="","",VLOOKUP(A292,eligibilité!$A$15:$AG$515,7,TRUE)))</f>
        <v/>
      </c>
      <c r="H292" s="323" t="str">
        <f>IF(A292="","",IF(VLOOKUP(A292,eligibilité!$A$15:$AG$515,8,TRUE)="","",VLOOKUP(A292,eligibilité!$A$15:$AG$515,8,TRUE)))</f>
        <v/>
      </c>
      <c r="I292" s="103" t="str">
        <f>IF(A292="","",IF(VLOOKUP(A292,eligibilité!$A$15:$AG$515,9,TRUE)="","",VLOOKUP(A292,eligibilité!$A$15:$AG$515,9,TRUE)))</f>
        <v/>
      </c>
      <c r="J292" s="105" t="str">
        <f>IF(A292="","",IF(VLOOKUP(A292,eligibilité!$A$15:$AG$515,10,TRUE)="","",VLOOKUP(A292,eligibilité!$A$15:$AG$515,10,TRUE)))</f>
        <v/>
      </c>
      <c r="K292" s="106" t="str">
        <f>IF(A292="","",IF(VLOOKUP(A292,eligibilité!$A$15:$AG$515,30,FALSE)=0,"",VLOOKUP(A292,eligibilité!$A$15:$AG$515,30,FALSE)))</f>
        <v/>
      </c>
      <c r="L292" s="107" t="str">
        <f t="shared" si="64"/>
        <v/>
      </c>
      <c r="M292" s="108" t="str">
        <f t="shared" si="65"/>
        <v/>
      </c>
      <c r="N292" s="107" t="str">
        <f t="shared" si="66"/>
        <v/>
      </c>
      <c r="O292" s="109" t="str">
        <f t="shared" si="67"/>
        <v/>
      </c>
      <c r="P292" s="109" t="str">
        <f t="shared" si="68"/>
        <v/>
      </c>
      <c r="Q292" s="241" t="str">
        <f t="shared" si="69"/>
        <v/>
      </c>
      <c r="R292" s="110" t="str">
        <f t="shared" si="70"/>
        <v/>
      </c>
      <c r="S292" s="352">
        <f t="shared" ca="1" si="79"/>
        <v>1296</v>
      </c>
      <c r="T292" s="107" t="str">
        <f t="shared" si="71"/>
        <v/>
      </c>
      <c r="U292" s="108" t="str">
        <f t="shared" si="72"/>
        <v/>
      </c>
      <c r="V292" s="107" t="str">
        <f t="shared" si="73"/>
        <v/>
      </c>
      <c r="W292" s="107" t="str">
        <f t="shared" si="74"/>
        <v/>
      </c>
      <c r="X292" s="108" t="str">
        <f t="shared" si="75"/>
        <v/>
      </c>
      <c r="Y292" s="108" t="str">
        <f t="shared" si="76"/>
        <v/>
      </c>
      <c r="Z292" s="108" t="str">
        <f t="shared" si="77"/>
        <v xml:space="preserve">Temps restant : </v>
      </c>
      <c r="AA292" s="355" t="str">
        <f t="shared" si="78"/>
        <v/>
      </c>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row>
    <row r="293" spans="1:87" ht="15.75" thickBot="1">
      <c r="A293" s="354" t="str">
        <f>IF(eligibilité!AG295="","",eligibilité!A295)</f>
        <v/>
      </c>
      <c r="B293" s="103" t="str">
        <f>IF(A293="","",IF(VLOOKUP(A293,eligibilité!$A$15:$J$515,2,TRUE)="","",VLOOKUP(A293,eligibilité!$A$15:$J$515,2,TRUE)))</f>
        <v/>
      </c>
      <c r="C293" s="103" t="str">
        <f>IF(A293="","",IF(VLOOKUP(A293,eligibilité!$A$15:$AG$515,3,TRUE)="","",VLOOKUP(A293,eligibilité!$A$15:$AG$515,3,TRUE)))</f>
        <v/>
      </c>
      <c r="D293" s="103" t="str">
        <f>IF(A293="","",IF(VLOOKUP(A293,eligibilité!$A$15:$AG$515,4,TRUE)="","",VLOOKUP(A293,eligibilité!$A$15:$AG$515,4,TRUE)))</f>
        <v/>
      </c>
      <c r="E293" s="103" t="str">
        <f>IF(A293="","",IF(VLOOKUP(A293,eligibilité!$A$15:$AG$515,5,TRUE)="","",VLOOKUP(A293,eligibilité!$A$15:$AG$515,5,TRUE)))</f>
        <v/>
      </c>
      <c r="F293" s="104" t="str">
        <f>IF(A293="","",IF(VLOOKUP(A293,eligibilité!$A$15:$AG$515,6,TRUE)="","",VLOOKUP(A293,eligibilité!$A$15:$AG$515,6,TRUE)))</f>
        <v/>
      </c>
      <c r="G293" s="104" t="str">
        <f>IF(A293="","",IF(VLOOKUP(A293,eligibilité!$A$15:$AG$515,7,TRUE)="","",VLOOKUP(A293,eligibilité!$A$15:$AG$515,7,TRUE)))</f>
        <v/>
      </c>
      <c r="H293" s="323" t="str">
        <f>IF(A293="","",IF(VLOOKUP(A293,eligibilité!$A$15:$AG$515,8,TRUE)="","",VLOOKUP(A293,eligibilité!$A$15:$AG$515,8,TRUE)))</f>
        <v/>
      </c>
      <c r="I293" s="103" t="str">
        <f>IF(A293="","",IF(VLOOKUP(A293,eligibilité!$A$15:$AG$515,9,TRUE)="","",VLOOKUP(A293,eligibilité!$A$15:$AG$515,9,TRUE)))</f>
        <v/>
      </c>
      <c r="J293" s="105" t="str">
        <f>IF(A293="","",IF(VLOOKUP(A293,eligibilité!$A$15:$AG$515,10,TRUE)="","",VLOOKUP(A293,eligibilité!$A$15:$AG$515,10,TRUE)))</f>
        <v/>
      </c>
      <c r="K293" s="106" t="str">
        <f>IF(A293="","",IF(VLOOKUP(A293,eligibilité!$A$15:$AG$515,30,FALSE)=0,"",VLOOKUP(A293,eligibilité!$A$15:$AG$515,30,FALSE)))</f>
        <v/>
      </c>
      <c r="L293" s="107" t="str">
        <f t="shared" si="64"/>
        <v/>
      </c>
      <c r="M293" s="108" t="str">
        <f t="shared" si="65"/>
        <v/>
      </c>
      <c r="N293" s="107" t="str">
        <f t="shared" si="66"/>
        <v/>
      </c>
      <c r="O293" s="109" t="str">
        <f t="shared" si="67"/>
        <v/>
      </c>
      <c r="P293" s="109" t="str">
        <f t="shared" si="68"/>
        <v/>
      </c>
      <c r="Q293" s="241" t="str">
        <f t="shared" si="69"/>
        <v/>
      </c>
      <c r="R293" s="110" t="str">
        <f t="shared" si="70"/>
        <v/>
      </c>
      <c r="S293" s="352">
        <f t="shared" ca="1" si="79"/>
        <v>1296</v>
      </c>
      <c r="T293" s="107" t="str">
        <f t="shared" si="71"/>
        <v/>
      </c>
      <c r="U293" s="108" t="str">
        <f t="shared" si="72"/>
        <v/>
      </c>
      <c r="V293" s="107" t="str">
        <f t="shared" si="73"/>
        <v/>
      </c>
      <c r="W293" s="107" t="str">
        <f t="shared" si="74"/>
        <v/>
      </c>
      <c r="X293" s="108" t="str">
        <f t="shared" si="75"/>
        <v/>
      </c>
      <c r="Y293" s="108" t="str">
        <f t="shared" si="76"/>
        <v/>
      </c>
      <c r="Z293" s="108" t="str">
        <f t="shared" si="77"/>
        <v xml:space="preserve">Temps restant : </v>
      </c>
      <c r="AA293" s="355" t="str">
        <f t="shared" si="78"/>
        <v/>
      </c>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row>
    <row r="294" spans="1:87" ht="15.75" thickBot="1">
      <c r="A294" s="354" t="str">
        <f>IF(eligibilité!AG296="","",eligibilité!A296)</f>
        <v/>
      </c>
      <c r="B294" s="103" t="str">
        <f>IF(A294="","",IF(VLOOKUP(A294,eligibilité!$A$15:$J$515,2,TRUE)="","",VLOOKUP(A294,eligibilité!$A$15:$J$515,2,TRUE)))</f>
        <v/>
      </c>
      <c r="C294" s="103" t="str">
        <f>IF(A294="","",IF(VLOOKUP(A294,eligibilité!$A$15:$AG$515,3,TRUE)="","",VLOOKUP(A294,eligibilité!$A$15:$AG$515,3,TRUE)))</f>
        <v/>
      </c>
      <c r="D294" s="103" t="str">
        <f>IF(A294="","",IF(VLOOKUP(A294,eligibilité!$A$15:$AG$515,4,TRUE)="","",VLOOKUP(A294,eligibilité!$A$15:$AG$515,4,TRUE)))</f>
        <v/>
      </c>
      <c r="E294" s="103" t="str">
        <f>IF(A294="","",IF(VLOOKUP(A294,eligibilité!$A$15:$AG$515,5,TRUE)="","",VLOOKUP(A294,eligibilité!$A$15:$AG$515,5,TRUE)))</f>
        <v/>
      </c>
      <c r="F294" s="104" t="str">
        <f>IF(A294="","",IF(VLOOKUP(A294,eligibilité!$A$15:$AG$515,6,TRUE)="","",VLOOKUP(A294,eligibilité!$A$15:$AG$515,6,TRUE)))</f>
        <v/>
      </c>
      <c r="G294" s="104" t="str">
        <f>IF(A294="","",IF(VLOOKUP(A294,eligibilité!$A$15:$AG$515,7,TRUE)="","",VLOOKUP(A294,eligibilité!$A$15:$AG$515,7,TRUE)))</f>
        <v/>
      </c>
      <c r="H294" s="323" t="str">
        <f>IF(A294="","",IF(VLOOKUP(A294,eligibilité!$A$15:$AG$515,8,TRUE)="","",VLOOKUP(A294,eligibilité!$A$15:$AG$515,8,TRUE)))</f>
        <v/>
      </c>
      <c r="I294" s="103" t="str">
        <f>IF(A294="","",IF(VLOOKUP(A294,eligibilité!$A$15:$AG$515,9,TRUE)="","",VLOOKUP(A294,eligibilité!$A$15:$AG$515,9,TRUE)))</f>
        <v/>
      </c>
      <c r="J294" s="105" t="str">
        <f>IF(A294="","",IF(VLOOKUP(A294,eligibilité!$A$15:$AG$515,10,TRUE)="","",VLOOKUP(A294,eligibilité!$A$15:$AG$515,10,TRUE)))</f>
        <v/>
      </c>
      <c r="K294" s="106" t="str">
        <f>IF(A294="","",IF(VLOOKUP(A294,eligibilité!$A$15:$AG$515,30,FALSE)=0,"",VLOOKUP(A294,eligibilité!$A$15:$AG$515,30,FALSE)))</f>
        <v/>
      </c>
      <c r="L294" s="107" t="str">
        <f t="shared" si="64"/>
        <v/>
      </c>
      <c r="M294" s="108" t="str">
        <f t="shared" si="65"/>
        <v/>
      </c>
      <c r="N294" s="107" t="str">
        <f t="shared" si="66"/>
        <v/>
      </c>
      <c r="O294" s="109" t="str">
        <f t="shared" si="67"/>
        <v/>
      </c>
      <c r="P294" s="109" t="str">
        <f t="shared" si="68"/>
        <v/>
      </c>
      <c r="Q294" s="241" t="str">
        <f t="shared" si="69"/>
        <v/>
      </c>
      <c r="R294" s="110" t="str">
        <f t="shared" si="70"/>
        <v/>
      </c>
      <c r="S294" s="352">
        <f t="shared" ca="1" si="79"/>
        <v>1296</v>
      </c>
      <c r="T294" s="107" t="str">
        <f t="shared" si="71"/>
        <v/>
      </c>
      <c r="U294" s="108" t="str">
        <f t="shared" si="72"/>
        <v/>
      </c>
      <c r="V294" s="107" t="str">
        <f t="shared" si="73"/>
        <v/>
      </c>
      <c r="W294" s="107" t="str">
        <f t="shared" si="74"/>
        <v/>
      </c>
      <c r="X294" s="108" t="str">
        <f t="shared" si="75"/>
        <v/>
      </c>
      <c r="Y294" s="108" t="str">
        <f t="shared" si="76"/>
        <v/>
      </c>
      <c r="Z294" s="108" t="str">
        <f t="shared" si="77"/>
        <v xml:space="preserve">Temps restant : </v>
      </c>
      <c r="AA294" s="355" t="str">
        <f t="shared" si="78"/>
        <v/>
      </c>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row>
    <row r="295" spans="1:87" ht="15.75" thickBot="1">
      <c r="A295" s="354" t="str">
        <f>IF(eligibilité!AG297="","",eligibilité!A297)</f>
        <v/>
      </c>
      <c r="B295" s="103" t="str">
        <f>IF(A295="","",IF(VLOOKUP(A295,eligibilité!$A$15:$J$515,2,TRUE)="","",VLOOKUP(A295,eligibilité!$A$15:$J$515,2,TRUE)))</f>
        <v/>
      </c>
      <c r="C295" s="103" t="str">
        <f>IF(A295="","",IF(VLOOKUP(A295,eligibilité!$A$15:$AG$515,3,TRUE)="","",VLOOKUP(A295,eligibilité!$A$15:$AG$515,3,TRUE)))</f>
        <v/>
      </c>
      <c r="D295" s="103" t="str">
        <f>IF(A295="","",IF(VLOOKUP(A295,eligibilité!$A$15:$AG$515,4,TRUE)="","",VLOOKUP(A295,eligibilité!$A$15:$AG$515,4,TRUE)))</f>
        <v/>
      </c>
      <c r="E295" s="103" t="str">
        <f>IF(A295="","",IF(VLOOKUP(A295,eligibilité!$A$15:$AG$515,5,TRUE)="","",VLOOKUP(A295,eligibilité!$A$15:$AG$515,5,TRUE)))</f>
        <v/>
      </c>
      <c r="F295" s="104" t="str">
        <f>IF(A295="","",IF(VLOOKUP(A295,eligibilité!$A$15:$AG$515,6,TRUE)="","",VLOOKUP(A295,eligibilité!$A$15:$AG$515,6,TRUE)))</f>
        <v/>
      </c>
      <c r="G295" s="104" t="str">
        <f>IF(A295="","",IF(VLOOKUP(A295,eligibilité!$A$15:$AG$515,7,TRUE)="","",VLOOKUP(A295,eligibilité!$A$15:$AG$515,7,TRUE)))</f>
        <v/>
      </c>
      <c r="H295" s="323" t="str">
        <f>IF(A295="","",IF(VLOOKUP(A295,eligibilité!$A$15:$AG$515,8,TRUE)="","",VLOOKUP(A295,eligibilité!$A$15:$AG$515,8,TRUE)))</f>
        <v/>
      </c>
      <c r="I295" s="103" t="str">
        <f>IF(A295="","",IF(VLOOKUP(A295,eligibilité!$A$15:$AG$515,9,TRUE)="","",VLOOKUP(A295,eligibilité!$A$15:$AG$515,9,TRUE)))</f>
        <v/>
      </c>
      <c r="J295" s="105" t="str">
        <f>IF(A295="","",IF(VLOOKUP(A295,eligibilité!$A$15:$AG$515,10,TRUE)="","",VLOOKUP(A295,eligibilité!$A$15:$AG$515,10,TRUE)))</f>
        <v/>
      </c>
      <c r="K295" s="106" t="str">
        <f>IF(A295="","",IF(VLOOKUP(A295,eligibilité!$A$15:$AG$515,30,FALSE)=0,"",VLOOKUP(A295,eligibilité!$A$15:$AG$515,30,FALSE)))</f>
        <v/>
      </c>
      <c r="L295" s="107" t="str">
        <f t="shared" si="64"/>
        <v/>
      </c>
      <c r="M295" s="108" t="str">
        <f t="shared" si="65"/>
        <v/>
      </c>
      <c r="N295" s="107" t="str">
        <f t="shared" si="66"/>
        <v/>
      </c>
      <c r="O295" s="109" t="str">
        <f t="shared" si="67"/>
        <v/>
      </c>
      <c r="P295" s="109" t="str">
        <f t="shared" si="68"/>
        <v/>
      </c>
      <c r="Q295" s="241" t="str">
        <f t="shared" si="69"/>
        <v/>
      </c>
      <c r="R295" s="110" t="str">
        <f t="shared" si="70"/>
        <v/>
      </c>
      <c r="S295" s="352">
        <f t="shared" ca="1" si="79"/>
        <v>1296</v>
      </c>
      <c r="T295" s="107" t="str">
        <f t="shared" si="71"/>
        <v/>
      </c>
      <c r="U295" s="108" t="str">
        <f t="shared" si="72"/>
        <v/>
      </c>
      <c r="V295" s="107" t="str">
        <f t="shared" si="73"/>
        <v/>
      </c>
      <c r="W295" s="107" t="str">
        <f t="shared" si="74"/>
        <v/>
      </c>
      <c r="X295" s="108" t="str">
        <f t="shared" si="75"/>
        <v/>
      </c>
      <c r="Y295" s="108" t="str">
        <f t="shared" si="76"/>
        <v/>
      </c>
      <c r="Z295" s="108" t="str">
        <f t="shared" si="77"/>
        <v xml:space="preserve">Temps restant : </v>
      </c>
      <c r="AA295" s="355" t="str">
        <f t="shared" si="78"/>
        <v/>
      </c>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row>
    <row r="296" spans="1:87" ht="15.75" thickBot="1">
      <c r="A296" s="354" t="str">
        <f>IF(eligibilité!AG298="","",eligibilité!A298)</f>
        <v/>
      </c>
      <c r="B296" s="103" t="str">
        <f>IF(A296="","",IF(VLOOKUP(A296,eligibilité!$A$15:$J$515,2,TRUE)="","",VLOOKUP(A296,eligibilité!$A$15:$J$515,2,TRUE)))</f>
        <v/>
      </c>
      <c r="C296" s="103" t="str">
        <f>IF(A296="","",IF(VLOOKUP(A296,eligibilité!$A$15:$AG$515,3,TRUE)="","",VLOOKUP(A296,eligibilité!$A$15:$AG$515,3,TRUE)))</f>
        <v/>
      </c>
      <c r="D296" s="103" t="str">
        <f>IF(A296="","",IF(VLOOKUP(A296,eligibilité!$A$15:$AG$515,4,TRUE)="","",VLOOKUP(A296,eligibilité!$A$15:$AG$515,4,TRUE)))</f>
        <v/>
      </c>
      <c r="E296" s="103" t="str">
        <f>IF(A296="","",IF(VLOOKUP(A296,eligibilité!$A$15:$AG$515,5,TRUE)="","",VLOOKUP(A296,eligibilité!$A$15:$AG$515,5,TRUE)))</f>
        <v/>
      </c>
      <c r="F296" s="104" t="str">
        <f>IF(A296="","",IF(VLOOKUP(A296,eligibilité!$A$15:$AG$515,6,TRUE)="","",VLOOKUP(A296,eligibilité!$A$15:$AG$515,6,TRUE)))</f>
        <v/>
      </c>
      <c r="G296" s="104" t="str">
        <f>IF(A296="","",IF(VLOOKUP(A296,eligibilité!$A$15:$AG$515,7,TRUE)="","",VLOOKUP(A296,eligibilité!$A$15:$AG$515,7,TRUE)))</f>
        <v/>
      </c>
      <c r="H296" s="323" t="str">
        <f>IF(A296="","",IF(VLOOKUP(A296,eligibilité!$A$15:$AG$515,8,TRUE)="","",VLOOKUP(A296,eligibilité!$A$15:$AG$515,8,TRUE)))</f>
        <v/>
      </c>
      <c r="I296" s="103" t="str">
        <f>IF(A296="","",IF(VLOOKUP(A296,eligibilité!$A$15:$AG$515,9,TRUE)="","",VLOOKUP(A296,eligibilité!$A$15:$AG$515,9,TRUE)))</f>
        <v/>
      </c>
      <c r="J296" s="105" t="str">
        <f>IF(A296="","",IF(VLOOKUP(A296,eligibilité!$A$15:$AG$515,10,TRUE)="","",VLOOKUP(A296,eligibilité!$A$15:$AG$515,10,TRUE)))</f>
        <v/>
      </c>
      <c r="K296" s="106" t="str">
        <f>IF(A296="","",IF(VLOOKUP(A296,eligibilité!$A$15:$AG$515,30,FALSE)=0,"",VLOOKUP(A296,eligibilité!$A$15:$AG$515,30,FALSE)))</f>
        <v/>
      </c>
      <c r="L296" s="107" t="str">
        <f t="shared" si="64"/>
        <v/>
      </c>
      <c r="M296" s="108" t="str">
        <f t="shared" si="65"/>
        <v/>
      </c>
      <c r="N296" s="107" t="str">
        <f t="shared" si="66"/>
        <v/>
      </c>
      <c r="O296" s="109" t="str">
        <f t="shared" si="67"/>
        <v/>
      </c>
      <c r="P296" s="109" t="str">
        <f t="shared" si="68"/>
        <v/>
      </c>
      <c r="Q296" s="241" t="str">
        <f t="shared" si="69"/>
        <v/>
      </c>
      <c r="R296" s="110" t="str">
        <f t="shared" si="70"/>
        <v/>
      </c>
      <c r="S296" s="352">
        <f t="shared" ca="1" si="79"/>
        <v>1296</v>
      </c>
      <c r="T296" s="107" t="str">
        <f t="shared" si="71"/>
        <v/>
      </c>
      <c r="U296" s="108" t="str">
        <f t="shared" si="72"/>
        <v/>
      </c>
      <c r="V296" s="107" t="str">
        <f t="shared" si="73"/>
        <v/>
      </c>
      <c r="W296" s="107" t="str">
        <f t="shared" si="74"/>
        <v/>
      </c>
      <c r="X296" s="108" t="str">
        <f t="shared" si="75"/>
        <v/>
      </c>
      <c r="Y296" s="108" t="str">
        <f t="shared" si="76"/>
        <v/>
      </c>
      <c r="Z296" s="108" t="str">
        <f t="shared" si="77"/>
        <v xml:space="preserve">Temps restant : </v>
      </c>
      <c r="AA296" s="355" t="str">
        <f t="shared" si="78"/>
        <v/>
      </c>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row>
    <row r="297" spans="1:87" ht="15.75" thickBot="1">
      <c r="A297" s="354" t="str">
        <f>IF(eligibilité!AG299="","",eligibilité!A299)</f>
        <v/>
      </c>
      <c r="B297" s="103" t="str">
        <f>IF(A297="","",IF(VLOOKUP(A297,eligibilité!$A$15:$J$515,2,TRUE)="","",VLOOKUP(A297,eligibilité!$A$15:$J$515,2,TRUE)))</f>
        <v/>
      </c>
      <c r="C297" s="103" t="str">
        <f>IF(A297="","",IF(VLOOKUP(A297,eligibilité!$A$15:$AG$515,3,TRUE)="","",VLOOKUP(A297,eligibilité!$A$15:$AG$515,3,TRUE)))</f>
        <v/>
      </c>
      <c r="D297" s="103" t="str">
        <f>IF(A297="","",IF(VLOOKUP(A297,eligibilité!$A$15:$AG$515,4,TRUE)="","",VLOOKUP(A297,eligibilité!$A$15:$AG$515,4,TRUE)))</f>
        <v/>
      </c>
      <c r="E297" s="103" t="str">
        <f>IF(A297="","",IF(VLOOKUP(A297,eligibilité!$A$15:$AG$515,5,TRUE)="","",VLOOKUP(A297,eligibilité!$A$15:$AG$515,5,TRUE)))</f>
        <v/>
      </c>
      <c r="F297" s="104" t="str">
        <f>IF(A297="","",IF(VLOOKUP(A297,eligibilité!$A$15:$AG$515,6,TRUE)="","",VLOOKUP(A297,eligibilité!$A$15:$AG$515,6,TRUE)))</f>
        <v/>
      </c>
      <c r="G297" s="104" t="str">
        <f>IF(A297="","",IF(VLOOKUP(A297,eligibilité!$A$15:$AG$515,7,TRUE)="","",VLOOKUP(A297,eligibilité!$A$15:$AG$515,7,TRUE)))</f>
        <v/>
      </c>
      <c r="H297" s="323" t="str">
        <f>IF(A297="","",IF(VLOOKUP(A297,eligibilité!$A$15:$AG$515,8,TRUE)="","",VLOOKUP(A297,eligibilité!$A$15:$AG$515,8,TRUE)))</f>
        <v/>
      </c>
      <c r="I297" s="103" t="str">
        <f>IF(A297="","",IF(VLOOKUP(A297,eligibilité!$A$15:$AG$515,9,TRUE)="","",VLOOKUP(A297,eligibilité!$A$15:$AG$515,9,TRUE)))</f>
        <v/>
      </c>
      <c r="J297" s="105" t="str">
        <f>IF(A297="","",IF(VLOOKUP(A297,eligibilité!$A$15:$AG$515,10,TRUE)="","",VLOOKUP(A297,eligibilité!$A$15:$AG$515,10,TRUE)))</f>
        <v/>
      </c>
      <c r="K297" s="106" t="str">
        <f>IF(A297="","",IF(VLOOKUP(A297,eligibilité!$A$15:$AG$515,30,FALSE)=0,"",VLOOKUP(A297,eligibilité!$A$15:$AG$515,30,FALSE)))</f>
        <v/>
      </c>
      <c r="L297" s="107" t="str">
        <f t="shared" si="64"/>
        <v/>
      </c>
      <c r="M297" s="108" t="str">
        <f t="shared" si="65"/>
        <v/>
      </c>
      <c r="N297" s="107" t="str">
        <f t="shared" si="66"/>
        <v/>
      </c>
      <c r="O297" s="109" t="str">
        <f t="shared" si="67"/>
        <v/>
      </c>
      <c r="P297" s="109" t="str">
        <f t="shared" si="68"/>
        <v/>
      </c>
      <c r="Q297" s="241" t="str">
        <f t="shared" si="69"/>
        <v/>
      </c>
      <c r="R297" s="110" t="str">
        <f t="shared" si="70"/>
        <v/>
      </c>
      <c r="S297" s="352">
        <f t="shared" ca="1" si="79"/>
        <v>1296</v>
      </c>
      <c r="T297" s="107" t="str">
        <f t="shared" si="71"/>
        <v/>
      </c>
      <c r="U297" s="108" t="str">
        <f t="shared" si="72"/>
        <v/>
      </c>
      <c r="V297" s="107" t="str">
        <f t="shared" si="73"/>
        <v/>
      </c>
      <c r="W297" s="107" t="str">
        <f t="shared" si="74"/>
        <v/>
      </c>
      <c r="X297" s="108" t="str">
        <f t="shared" si="75"/>
        <v/>
      </c>
      <c r="Y297" s="108" t="str">
        <f t="shared" si="76"/>
        <v/>
      </c>
      <c r="Z297" s="108" t="str">
        <f t="shared" si="77"/>
        <v xml:space="preserve">Temps restant : </v>
      </c>
      <c r="AA297" s="355" t="str">
        <f t="shared" si="78"/>
        <v/>
      </c>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row>
    <row r="298" spans="1:87" ht="15.75" thickBot="1">
      <c r="A298" s="354" t="str">
        <f>IF(eligibilité!AG300="","",eligibilité!A300)</f>
        <v/>
      </c>
      <c r="B298" s="103" t="str">
        <f>IF(A298="","",IF(VLOOKUP(A298,eligibilité!$A$15:$J$515,2,TRUE)="","",VLOOKUP(A298,eligibilité!$A$15:$J$515,2,TRUE)))</f>
        <v/>
      </c>
      <c r="C298" s="103" t="str">
        <f>IF(A298="","",IF(VLOOKUP(A298,eligibilité!$A$15:$AG$515,3,TRUE)="","",VLOOKUP(A298,eligibilité!$A$15:$AG$515,3,TRUE)))</f>
        <v/>
      </c>
      <c r="D298" s="103" t="str">
        <f>IF(A298="","",IF(VLOOKUP(A298,eligibilité!$A$15:$AG$515,4,TRUE)="","",VLOOKUP(A298,eligibilité!$A$15:$AG$515,4,TRUE)))</f>
        <v/>
      </c>
      <c r="E298" s="103" t="str">
        <f>IF(A298="","",IF(VLOOKUP(A298,eligibilité!$A$15:$AG$515,5,TRUE)="","",VLOOKUP(A298,eligibilité!$A$15:$AG$515,5,TRUE)))</f>
        <v/>
      </c>
      <c r="F298" s="104" t="str">
        <f>IF(A298="","",IF(VLOOKUP(A298,eligibilité!$A$15:$AG$515,6,TRUE)="","",VLOOKUP(A298,eligibilité!$A$15:$AG$515,6,TRUE)))</f>
        <v/>
      </c>
      <c r="G298" s="104" t="str">
        <f>IF(A298="","",IF(VLOOKUP(A298,eligibilité!$A$15:$AG$515,7,TRUE)="","",VLOOKUP(A298,eligibilité!$A$15:$AG$515,7,TRUE)))</f>
        <v/>
      </c>
      <c r="H298" s="323" t="str">
        <f>IF(A298="","",IF(VLOOKUP(A298,eligibilité!$A$15:$AG$515,8,TRUE)="","",VLOOKUP(A298,eligibilité!$A$15:$AG$515,8,TRUE)))</f>
        <v/>
      </c>
      <c r="I298" s="103" t="str">
        <f>IF(A298="","",IF(VLOOKUP(A298,eligibilité!$A$15:$AG$515,9,TRUE)="","",VLOOKUP(A298,eligibilité!$A$15:$AG$515,9,TRUE)))</f>
        <v/>
      </c>
      <c r="J298" s="105" t="str">
        <f>IF(A298="","",IF(VLOOKUP(A298,eligibilité!$A$15:$AG$515,10,TRUE)="","",VLOOKUP(A298,eligibilité!$A$15:$AG$515,10,TRUE)))</f>
        <v/>
      </c>
      <c r="K298" s="106" t="str">
        <f>IF(A298="","",IF(VLOOKUP(A298,eligibilité!$A$15:$AG$515,30,FALSE)=0,"",VLOOKUP(A298,eligibilité!$A$15:$AG$515,30,FALSE)))</f>
        <v/>
      </c>
      <c r="L298" s="107" t="str">
        <f t="shared" si="64"/>
        <v/>
      </c>
      <c r="M298" s="108" t="str">
        <f t="shared" si="65"/>
        <v/>
      </c>
      <c r="N298" s="107" t="str">
        <f t="shared" si="66"/>
        <v/>
      </c>
      <c r="O298" s="109" t="str">
        <f t="shared" si="67"/>
        <v/>
      </c>
      <c r="P298" s="109" t="str">
        <f t="shared" si="68"/>
        <v/>
      </c>
      <c r="Q298" s="241" t="str">
        <f t="shared" si="69"/>
        <v/>
      </c>
      <c r="R298" s="110" t="str">
        <f t="shared" si="70"/>
        <v/>
      </c>
      <c r="S298" s="352">
        <f t="shared" ca="1" si="79"/>
        <v>1296</v>
      </c>
      <c r="T298" s="107" t="str">
        <f t="shared" si="71"/>
        <v/>
      </c>
      <c r="U298" s="108" t="str">
        <f t="shared" si="72"/>
        <v/>
      </c>
      <c r="V298" s="107" t="str">
        <f t="shared" si="73"/>
        <v/>
      </c>
      <c r="W298" s="107" t="str">
        <f t="shared" si="74"/>
        <v/>
      </c>
      <c r="X298" s="108" t="str">
        <f t="shared" si="75"/>
        <v/>
      </c>
      <c r="Y298" s="108" t="str">
        <f t="shared" si="76"/>
        <v/>
      </c>
      <c r="Z298" s="108" t="str">
        <f t="shared" si="77"/>
        <v xml:space="preserve">Temps restant : </v>
      </c>
      <c r="AA298" s="355" t="str">
        <f t="shared" si="78"/>
        <v/>
      </c>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row>
    <row r="299" spans="1:87" ht="15.75" thickBot="1">
      <c r="A299" s="354" t="str">
        <f>IF(eligibilité!AG301="","",eligibilité!A301)</f>
        <v/>
      </c>
      <c r="B299" s="103" t="str">
        <f>IF(A299="","",IF(VLOOKUP(A299,eligibilité!$A$15:$J$515,2,TRUE)="","",VLOOKUP(A299,eligibilité!$A$15:$J$515,2,TRUE)))</f>
        <v/>
      </c>
      <c r="C299" s="103" t="str">
        <f>IF(A299="","",IF(VLOOKUP(A299,eligibilité!$A$15:$AG$515,3,TRUE)="","",VLOOKUP(A299,eligibilité!$A$15:$AG$515,3,TRUE)))</f>
        <v/>
      </c>
      <c r="D299" s="103" t="str">
        <f>IF(A299="","",IF(VLOOKUP(A299,eligibilité!$A$15:$AG$515,4,TRUE)="","",VLOOKUP(A299,eligibilité!$A$15:$AG$515,4,TRUE)))</f>
        <v/>
      </c>
      <c r="E299" s="103" t="str">
        <f>IF(A299="","",IF(VLOOKUP(A299,eligibilité!$A$15:$AG$515,5,TRUE)="","",VLOOKUP(A299,eligibilité!$A$15:$AG$515,5,TRUE)))</f>
        <v/>
      </c>
      <c r="F299" s="104" t="str">
        <f>IF(A299="","",IF(VLOOKUP(A299,eligibilité!$A$15:$AG$515,6,TRUE)="","",VLOOKUP(A299,eligibilité!$A$15:$AG$515,6,TRUE)))</f>
        <v/>
      </c>
      <c r="G299" s="104" t="str">
        <f>IF(A299="","",IF(VLOOKUP(A299,eligibilité!$A$15:$AG$515,7,TRUE)="","",VLOOKUP(A299,eligibilité!$A$15:$AG$515,7,TRUE)))</f>
        <v/>
      </c>
      <c r="H299" s="323" t="str">
        <f>IF(A299="","",IF(VLOOKUP(A299,eligibilité!$A$15:$AG$515,8,TRUE)="","",VLOOKUP(A299,eligibilité!$A$15:$AG$515,8,TRUE)))</f>
        <v/>
      </c>
      <c r="I299" s="103" t="str">
        <f>IF(A299="","",IF(VLOOKUP(A299,eligibilité!$A$15:$AG$515,9,TRUE)="","",VLOOKUP(A299,eligibilité!$A$15:$AG$515,9,TRUE)))</f>
        <v/>
      </c>
      <c r="J299" s="105" t="str">
        <f>IF(A299="","",IF(VLOOKUP(A299,eligibilité!$A$15:$AG$515,10,TRUE)="","",VLOOKUP(A299,eligibilité!$A$15:$AG$515,10,TRUE)))</f>
        <v/>
      </c>
      <c r="K299" s="106" t="str">
        <f>IF(A299="","",IF(VLOOKUP(A299,eligibilité!$A$15:$AG$515,30,FALSE)=0,"",VLOOKUP(A299,eligibilité!$A$15:$AG$515,30,FALSE)))</f>
        <v/>
      </c>
      <c r="L299" s="107" t="str">
        <f t="shared" si="64"/>
        <v/>
      </c>
      <c r="M299" s="108" t="str">
        <f t="shared" si="65"/>
        <v/>
      </c>
      <c r="N299" s="107" t="str">
        <f t="shared" si="66"/>
        <v/>
      </c>
      <c r="O299" s="109" t="str">
        <f t="shared" si="67"/>
        <v/>
      </c>
      <c r="P299" s="109" t="str">
        <f t="shared" si="68"/>
        <v/>
      </c>
      <c r="Q299" s="241" t="str">
        <f t="shared" si="69"/>
        <v/>
      </c>
      <c r="R299" s="110" t="str">
        <f t="shared" si="70"/>
        <v/>
      </c>
      <c r="S299" s="352">
        <f t="shared" ca="1" si="79"/>
        <v>1296</v>
      </c>
      <c r="T299" s="107" t="str">
        <f t="shared" si="71"/>
        <v/>
      </c>
      <c r="U299" s="108" t="str">
        <f t="shared" si="72"/>
        <v/>
      </c>
      <c r="V299" s="107" t="str">
        <f t="shared" si="73"/>
        <v/>
      </c>
      <c r="W299" s="107" t="str">
        <f t="shared" si="74"/>
        <v/>
      </c>
      <c r="X299" s="108" t="str">
        <f t="shared" si="75"/>
        <v/>
      </c>
      <c r="Y299" s="108" t="str">
        <f t="shared" si="76"/>
        <v/>
      </c>
      <c r="Z299" s="108" t="str">
        <f t="shared" si="77"/>
        <v xml:space="preserve">Temps restant : </v>
      </c>
      <c r="AA299" s="355" t="str">
        <f t="shared" si="78"/>
        <v/>
      </c>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row>
    <row r="300" spans="1:87" ht="15.75" thickBot="1">
      <c r="A300" s="354" t="str">
        <f>IF(eligibilité!AG302="","",eligibilité!A302)</f>
        <v/>
      </c>
      <c r="B300" s="103" t="str">
        <f>IF(A300="","",IF(VLOOKUP(A300,eligibilité!$A$15:$J$515,2,TRUE)="","",VLOOKUP(A300,eligibilité!$A$15:$J$515,2,TRUE)))</f>
        <v/>
      </c>
      <c r="C300" s="103" t="str">
        <f>IF(A300="","",IF(VLOOKUP(A300,eligibilité!$A$15:$AG$515,3,TRUE)="","",VLOOKUP(A300,eligibilité!$A$15:$AG$515,3,TRUE)))</f>
        <v/>
      </c>
      <c r="D300" s="103" t="str">
        <f>IF(A300="","",IF(VLOOKUP(A300,eligibilité!$A$15:$AG$515,4,TRUE)="","",VLOOKUP(A300,eligibilité!$A$15:$AG$515,4,TRUE)))</f>
        <v/>
      </c>
      <c r="E300" s="103" t="str">
        <f>IF(A300="","",IF(VLOOKUP(A300,eligibilité!$A$15:$AG$515,5,TRUE)="","",VLOOKUP(A300,eligibilité!$A$15:$AG$515,5,TRUE)))</f>
        <v/>
      </c>
      <c r="F300" s="104" t="str">
        <f>IF(A300="","",IF(VLOOKUP(A300,eligibilité!$A$15:$AG$515,6,TRUE)="","",VLOOKUP(A300,eligibilité!$A$15:$AG$515,6,TRUE)))</f>
        <v/>
      </c>
      <c r="G300" s="104" t="str">
        <f>IF(A300="","",IF(VLOOKUP(A300,eligibilité!$A$15:$AG$515,7,TRUE)="","",VLOOKUP(A300,eligibilité!$A$15:$AG$515,7,TRUE)))</f>
        <v/>
      </c>
      <c r="H300" s="323" t="str">
        <f>IF(A300="","",IF(VLOOKUP(A300,eligibilité!$A$15:$AG$515,8,TRUE)="","",VLOOKUP(A300,eligibilité!$A$15:$AG$515,8,TRUE)))</f>
        <v/>
      </c>
      <c r="I300" s="103" t="str">
        <f>IF(A300="","",IF(VLOOKUP(A300,eligibilité!$A$15:$AG$515,9,TRUE)="","",VLOOKUP(A300,eligibilité!$A$15:$AG$515,9,TRUE)))</f>
        <v/>
      </c>
      <c r="J300" s="105" t="str">
        <f>IF(A300="","",IF(VLOOKUP(A300,eligibilité!$A$15:$AG$515,10,TRUE)="","",VLOOKUP(A300,eligibilité!$A$15:$AG$515,10,TRUE)))</f>
        <v/>
      </c>
      <c r="K300" s="106" t="str">
        <f>IF(A300="","",IF(VLOOKUP(A300,eligibilité!$A$15:$AG$515,30,FALSE)=0,"",VLOOKUP(A300,eligibilité!$A$15:$AG$515,30,FALSE)))</f>
        <v/>
      </c>
      <c r="L300" s="107" t="str">
        <f t="shared" si="64"/>
        <v/>
      </c>
      <c r="M300" s="108" t="str">
        <f t="shared" si="65"/>
        <v/>
      </c>
      <c r="N300" s="107" t="str">
        <f t="shared" si="66"/>
        <v/>
      </c>
      <c r="O300" s="109" t="str">
        <f t="shared" si="67"/>
        <v/>
      </c>
      <c r="P300" s="109" t="str">
        <f t="shared" si="68"/>
        <v/>
      </c>
      <c r="Q300" s="241" t="str">
        <f t="shared" si="69"/>
        <v/>
      </c>
      <c r="R300" s="110" t="str">
        <f t="shared" si="70"/>
        <v/>
      </c>
      <c r="S300" s="352">
        <f t="shared" ca="1" si="79"/>
        <v>1296</v>
      </c>
      <c r="T300" s="107" t="str">
        <f t="shared" si="71"/>
        <v/>
      </c>
      <c r="U300" s="108" t="str">
        <f t="shared" si="72"/>
        <v/>
      </c>
      <c r="V300" s="107" t="str">
        <f t="shared" si="73"/>
        <v/>
      </c>
      <c r="W300" s="107" t="str">
        <f t="shared" si="74"/>
        <v/>
      </c>
      <c r="X300" s="108" t="str">
        <f t="shared" si="75"/>
        <v/>
      </c>
      <c r="Y300" s="108" t="str">
        <f t="shared" si="76"/>
        <v/>
      </c>
      <c r="Z300" s="108" t="str">
        <f t="shared" si="77"/>
        <v xml:space="preserve">Temps restant : </v>
      </c>
      <c r="AA300" s="355" t="str">
        <f t="shared" si="78"/>
        <v/>
      </c>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row>
    <row r="301" spans="1:87" ht="15.75" thickBot="1">
      <c r="A301" s="354" t="str">
        <f>IF(eligibilité!AG303="","",eligibilité!A303)</f>
        <v/>
      </c>
      <c r="B301" s="103" t="str">
        <f>IF(A301="","",IF(VLOOKUP(A301,eligibilité!$A$15:$J$515,2,TRUE)="","",VLOOKUP(A301,eligibilité!$A$15:$J$515,2,TRUE)))</f>
        <v/>
      </c>
      <c r="C301" s="103" t="str">
        <f>IF(A301="","",IF(VLOOKUP(A301,eligibilité!$A$15:$AG$515,3,TRUE)="","",VLOOKUP(A301,eligibilité!$A$15:$AG$515,3,TRUE)))</f>
        <v/>
      </c>
      <c r="D301" s="103" t="str">
        <f>IF(A301="","",IF(VLOOKUP(A301,eligibilité!$A$15:$AG$515,4,TRUE)="","",VLOOKUP(A301,eligibilité!$A$15:$AG$515,4,TRUE)))</f>
        <v/>
      </c>
      <c r="E301" s="103" t="str">
        <f>IF(A301="","",IF(VLOOKUP(A301,eligibilité!$A$15:$AG$515,5,TRUE)="","",VLOOKUP(A301,eligibilité!$A$15:$AG$515,5,TRUE)))</f>
        <v/>
      </c>
      <c r="F301" s="104" t="str">
        <f>IF(A301="","",IF(VLOOKUP(A301,eligibilité!$A$15:$AG$515,6,TRUE)="","",VLOOKUP(A301,eligibilité!$A$15:$AG$515,6,TRUE)))</f>
        <v/>
      </c>
      <c r="G301" s="104" t="str">
        <f>IF(A301="","",IF(VLOOKUP(A301,eligibilité!$A$15:$AG$515,7,TRUE)="","",VLOOKUP(A301,eligibilité!$A$15:$AG$515,7,TRUE)))</f>
        <v/>
      </c>
      <c r="H301" s="323" t="str">
        <f>IF(A301="","",IF(VLOOKUP(A301,eligibilité!$A$15:$AG$515,8,TRUE)="","",VLOOKUP(A301,eligibilité!$A$15:$AG$515,8,TRUE)))</f>
        <v/>
      </c>
      <c r="I301" s="103" t="str">
        <f>IF(A301="","",IF(VLOOKUP(A301,eligibilité!$A$15:$AG$515,9,TRUE)="","",VLOOKUP(A301,eligibilité!$A$15:$AG$515,9,TRUE)))</f>
        <v/>
      </c>
      <c r="J301" s="105" t="str">
        <f>IF(A301="","",IF(VLOOKUP(A301,eligibilité!$A$15:$AG$515,10,TRUE)="","",VLOOKUP(A301,eligibilité!$A$15:$AG$515,10,TRUE)))</f>
        <v/>
      </c>
      <c r="K301" s="106" t="str">
        <f>IF(A301="","",IF(VLOOKUP(A301,eligibilité!$A$15:$AG$515,30,FALSE)=0,"",VLOOKUP(A301,eligibilité!$A$15:$AG$515,30,FALSE)))</f>
        <v/>
      </c>
      <c r="L301" s="107" t="str">
        <f t="shared" si="64"/>
        <v/>
      </c>
      <c r="M301" s="108" t="str">
        <f t="shared" si="65"/>
        <v/>
      </c>
      <c r="N301" s="107" t="str">
        <f t="shared" si="66"/>
        <v/>
      </c>
      <c r="O301" s="109" t="str">
        <f t="shared" si="67"/>
        <v/>
      </c>
      <c r="P301" s="109" t="str">
        <f t="shared" si="68"/>
        <v/>
      </c>
      <c r="Q301" s="241" t="str">
        <f t="shared" si="69"/>
        <v/>
      </c>
      <c r="R301" s="110" t="str">
        <f t="shared" si="70"/>
        <v/>
      </c>
      <c r="S301" s="352">
        <f t="shared" ca="1" si="79"/>
        <v>1296</v>
      </c>
      <c r="T301" s="107" t="str">
        <f t="shared" si="71"/>
        <v/>
      </c>
      <c r="U301" s="108" t="str">
        <f t="shared" si="72"/>
        <v/>
      </c>
      <c r="V301" s="107" t="str">
        <f t="shared" si="73"/>
        <v/>
      </c>
      <c r="W301" s="107" t="str">
        <f t="shared" si="74"/>
        <v/>
      </c>
      <c r="X301" s="108" t="str">
        <f t="shared" si="75"/>
        <v/>
      </c>
      <c r="Y301" s="108" t="str">
        <f t="shared" si="76"/>
        <v/>
      </c>
      <c r="Z301" s="108" t="str">
        <f t="shared" si="77"/>
        <v xml:space="preserve">Temps restant : </v>
      </c>
      <c r="AA301" s="355" t="str">
        <f t="shared" si="78"/>
        <v/>
      </c>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row>
    <row r="302" spans="1:87" ht="15.75" thickBot="1">
      <c r="A302" s="354" t="str">
        <f>IF(eligibilité!AG304="","",eligibilité!A304)</f>
        <v/>
      </c>
      <c r="B302" s="103" t="str">
        <f>IF(A302="","",IF(VLOOKUP(A302,eligibilité!$A$15:$J$515,2,TRUE)="","",VLOOKUP(A302,eligibilité!$A$15:$J$515,2,TRUE)))</f>
        <v/>
      </c>
      <c r="C302" s="103" t="str">
        <f>IF(A302="","",IF(VLOOKUP(A302,eligibilité!$A$15:$AG$515,3,TRUE)="","",VLOOKUP(A302,eligibilité!$A$15:$AG$515,3,TRUE)))</f>
        <v/>
      </c>
      <c r="D302" s="103" t="str">
        <f>IF(A302="","",IF(VLOOKUP(A302,eligibilité!$A$15:$AG$515,4,TRUE)="","",VLOOKUP(A302,eligibilité!$A$15:$AG$515,4,TRUE)))</f>
        <v/>
      </c>
      <c r="E302" s="103" t="str">
        <f>IF(A302="","",IF(VLOOKUP(A302,eligibilité!$A$15:$AG$515,5,TRUE)="","",VLOOKUP(A302,eligibilité!$A$15:$AG$515,5,TRUE)))</f>
        <v/>
      </c>
      <c r="F302" s="104" t="str">
        <f>IF(A302="","",IF(VLOOKUP(A302,eligibilité!$A$15:$AG$515,6,TRUE)="","",VLOOKUP(A302,eligibilité!$A$15:$AG$515,6,TRUE)))</f>
        <v/>
      </c>
      <c r="G302" s="104" t="str">
        <f>IF(A302="","",IF(VLOOKUP(A302,eligibilité!$A$15:$AG$515,7,TRUE)="","",VLOOKUP(A302,eligibilité!$A$15:$AG$515,7,TRUE)))</f>
        <v/>
      </c>
      <c r="H302" s="323" t="str">
        <f>IF(A302="","",IF(VLOOKUP(A302,eligibilité!$A$15:$AG$515,8,TRUE)="","",VLOOKUP(A302,eligibilité!$A$15:$AG$515,8,TRUE)))</f>
        <v/>
      </c>
      <c r="I302" s="103" t="str">
        <f>IF(A302="","",IF(VLOOKUP(A302,eligibilité!$A$15:$AG$515,9,TRUE)="","",VLOOKUP(A302,eligibilité!$A$15:$AG$515,9,TRUE)))</f>
        <v/>
      </c>
      <c r="J302" s="105" t="str">
        <f>IF(A302="","",IF(VLOOKUP(A302,eligibilité!$A$15:$AG$515,10,TRUE)="","",VLOOKUP(A302,eligibilité!$A$15:$AG$515,10,TRUE)))</f>
        <v/>
      </c>
      <c r="K302" s="106" t="str">
        <f>IF(A302="","",IF(VLOOKUP(A302,eligibilité!$A$15:$AG$515,30,FALSE)=0,"",VLOOKUP(A302,eligibilité!$A$15:$AG$515,30,FALSE)))</f>
        <v/>
      </c>
      <c r="L302" s="107" t="str">
        <f t="shared" si="64"/>
        <v/>
      </c>
      <c r="M302" s="108" t="str">
        <f t="shared" si="65"/>
        <v/>
      </c>
      <c r="N302" s="107" t="str">
        <f t="shared" si="66"/>
        <v/>
      </c>
      <c r="O302" s="109" t="str">
        <f t="shared" si="67"/>
        <v/>
      </c>
      <c r="P302" s="109" t="str">
        <f t="shared" si="68"/>
        <v/>
      </c>
      <c r="Q302" s="241" t="str">
        <f t="shared" si="69"/>
        <v/>
      </c>
      <c r="R302" s="110" t="str">
        <f t="shared" si="70"/>
        <v/>
      </c>
      <c r="S302" s="352">
        <f t="shared" ca="1" si="79"/>
        <v>1296</v>
      </c>
      <c r="T302" s="107" t="str">
        <f t="shared" si="71"/>
        <v/>
      </c>
      <c r="U302" s="108" t="str">
        <f t="shared" si="72"/>
        <v/>
      </c>
      <c r="V302" s="107" t="str">
        <f t="shared" si="73"/>
        <v/>
      </c>
      <c r="W302" s="107" t="str">
        <f t="shared" si="74"/>
        <v/>
      </c>
      <c r="X302" s="108" t="str">
        <f t="shared" si="75"/>
        <v/>
      </c>
      <c r="Y302" s="108" t="str">
        <f t="shared" si="76"/>
        <v/>
      </c>
      <c r="Z302" s="108" t="str">
        <f t="shared" si="77"/>
        <v xml:space="preserve">Temps restant : </v>
      </c>
      <c r="AA302" s="355" t="str">
        <f t="shared" si="78"/>
        <v/>
      </c>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row>
    <row r="303" spans="1:87" ht="15.75" thickBot="1">
      <c r="A303" s="354" t="str">
        <f>IF(eligibilité!AG305="","",eligibilité!A305)</f>
        <v/>
      </c>
      <c r="B303" s="103" t="str">
        <f>IF(A303="","",IF(VLOOKUP(A303,eligibilité!$A$15:$J$515,2,TRUE)="","",VLOOKUP(A303,eligibilité!$A$15:$J$515,2,TRUE)))</f>
        <v/>
      </c>
      <c r="C303" s="103" t="str">
        <f>IF(A303="","",IF(VLOOKUP(A303,eligibilité!$A$15:$AG$515,3,TRUE)="","",VLOOKUP(A303,eligibilité!$A$15:$AG$515,3,TRUE)))</f>
        <v/>
      </c>
      <c r="D303" s="103" t="str">
        <f>IF(A303="","",IF(VLOOKUP(A303,eligibilité!$A$15:$AG$515,4,TRUE)="","",VLOOKUP(A303,eligibilité!$A$15:$AG$515,4,TRUE)))</f>
        <v/>
      </c>
      <c r="E303" s="103" t="str">
        <f>IF(A303="","",IF(VLOOKUP(A303,eligibilité!$A$15:$AG$515,5,TRUE)="","",VLOOKUP(A303,eligibilité!$A$15:$AG$515,5,TRUE)))</f>
        <v/>
      </c>
      <c r="F303" s="104" t="str">
        <f>IF(A303="","",IF(VLOOKUP(A303,eligibilité!$A$15:$AG$515,6,TRUE)="","",VLOOKUP(A303,eligibilité!$A$15:$AG$515,6,TRUE)))</f>
        <v/>
      </c>
      <c r="G303" s="104" t="str">
        <f>IF(A303="","",IF(VLOOKUP(A303,eligibilité!$A$15:$AG$515,7,TRUE)="","",VLOOKUP(A303,eligibilité!$A$15:$AG$515,7,TRUE)))</f>
        <v/>
      </c>
      <c r="H303" s="323" t="str">
        <f>IF(A303="","",IF(VLOOKUP(A303,eligibilité!$A$15:$AG$515,8,TRUE)="","",VLOOKUP(A303,eligibilité!$A$15:$AG$515,8,TRUE)))</f>
        <v/>
      </c>
      <c r="I303" s="103" t="str">
        <f>IF(A303="","",IF(VLOOKUP(A303,eligibilité!$A$15:$AG$515,9,TRUE)="","",VLOOKUP(A303,eligibilité!$A$15:$AG$515,9,TRUE)))</f>
        <v/>
      </c>
      <c r="J303" s="105" t="str">
        <f>IF(A303="","",IF(VLOOKUP(A303,eligibilité!$A$15:$AG$515,10,TRUE)="","",VLOOKUP(A303,eligibilité!$A$15:$AG$515,10,TRUE)))</f>
        <v/>
      </c>
      <c r="K303" s="106" t="str">
        <f>IF(A303="","",IF(VLOOKUP(A303,eligibilité!$A$15:$AG$515,30,FALSE)=0,"",VLOOKUP(A303,eligibilité!$A$15:$AG$515,30,FALSE)))</f>
        <v/>
      </c>
      <c r="L303" s="107" t="str">
        <f t="shared" si="64"/>
        <v/>
      </c>
      <c r="M303" s="108" t="str">
        <f t="shared" si="65"/>
        <v/>
      </c>
      <c r="N303" s="107" t="str">
        <f t="shared" si="66"/>
        <v/>
      </c>
      <c r="O303" s="109" t="str">
        <f t="shared" si="67"/>
        <v/>
      </c>
      <c r="P303" s="109" t="str">
        <f t="shared" si="68"/>
        <v/>
      </c>
      <c r="Q303" s="241" t="str">
        <f t="shared" si="69"/>
        <v/>
      </c>
      <c r="R303" s="110" t="str">
        <f t="shared" si="70"/>
        <v/>
      </c>
      <c r="S303" s="352">
        <f t="shared" ca="1" si="79"/>
        <v>1296</v>
      </c>
      <c r="T303" s="107" t="str">
        <f t="shared" si="71"/>
        <v/>
      </c>
      <c r="U303" s="108" t="str">
        <f t="shared" si="72"/>
        <v/>
      </c>
      <c r="V303" s="107" t="str">
        <f t="shared" si="73"/>
        <v/>
      </c>
      <c r="W303" s="107" t="str">
        <f t="shared" si="74"/>
        <v/>
      </c>
      <c r="X303" s="108" t="str">
        <f t="shared" si="75"/>
        <v/>
      </c>
      <c r="Y303" s="108" t="str">
        <f t="shared" si="76"/>
        <v/>
      </c>
      <c r="Z303" s="108" t="str">
        <f t="shared" si="77"/>
        <v xml:space="preserve">Temps restant : </v>
      </c>
      <c r="AA303" s="355" t="str">
        <f t="shared" si="78"/>
        <v/>
      </c>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row>
    <row r="304" spans="1:87" ht="15.75" thickBot="1">
      <c r="A304" s="354" t="str">
        <f>IF(eligibilité!AG306="","",eligibilité!A306)</f>
        <v/>
      </c>
      <c r="B304" s="103" t="str">
        <f>IF(A304="","",IF(VLOOKUP(A304,eligibilité!$A$15:$J$515,2,TRUE)="","",VLOOKUP(A304,eligibilité!$A$15:$J$515,2,TRUE)))</f>
        <v/>
      </c>
      <c r="C304" s="103" t="str">
        <f>IF(A304="","",IF(VLOOKUP(A304,eligibilité!$A$15:$AG$515,3,TRUE)="","",VLOOKUP(A304,eligibilité!$A$15:$AG$515,3,TRUE)))</f>
        <v/>
      </c>
      <c r="D304" s="103" t="str">
        <f>IF(A304="","",IF(VLOOKUP(A304,eligibilité!$A$15:$AG$515,4,TRUE)="","",VLOOKUP(A304,eligibilité!$A$15:$AG$515,4,TRUE)))</f>
        <v/>
      </c>
      <c r="E304" s="103" t="str">
        <f>IF(A304="","",IF(VLOOKUP(A304,eligibilité!$A$15:$AG$515,5,TRUE)="","",VLOOKUP(A304,eligibilité!$A$15:$AG$515,5,TRUE)))</f>
        <v/>
      </c>
      <c r="F304" s="104" t="str">
        <f>IF(A304="","",IF(VLOOKUP(A304,eligibilité!$A$15:$AG$515,6,TRUE)="","",VLOOKUP(A304,eligibilité!$A$15:$AG$515,6,TRUE)))</f>
        <v/>
      </c>
      <c r="G304" s="104" t="str">
        <f>IF(A304="","",IF(VLOOKUP(A304,eligibilité!$A$15:$AG$515,7,TRUE)="","",VLOOKUP(A304,eligibilité!$A$15:$AG$515,7,TRUE)))</f>
        <v/>
      </c>
      <c r="H304" s="323" t="str">
        <f>IF(A304="","",IF(VLOOKUP(A304,eligibilité!$A$15:$AG$515,8,TRUE)="","",VLOOKUP(A304,eligibilité!$A$15:$AG$515,8,TRUE)))</f>
        <v/>
      </c>
      <c r="I304" s="103" t="str">
        <f>IF(A304="","",IF(VLOOKUP(A304,eligibilité!$A$15:$AG$515,9,TRUE)="","",VLOOKUP(A304,eligibilité!$A$15:$AG$515,9,TRUE)))</f>
        <v/>
      </c>
      <c r="J304" s="105" t="str">
        <f>IF(A304="","",IF(VLOOKUP(A304,eligibilité!$A$15:$AG$515,10,TRUE)="","",VLOOKUP(A304,eligibilité!$A$15:$AG$515,10,TRUE)))</f>
        <v/>
      </c>
      <c r="K304" s="106" t="str">
        <f>IF(A304="","",IF(VLOOKUP(A304,eligibilité!$A$15:$AG$515,30,FALSE)=0,"",VLOOKUP(A304,eligibilité!$A$15:$AG$515,30,FALSE)))</f>
        <v/>
      </c>
      <c r="L304" s="107" t="str">
        <f t="shared" si="64"/>
        <v/>
      </c>
      <c r="M304" s="108" t="str">
        <f t="shared" si="65"/>
        <v/>
      </c>
      <c r="N304" s="107" t="str">
        <f t="shared" si="66"/>
        <v/>
      </c>
      <c r="O304" s="109" t="str">
        <f t="shared" si="67"/>
        <v/>
      </c>
      <c r="P304" s="109" t="str">
        <f t="shared" si="68"/>
        <v/>
      </c>
      <c r="Q304" s="241" t="str">
        <f t="shared" si="69"/>
        <v/>
      </c>
      <c r="R304" s="110" t="str">
        <f t="shared" si="70"/>
        <v/>
      </c>
      <c r="S304" s="352">
        <f t="shared" ca="1" si="79"/>
        <v>1296</v>
      </c>
      <c r="T304" s="107" t="str">
        <f t="shared" si="71"/>
        <v/>
      </c>
      <c r="U304" s="108" t="str">
        <f t="shared" si="72"/>
        <v/>
      </c>
      <c r="V304" s="107" t="str">
        <f t="shared" si="73"/>
        <v/>
      </c>
      <c r="W304" s="107" t="str">
        <f t="shared" si="74"/>
        <v/>
      </c>
      <c r="X304" s="108" t="str">
        <f t="shared" si="75"/>
        <v/>
      </c>
      <c r="Y304" s="108" t="str">
        <f t="shared" si="76"/>
        <v/>
      </c>
      <c r="Z304" s="108" t="str">
        <f t="shared" si="77"/>
        <v xml:space="preserve">Temps restant : </v>
      </c>
      <c r="AA304" s="355" t="str">
        <f t="shared" si="78"/>
        <v/>
      </c>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row>
    <row r="305" spans="1:87" ht="15.75" thickBot="1">
      <c r="A305" s="354" t="str">
        <f>IF(eligibilité!AG307="","",eligibilité!A307)</f>
        <v/>
      </c>
      <c r="B305" s="103" t="str">
        <f>IF(A305="","",IF(VLOOKUP(A305,eligibilité!$A$15:$J$515,2,TRUE)="","",VLOOKUP(A305,eligibilité!$A$15:$J$515,2,TRUE)))</f>
        <v/>
      </c>
      <c r="C305" s="103" t="str">
        <f>IF(A305="","",IF(VLOOKUP(A305,eligibilité!$A$15:$AG$515,3,TRUE)="","",VLOOKUP(A305,eligibilité!$A$15:$AG$515,3,TRUE)))</f>
        <v/>
      </c>
      <c r="D305" s="103" t="str">
        <f>IF(A305="","",IF(VLOOKUP(A305,eligibilité!$A$15:$AG$515,4,TRUE)="","",VLOOKUP(A305,eligibilité!$A$15:$AG$515,4,TRUE)))</f>
        <v/>
      </c>
      <c r="E305" s="103" t="str">
        <f>IF(A305="","",IF(VLOOKUP(A305,eligibilité!$A$15:$AG$515,5,TRUE)="","",VLOOKUP(A305,eligibilité!$A$15:$AG$515,5,TRUE)))</f>
        <v/>
      </c>
      <c r="F305" s="104" t="str">
        <f>IF(A305="","",IF(VLOOKUP(A305,eligibilité!$A$15:$AG$515,6,TRUE)="","",VLOOKUP(A305,eligibilité!$A$15:$AG$515,6,TRUE)))</f>
        <v/>
      </c>
      <c r="G305" s="104" t="str">
        <f>IF(A305="","",IF(VLOOKUP(A305,eligibilité!$A$15:$AG$515,7,TRUE)="","",VLOOKUP(A305,eligibilité!$A$15:$AG$515,7,TRUE)))</f>
        <v/>
      </c>
      <c r="H305" s="323" t="str">
        <f>IF(A305="","",IF(VLOOKUP(A305,eligibilité!$A$15:$AG$515,8,TRUE)="","",VLOOKUP(A305,eligibilité!$A$15:$AG$515,8,TRUE)))</f>
        <v/>
      </c>
      <c r="I305" s="103" t="str">
        <f>IF(A305="","",IF(VLOOKUP(A305,eligibilité!$A$15:$AG$515,9,TRUE)="","",VLOOKUP(A305,eligibilité!$A$15:$AG$515,9,TRUE)))</f>
        <v/>
      </c>
      <c r="J305" s="105" t="str">
        <f>IF(A305="","",IF(VLOOKUP(A305,eligibilité!$A$15:$AG$515,10,TRUE)="","",VLOOKUP(A305,eligibilité!$A$15:$AG$515,10,TRUE)))</f>
        <v/>
      </c>
      <c r="K305" s="106" t="str">
        <f>IF(A305="","",IF(VLOOKUP(A305,eligibilité!$A$15:$AG$515,30,FALSE)=0,"",VLOOKUP(A305,eligibilité!$A$15:$AG$515,30,FALSE)))</f>
        <v/>
      </c>
      <c r="L305" s="107" t="str">
        <f t="shared" si="64"/>
        <v/>
      </c>
      <c r="M305" s="108" t="str">
        <f t="shared" si="65"/>
        <v/>
      </c>
      <c r="N305" s="107" t="str">
        <f t="shared" si="66"/>
        <v/>
      </c>
      <c r="O305" s="109" t="str">
        <f t="shared" si="67"/>
        <v/>
      </c>
      <c r="P305" s="109" t="str">
        <f t="shared" si="68"/>
        <v/>
      </c>
      <c r="Q305" s="241" t="str">
        <f t="shared" si="69"/>
        <v/>
      </c>
      <c r="R305" s="110" t="str">
        <f t="shared" si="70"/>
        <v/>
      </c>
      <c r="S305" s="352">
        <f t="shared" ca="1" si="79"/>
        <v>1296</v>
      </c>
      <c r="T305" s="107" t="str">
        <f t="shared" si="71"/>
        <v/>
      </c>
      <c r="U305" s="108" t="str">
        <f t="shared" si="72"/>
        <v/>
      </c>
      <c r="V305" s="107" t="str">
        <f t="shared" si="73"/>
        <v/>
      </c>
      <c r="W305" s="107" t="str">
        <f t="shared" si="74"/>
        <v/>
      </c>
      <c r="X305" s="108" t="str">
        <f t="shared" si="75"/>
        <v/>
      </c>
      <c r="Y305" s="108" t="str">
        <f t="shared" si="76"/>
        <v/>
      </c>
      <c r="Z305" s="108" t="str">
        <f t="shared" si="77"/>
        <v xml:space="preserve">Temps restant : </v>
      </c>
      <c r="AA305" s="355" t="str">
        <f t="shared" si="78"/>
        <v/>
      </c>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row>
    <row r="306" spans="1:87" ht="15.75" thickBot="1">
      <c r="A306" s="354" t="str">
        <f>IF(eligibilité!AG308="","",eligibilité!A308)</f>
        <v/>
      </c>
      <c r="B306" s="103" t="str">
        <f>IF(A306="","",IF(VLOOKUP(A306,eligibilité!$A$15:$J$515,2,TRUE)="","",VLOOKUP(A306,eligibilité!$A$15:$J$515,2,TRUE)))</f>
        <v/>
      </c>
      <c r="C306" s="103" t="str">
        <f>IF(A306="","",IF(VLOOKUP(A306,eligibilité!$A$15:$AG$515,3,TRUE)="","",VLOOKUP(A306,eligibilité!$A$15:$AG$515,3,TRUE)))</f>
        <v/>
      </c>
      <c r="D306" s="103" t="str">
        <f>IF(A306="","",IF(VLOOKUP(A306,eligibilité!$A$15:$AG$515,4,TRUE)="","",VLOOKUP(A306,eligibilité!$A$15:$AG$515,4,TRUE)))</f>
        <v/>
      </c>
      <c r="E306" s="103" t="str">
        <f>IF(A306="","",IF(VLOOKUP(A306,eligibilité!$A$15:$AG$515,5,TRUE)="","",VLOOKUP(A306,eligibilité!$A$15:$AG$515,5,TRUE)))</f>
        <v/>
      </c>
      <c r="F306" s="104" t="str">
        <f>IF(A306="","",IF(VLOOKUP(A306,eligibilité!$A$15:$AG$515,6,TRUE)="","",VLOOKUP(A306,eligibilité!$A$15:$AG$515,6,TRUE)))</f>
        <v/>
      </c>
      <c r="G306" s="104" t="str">
        <f>IF(A306="","",IF(VLOOKUP(A306,eligibilité!$A$15:$AG$515,7,TRUE)="","",VLOOKUP(A306,eligibilité!$A$15:$AG$515,7,TRUE)))</f>
        <v/>
      </c>
      <c r="H306" s="323" t="str">
        <f>IF(A306="","",IF(VLOOKUP(A306,eligibilité!$A$15:$AG$515,8,TRUE)="","",VLOOKUP(A306,eligibilité!$A$15:$AG$515,8,TRUE)))</f>
        <v/>
      </c>
      <c r="I306" s="103" t="str">
        <f>IF(A306="","",IF(VLOOKUP(A306,eligibilité!$A$15:$AG$515,9,TRUE)="","",VLOOKUP(A306,eligibilité!$A$15:$AG$515,9,TRUE)))</f>
        <v/>
      </c>
      <c r="J306" s="105" t="str">
        <f>IF(A306="","",IF(VLOOKUP(A306,eligibilité!$A$15:$AG$515,10,TRUE)="","",VLOOKUP(A306,eligibilité!$A$15:$AG$515,10,TRUE)))</f>
        <v/>
      </c>
      <c r="K306" s="106" t="str">
        <f>IF(A306="","",IF(VLOOKUP(A306,eligibilité!$A$15:$AG$515,30,FALSE)=0,"",VLOOKUP(A306,eligibilité!$A$15:$AG$515,30,FALSE)))</f>
        <v/>
      </c>
      <c r="L306" s="107" t="str">
        <f t="shared" si="64"/>
        <v/>
      </c>
      <c r="M306" s="108" t="str">
        <f t="shared" si="65"/>
        <v/>
      </c>
      <c r="N306" s="107" t="str">
        <f t="shared" si="66"/>
        <v/>
      </c>
      <c r="O306" s="109" t="str">
        <f t="shared" si="67"/>
        <v/>
      </c>
      <c r="P306" s="109" t="str">
        <f t="shared" si="68"/>
        <v/>
      </c>
      <c r="Q306" s="241" t="str">
        <f t="shared" si="69"/>
        <v/>
      </c>
      <c r="R306" s="110" t="str">
        <f t="shared" si="70"/>
        <v/>
      </c>
      <c r="S306" s="352">
        <f t="shared" ca="1" si="79"/>
        <v>1296</v>
      </c>
      <c r="T306" s="107" t="str">
        <f t="shared" si="71"/>
        <v/>
      </c>
      <c r="U306" s="108" t="str">
        <f t="shared" si="72"/>
        <v/>
      </c>
      <c r="V306" s="107" t="str">
        <f t="shared" si="73"/>
        <v/>
      </c>
      <c r="W306" s="107" t="str">
        <f t="shared" si="74"/>
        <v/>
      </c>
      <c r="X306" s="108" t="str">
        <f t="shared" si="75"/>
        <v/>
      </c>
      <c r="Y306" s="108" t="str">
        <f t="shared" si="76"/>
        <v/>
      </c>
      <c r="Z306" s="108" t="str">
        <f t="shared" si="77"/>
        <v xml:space="preserve">Temps restant : </v>
      </c>
      <c r="AA306" s="355" t="str">
        <f t="shared" si="78"/>
        <v/>
      </c>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row>
    <row r="307" spans="1:87" ht="15.75" thickBot="1">
      <c r="A307" s="354" t="str">
        <f>IF(eligibilité!AG309="","",eligibilité!A309)</f>
        <v/>
      </c>
      <c r="B307" s="103" t="str">
        <f>IF(A307="","",IF(VLOOKUP(A307,eligibilité!$A$15:$J$515,2,TRUE)="","",VLOOKUP(A307,eligibilité!$A$15:$J$515,2,TRUE)))</f>
        <v/>
      </c>
      <c r="C307" s="103" t="str">
        <f>IF(A307="","",IF(VLOOKUP(A307,eligibilité!$A$15:$AG$515,3,TRUE)="","",VLOOKUP(A307,eligibilité!$A$15:$AG$515,3,TRUE)))</f>
        <v/>
      </c>
      <c r="D307" s="103" t="str">
        <f>IF(A307="","",IF(VLOOKUP(A307,eligibilité!$A$15:$AG$515,4,TRUE)="","",VLOOKUP(A307,eligibilité!$A$15:$AG$515,4,TRUE)))</f>
        <v/>
      </c>
      <c r="E307" s="103" t="str">
        <f>IF(A307="","",IF(VLOOKUP(A307,eligibilité!$A$15:$AG$515,5,TRUE)="","",VLOOKUP(A307,eligibilité!$A$15:$AG$515,5,TRUE)))</f>
        <v/>
      </c>
      <c r="F307" s="104" t="str">
        <f>IF(A307="","",IF(VLOOKUP(A307,eligibilité!$A$15:$AG$515,6,TRUE)="","",VLOOKUP(A307,eligibilité!$A$15:$AG$515,6,TRUE)))</f>
        <v/>
      </c>
      <c r="G307" s="104" t="str">
        <f>IF(A307="","",IF(VLOOKUP(A307,eligibilité!$A$15:$AG$515,7,TRUE)="","",VLOOKUP(A307,eligibilité!$A$15:$AG$515,7,TRUE)))</f>
        <v/>
      </c>
      <c r="H307" s="323" t="str">
        <f>IF(A307="","",IF(VLOOKUP(A307,eligibilité!$A$15:$AG$515,8,TRUE)="","",VLOOKUP(A307,eligibilité!$A$15:$AG$515,8,TRUE)))</f>
        <v/>
      </c>
      <c r="I307" s="103" t="str">
        <f>IF(A307="","",IF(VLOOKUP(A307,eligibilité!$A$15:$AG$515,9,TRUE)="","",VLOOKUP(A307,eligibilité!$A$15:$AG$515,9,TRUE)))</f>
        <v/>
      </c>
      <c r="J307" s="105" t="str">
        <f>IF(A307="","",IF(VLOOKUP(A307,eligibilité!$A$15:$AG$515,10,TRUE)="","",VLOOKUP(A307,eligibilité!$A$15:$AG$515,10,TRUE)))</f>
        <v/>
      </c>
      <c r="K307" s="106" t="str">
        <f>IF(A307="","",IF(VLOOKUP(A307,eligibilité!$A$15:$AG$515,30,FALSE)=0,"",VLOOKUP(A307,eligibilité!$A$15:$AG$515,30,FALSE)))</f>
        <v/>
      </c>
      <c r="L307" s="107" t="str">
        <f t="shared" si="64"/>
        <v/>
      </c>
      <c r="M307" s="108" t="str">
        <f t="shared" si="65"/>
        <v/>
      </c>
      <c r="N307" s="107" t="str">
        <f t="shared" si="66"/>
        <v/>
      </c>
      <c r="O307" s="109" t="str">
        <f t="shared" si="67"/>
        <v/>
      </c>
      <c r="P307" s="109" t="str">
        <f t="shared" si="68"/>
        <v/>
      </c>
      <c r="Q307" s="241" t="str">
        <f t="shared" si="69"/>
        <v/>
      </c>
      <c r="R307" s="110" t="str">
        <f t="shared" si="70"/>
        <v/>
      </c>
      <c r="S307" s="352">
        <f t="shared" ca="1" si="79"/>
        <v>1296</v>
      </c>
      <c r="T307" s="107" t="str">
        <f t="shared" si="71"/>
        <v/>
      </c>
      <c r="U307" s="108" t="str">
        <f t="shared" si="72"/>
        <v/>
      </c>
      <c r="V307" s="107" t="str">
        <f t="shared" si="73"/>
        <v/>
      </c>
      <c r="W307" s="107" t="str">
        <f t="shared" si="74"/>
        <v/>
      </c>
      <c r="X307" s="108" t="str">
        <f t="shared" si="75"/>
        <v/>
      </c>
      <c r="Y307" s="108" t="str">
        <f t="shared" si="76"/>
        <v/>
      </c>
      <c r="Z307" s="108" t="str">
        <f t="shared" si="77"/>
        <v xml:space="preserve">Temps restant : </v>
      </c>
      <c r="AA307" s="355" t="str">
        <f t="shared" si="78"/>
        <v/>
      </c>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row>
    <row r="308" spans="1:87" ht="15.75" thickBot="1">
      <c r="A308" s="354" t="str">
        <f>IF(eligibilité!AG310="","",eligibilité!A310)</f>
        <v/>
      </c>
      <c r="B308" s="103" t="str">
        <f>IF(A308="","",IF(VLOOKUP(A308,eligibilité!$A$15:$J$515,2,TRUE)="","",VLOOKUP(A308,eligibilité!$A$15:$J$515,2,TRUE)))</f>
        <v/>
      </c>
      <c r="C308" s="103" t="str">
        <f>IF(A308="","",IF(VLOOKUP(A308,eligibilité!$A$15:$AG$515,3,TRUE)="","",VLOOKUP(A308,eligibilité!$A$15:$AG$515,3,TRUE)))</f>
        <v/>
      </c>
      <c r="D308" s="103" t="str">
        <f>IF(A308="","",IF(VLOOKUP(A308,eligibilité!$A$15:$AG$515,4,TRUE)="","",VLOOKUP(A308,eligibilité!$A$15:$AG$515,4,TRUE)))</f>
        <v/>
      </c>
      <c r="E308" s="103" t="str">
        <f>IF(A308="","",IF(VLOOKUP(A308,eligibilité!$A$15:$AG$515,5,TRUE)="","",VLOOKUP(A308,eligibilité!$A$15:$AG$515,5,TRUE)))</f>
        <v/>
      </c>
      <c r="F308" s="104" t="str">
        <f>IF(A308="","",IF(VLOOKUP(A308,eligibilité!$A$15:$AG$515,6,TRUE)="","",VLOOKUP(A308,eligibilité!$A$15:$AG$515,6,TRUE)))</f>
        <v/>
      </c>
      <c r="G308" s="104" t="str">
        <f>IF(A308="","",IF(VLOOKUP(A308,eligibilité!$A$15:$AG$515,7,TRUE)="","",VLOOKUP(A308,eligibilité!$A$15:$AG$515,7,TRUE)))</f>
        <v/>
      </c>
      <c r="H308" s="323" t="str">
        <f>IF(A308="","",IF(VLOOKUP(A308,eligibilité!$A$15:$AG$515,8,TRUE)="","",VLOOKUP(A308,eligibilité!$A$15:$AG$515,8,TRUE)))</f>
        <v/>
      </c>
      <c r="I308" s="103" t="str">
        <f>IF(A308="","",IF(VLOOKUP(A308,eligibilité!$A$15:$AG$515,9,TRUE)="","",VLOOKUP(A308,eligibilité!$A$15:$AG$515,9,TRUE)))</f>
        <v/>
      </c>
      <c r="J308" s="105" t="str">
        <f>IF(A308="","",IF(VLOOKUP(A308,eligibilité!$A$15:$AG$515,10,TRUE)="","",VLOOKUP(A308,eligibilité!$A$15:$AG$515,10,TRUE)))</f>
        <v/>
      </c>
      <c r="K308" s="106" t="str">
        <f>IF(A308="","",IF(VLOOKUP(A308,eligibilité!$A$15:$AG$515,30,FALSE)=0,"",VLOOKUP(A308,eligibilité!$A$15:$AG$515,30,FALSE)))</f>
        <v/>
      </c>
      <c r="L308" s="107" t="str">
        <f t="shared" si="64"/>
        <v/>
      </c>
      <c r="M308" s="108" t="str">
        <f t="shared" si="65"/>
        <v/>
      </c>
      <c r="N308" s="107" t="str">
        <f t="shared" si="66"/>
        <v/>
      </c>
      <c r="O308" s="109" t="str">
        <f t="shared" si="67"/>
        <v/>
      </c>
      <c r="P308" s="109" t="str">
        <f t="shared" si="68"/>
        <v/>
      </c>
      <c r="Q308" s="241" t="str">
        <f t="shared" si="69"/>
        <v/>
      </c>
      <c r="R308" s="110" t="str">
        <f t="shared" si="70"/>
        <v/>
      </c>
      <c r="S308" s="352">
        <f t="shared" ca="1" si="79"/>
        <v>1296</v>
      </c>
      <c r="T308" s="107" t="str">
        <f t="shared" si="71"/>
        <v/>
      </c>
      <c r="U308" s="108" t="str">
        <f t="shared" si="72"/>
        <v/>
      </c>
      <c r="V308" s="107" t="str">
        <f t="shared" si="73"/>
        <v/>
      </c>
      <c r="W308" s="107" t="str">
        <f t="shared" si="74"/>
        <v/>
      </c>
      <c r="X308" s="108" t="str">
        <f t="shared" si="75"/>
        <v/>
      </c>
      <c r="Y308" s="108" t="str">
        <f t="shared" si="76"/>
        <v/>
      </c>
      <c r="Z308" s="108" t="str">
        <f t="shared" si="77"/>
        <v xml:space="preserve">Temps restant : </v>
      </c>
      <c r="AA308" s="355" t="str">
        <f t="shared" si="78"/>
        <v/>
      </c>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row>
    <row r="309" spans="1:87" ht="15.75" thickBot="1">
      <c r="A309" s="354" t="str">
        <f>IF(eligibilité!AG311="","",eligibilité!A311)</f>
        <v/>
      </c>
      <c r="B309" s="103" t="str">
        <f>IF(A309="","",IF(VLOOKUP(A309,eligibilité!$A$15:$J$515,2,TRUE)="","",VLOOKUP(A309,eligibilité!$A$15:$J$515,2,TRUE)))</f>
        <v/>
      </c>
      <c r="C309" s="103" t="str">
        <f>IF(A309="","",IF(VLOOKUP(A309,eligibilité!$A$15:$AG$515,3,TRUE)="","",VLOOKUP(A309,eligibilité!$A$15:$AG$515,3,TRUE)))</f>
        <v/>
      </c>
      <c r="D309" s="103" t="str">
        <f>IF(A309="","",IF(VLOOKUP(A309,eligibilité!$A$15:$AG$515,4,TRUE)="","",VLOOKUP(A309,eligibilité!$A$15:$AG$515,4,TRUE)))</f>
        <v/>
      </c>
      <c r="E309" s="103" t="str">
        <f>IF(A309="","",IF(VLOOKUP(A309,eligibilité!$A$15:$AG$515,5,TRUE)="","",VLOOKUP(A309,eligibilité!$A$15:$AG$515,5,TRUE)))</f>
        <v/>
      </c>
      <c r="F309" s="104" t="str">
        <f>IF(A309="","",IF(VLOOKUP(A309,eligibilité!$A$15:$AG$515,6,TRUE)="","",VLOOKUP(A309,eligibilité!$A$15:$AG$515,6,TRUE)))</f>
        <v/>
      </c>
      <c r="G309" s="104" t="str">
        <f>IF(A309="","",IF(VLOOKUP(A309,eligibilité!$A$15:$AG$515,7,TRUE)="","",VLOOKUP(A309,eligibilité!$A$15:$AG$515,7,TRUE)))</f>
        <v/>
      </c>
      <c r="H309" s="323" t="str">
        <f>IF(A309="","",IF(VLOOKUP(A309,eligibilité!$A$15:$AG$515,8,TRUE)="","",VLOOKUP(A309,eligibilité!$A$15:$AG$515,8,TRUE)))</f>
        <v/>
      </c>
      <c r="I309" s="103" t="str">
        <f>IF(A309="","",IF(VLOOKUP(A309,eligibilité!$A$15:$AG$515,9,TRUE)="","",VLOOKUP(A309,eligibilité!$A$15:$AG$515,9,TRUE)))</f>
        <v/>
      </c>
      <c r="J309" s="105" t="str">
        <f>IF(A309="","",IF(VLOOKUP(A309,eligibilité!$A$15:$AG$515,10,TRUE)="","",VLOOKUP(A309,eligibilité!$A$15:$AG$515,10,TRUE)))</f>
        <v/>
      </c>
      <c r="K309" s="106" t="str">
        <f>IF(A309="","",IF(VLOOKUP(A309,eligibilité!$A$15:$AG$515,30,FALSE)=0,"",VLOOKUP(A309,eligibilité!$A$15:$AG$515,30,FALSE)))</f>
        <v/>
      </c>
      <c r="L309" s="107" t="str">
        <f t="shared" si="64"/>
        <v/>
      </c>
      <c r="M309" s="108" t="str">
        <f t="shared" si="65"/>
        <v/>
      </c>
      <c r="N309" s="107" t="str">
        <f t="shared" si="66"/>
        <v/>
      </c>
      <c r="O309" s="109" t="str">
        <f t="shared" si="67"/>
        <v/>
      </c>
      <c r="P309" s="109" t="str">
        <f t="shared" si="68"/>
        <v/>
      </c>
      <c r="Q309" s="241" t="str">
        <f t="shared" si="69"/>
        <v/>
      </c>
      <c r="R309" s="110" t="str">
        <f t="shared" si="70"/>
        <v/>
      </c>
      <c r="S309" s="352">
        <f t="shared" ca="1" si="79"/>
        <v>1296</v>
      </c>
      <c r="T309" s="107" t="str">
        <f t="shared" si="71"/>
        <v/>
      </c>
      <c r="U309" s="108" t="str">
        <f t="shared" si="72"/>
        <v/>
      </c>
      <c r="V309" s="107" t="str">
        <f t="shared" si="73"/>
        <v/>
      </c>
      <c r="W309" s="107" t="str">
        <f t="shared" si="74"/>
        <v/>
      </c>
      <c r="X309" s="108" t="str">
        <f t="shared" si="75"/>
        <v/>
      </c>
      <c r="Y309" s="108" t="str">
        <f t="shared" si="76"/>
        <v/>
      </c>
      <c r="Z309" s="108" t="str">
        <f t="shared" si="77"/>
        <v xml:space="preserve">Temps restant : </v>
      </c>
      <c r="AA309" s="355" t="str">
        <f t="shared" si="78"/>
        <v/>
      </c>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row>
    <row r="310" spans="1:87" ht="15.75" thickBot="1">
      <c r="A310" s="354" t="str">
        <f>IF(eligibilité!AG312="","",eligibilité!A312)</f>
        <v/>
      </c>
      <c r="B310" s="103" t="str">
        <f>IF(A310="","",IF(VLOOKUP(A310,eligibilité!$A$15:$J$515,2,TRUE)="","",VLOOKUP(A310,eligibilité!$A$15:$J$515,2,TRUE)))</f>
        <v/>
      </c>
      <c r="C310" s="103" t="str">
        <f>IF(A310="","",IF(VLOOKUP(A310,eligibilité!$A$15:$AG$515,3,TRUE)="","",VLOOKUP(A310,eligibilité!$A$15:$AG$515,3,TRUE)))</f>
        <v/>
      </c>
      <c r="D310" s="103" t="str">
        <f>IF(A310="","",IF(VLOOKUP(A310,eligibilité!$A$15:$AG$515,4,TRUE)="","",VLOOKUP(A310,eligibilité!$A$15:$AG$515,4,TRUE)))</f>
        <v/>
      </c>
      <c r="E310" s="103" t="str">
        <f>IF(A310="","",IF(VLOOKUP(A310,eligibilité!$A$15:$AG$515,5,TRUE)="","",VLOOKUP(A310,eligibilité!$A$15:$AG$515,5,TRUE)))</f>
        <v/>
      </c>
      <c r="F310" s="104" t="str">
        <f>IF(A310="","",IF(VLOOKUP(A310,eligibilité!$A$15:$AG$515,6,TRUE)="","",VLOOKUP(A310,eligibilité!$A$15:$AG$515,6,TRUE)))</f>
        <v/>
      </c>
      <c r="G310" s="104" t="str">
        <f>IF(A310="","",IF(VLOOKUP(A310,eligibilité!$A$15:$AG$515,7,TRUE)="","",VLOOKUP(A310,eligibilité!$A$15:$AG$515,7,TRUE)))</f>
        <v/>
      </c>
      <c r="H310" s="323" t="str">
        <f>IF(A310="","",IF(VLOOKUP(A310,eligibilité!$A$15:$AG$515,8,TRUE)="","",VLOOKUP(A310,eligibilité!$A$15:$AG$515,8,TRUE)))</f>
        <v/>
      </c>
      <c r="I310" s="103" t="str">
        <f>IF(A310="","",IF(VLOOKUP(A310,eligibilité!$A$15:$AG$515,9,TRUE)="","",VLOOKUP(A310,eligibilité!$A$15:$AG$515,9,TRUE)))</f>
        <v/>
      </c>
      <c r="J310" s="105" t="str">
        <f>IF(A310="","",IF(VLOOKUP(A310,eligibilité!$A$15:$AG$515,10,TRUE)="","",VLOOKUP(A310,eligibilité!$A$15:$AG$515,10,TRUE)))</f>
        <v/>
      </c>
      <c r="K310" s="106" t="str">
        <f>IF(A310="","",IF(VLOOKUP(A310,eligibilité!$A$15:$AG$515,30,FALSE)=0,"",VLOOKUP(A310,eligibilité!$A$15:$AG$515,30,FALSE)))</f>
        <v/>
      </c>
      <c r="L310" s="107" t="str">
        <f t="shared" si="64"/>
        <v/>
      </c>
      <c r="M310" s="108" t="str">
        <f t="shared" si="65"/>
        <v/>
      </c>
      <c r="N310" s="107" t="str">
        <f t="shared" si="66"/>
        <v/>
      </c>
      <c r="O310" s="109" t="str">
        <f t="shared" si="67"/>
        <v/>
      </c>
      <c r="P310" s="109" t="str">
        <f t="shared" si="68"/>
        <v/>
      </c>
      <c r="Q310" s="241" t="str">
        <f t="shared" si="69"/>
        <v/>
      </c>
      <c r="R310" s="110" t="str">
        <f t="shared" si="70"/>
        <v/>
      </c>
      <c r="S310" s="352">
        <f t="shared" ca="1" si="79"/>
        <v>1296</v>
      </c>
      <c r="T310" s="107" t="str">
        <f t="shared" si="71"/>
        <v/>
      </c>
      <c r="U310" s="108" t="str">
        <f t="shared" si="72"/>
        <v/>
      </c>
      <c r="V310" s="107" t="str">
        <f t="shared" si="73"/>
        <v/>
      </c>
      <c r="W310" s="107" t="str">
        <f t="shared" si="74"/>
        <v/>
      </c>
      <c r="X310" s="108" t="str">
        <f t="shared" si="75"/>
        <v/>
      </c>
      <c r="Y310" s="108" t="str">
        <f t="shared" si="76"/>
        <v/>
      </c>
      <c r="Z310" s="108" t="str">
        <f t="shared" si="77"/>
        <v xml:space="preserve">Temps restant : </v>
      </c>
      <c r="AA310" s="355" t="str">
        <f t="shared" si="78"/>
        <v/>
      </c>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row>
    <row r="311" spans="1:87" ht="15.75" thickBot="1">
      <c r="A311" s="354" t="str">
        <f>IF(eligibilité!AG313="","",eligibilité!A313)</f>
        <v/>
      </c>
      <c r="B311" s="103" t="str">
        <f>IF(A311="","",IF(VLOOKUP(A311,eligibilité!$A$15:$J$515,2,TRUE)="","",VLOOKUP(A311,eligibilité!$A$15:$J$515,2,TRUE)))</f>
        <v/>
      </c>
      <c r="C311" s="103" t="str">
        <f>IF(A311="","",IF(VLOOKUP(A311,eligibilité!$A$15:$AG$515,3,TRUE)="","",VLOOKUP(A311,eligibilité!$A$15:$AG$515,3,TRUE)))</f>
        <v/>
      </c>
      <c r="D311" s="103" t="str">
        <f>IF(A311="","",IF(VLOOKUP(A311,eligibilité!$A$15:$AG$515,4,TRUE)="","",VLOOKUP(A311,eligibilité!$A$15:$AG$515,4,TRUE)))</f>
        <v/>
      </c>
      <c r="E311" s="103" t="str">
        <f>IF(A311="","",IF(VLOOKUP(A311,eligibilité!$A$15:$AG$515,5,TRUE)="","",VLOOKUP(A311,eligibilité!$A$15:$AG$515,5,TRUE)))</f>
        <v/>
      </c>
      <c r="F311" s="104" t="str">
        <f>IF(A311="","",IF(VLOOKUP(A311,eligibilité!$A$15:$AG$515,6,TRUE)="","",VLOOKUP(A311,eligibilité!$A$15:$AG$515,6,TRUE)))</f>
        <v/>
      </c>
      <c r="G311" s="104" t="str">
        <f>IF(A311="","",IF(VLOOKUP(A311,eligibilité!$A$15:$AG$515,7,TRUE)="","",VLOOKUP(A311,eligibilité!$A$15:$AG$515,7,TRUE)))</f>
        <v/>
      </c>
      <c r="H311" s="323" t="str">
        <f>IF(A311="","",IF(VLOOKUP(A311,eligibilité!$A$15:$AG$515,8,TRUE)="","",VLOOKUP(A311,eligibilité!$A$15:$AG$515,8,TRUE)))</f>
        <v/>
      </c>
      <c r="I311" s="103" t="str">
        <f>IF(A311="","",IF(VLOOKUP(A311,eligibilité!$A$15:$AG$515,9,TRUE)="","",VLOOKUP(A311,eligibilité!$A$15:$AG$515,9,TRUE)))</f>
        <v/>
      </c>
      <c r="J311" s="105" t="str">
        <f>IF(A311="","",IF(VLOOKUP(A311,eligibilité!$A$15:$AG$515,10,TRUE)="","",VLOOKUP(A311,eligibilité!$A$15:$AG$515,10,TRUE)))</f>
        <v/>
      </c>
      <c r="K311" s="106" t="str">
        <f>IF(A311="","",IF(VLOOKUP(A311,eligibilité!$A$15:$AG$515,30,FALSE)=0,"",VLOOKUP(A311,eligibilité!$A$15:$AG$515,30,FALSE)))</f>
        <v/>
      </c>
      <c r="L311" s="107" t="str">
        <f t="shared" si="64"/>
        <v/>
      </c>
      <c r="M311" s="108" t="str">
        <f t="shared" si="65"/>
        <v/>
      </c>
      <c r="N311" s="107" t="str">
        <f t="shared" si="66"/>
        <v/>
      </c>
      <c r="O311" s="109" t="str">
        <f t="shared" si="67"/>
        <v/>
      </c>
      <c r="P311" s="109" t="str">
        <f t="shared" si="68"/>
        <v/>
      </c>
      <c r="Q311" s="241" t="str">
        <f t="shared" si="69"/>
        <v/>
      </c>
      <c r="R311" s="110" t="str">
        <f t="shared" si="70"/>
        <v/>
      </c>
      <c r="S311" s="352">
        <f t="shared" ca="1" si="79"/>
        <v>1296</v>
      </c>
      <c r="T311" s="107" t="str">
        <f t="shared" si="71"/>
        <v/>
      </c>
      <c r="U311" s="108" t="str">
        <f t="shared" si="72"/>
        <v/>
      </c>
      <c r="V311" s="107" t="str">
        <f t="shared" si="73"/>
        <v/>
      </c>
      <c r="W311" s="107" t="str">
        <f t="shared" si="74"/>
        <v/>
      </c>
      <c r="X311" s="108" t="str">
        <f t="shared" si="75"/>
        <v/>
      </c>
      <c r="Y311" s="108" t="str">
        <f t="shared" si="76"/>
        <v/>
      </c>
      <c r="Z311" s="108" t="str">
        <f t="shared" si="77"/>
        <v xml:space="preserve">Temps restant : </v>
      </c>
      <c r="AA311" s="355" t="str">
        <f t="shared" si="78"/>
        <v/>
      </c>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row>
    <row r="312" spans="1:87" ht="15.75" thickBot="1">
      <c r="A312" s="354" t="str">
        <f>IF(eligibilité!AG314="","",eligibilité!A314)</f>
        <v/>
      </c>
      <c r="B312" s="103" t="str">
        <f>IF(A312="","",IF(VLOOKUP(A312,eligibilité!$A$15:$J$515,2,TRUE)="","",VLOOKUP(A312,eligibilité!$A$15:$J$515,2,TRUE)))</f>
        <v/>
      </c>
      <c r="C312" s="103" t="str">
        <f>IF(A312="","",IF(VLOOKUP(A312,eligibilité!$A$15:$AG$515,3,TRUE)="","",VLOOKUP(A312,eligibilité!$A$15:$AG$515,3,TRUE)))</f>
        <v/>
      </c>
      <c r="D312" s="103" t="str">
        <f>IF(A312="","",IF(VLOOKUP(A312,eligibilité!$A$15:$AG$515,4,TRUE)="","",VLOOKUP(A312,eligibilité!$A$15:$AG$515,4,TRUE)))</f>
        <v/>
      </c>
      <c r="E312" s="103" t="str">
        <f>IF(A312="","",IF(VLOOKUP(A312,eligibilité!$A$15:$AG$515,5,TRUE)="","",VLOOKUP(A312,eligibilité!$A$15:$AG$515,5,TRUE)))</f>
        <v/>
      </c>
      <c r="F312" s="104" t="str">
        <f>IF(A312="","",IF(VLOOKUP(A312,eligibilité!$A$15:$AG$515,6,TRUE)="","",VLOOKUP(A312,eligibilité!$A$15:$AG$515,6,TRUE)))</f>
        <v/>
      </c>
      <c r="G312" s="104" t="str">
        <f>IF(A312="","",IF(VLOOKUP(A312,eligibilité!$A$15:$AG$515,7,TRUE)="","",VLOOKUP(A312,eligibilité!$A$15:$AG$515,7,TRUE)))</f>
        <v/>
      </c>
      <c r="H312" s="323" t="str">
        <f>IF(A312="","",IF(VLOOKUP(A312,eligibilité!$A$15:$AG$515,8,TRUE)="","",VLOOKUP(A312,eligibilité!$A$15:$AG$515,8,TRUE)))</f>
        <v/>
      </c>
      <c r="I312" s="103" t="str">
        <f>IF(A312="","",IF(VLOOKUP(A312,eligibilité!$A$15:$AG$515,9,TRUE)="","",VLOOKUP(A312,eligibilité!$A$15:$AG$515,9,TRUE)))</f>
        <v/>
      </c>
      <c r="J312" s="105" t="str">
        <f>IF(A312="","",IF(VLOOKUP(A312,eligibilité!$A$15:$AG$515,10,TRUE)="","",VLOOKUP(A312,eligibilité!$A$15:$AG$515,10,TRUE)))</f>
        <v/>
      </c>
      <c r="K312" s="106" t="str">
        <f>IF(A312="","",IF(VLOOKUP(A312,eligibilité!$A$15:$AG$515,30,FALSE)=0,"",VLOOKUP(A312,eligibilité!$A$15:$AG$515,30,FALSE)))</f>
        <v/>
      </c>
      <c r="L312" s="107" t="str">
        <f t="shared" si="64"/>
        <v/>
      </c>
      <c r="M312" s="108" t="str">
        <f t="shared" si="65"/>
        <v/>
      </c>
      <c r="N312" s="107" t="str">
        <f t="shared" si="66"/>
        <v/>
      </c>
      <c r="O312" s="109" t="str">
        <f t="shared" si="67"/>
        <v/>
      </c>
      <c r="P312" s="109" t="str">
        <f t="shared" si="68"/>
        <v/>
      </c>
      <c r="Q312" s="241" t="str">
        <f t="shared" si="69"/>
        <v/>
      </c>
      <c r="R312" s="110" t="str">
        <f t="shared" si="70"/>
        <v/>
      </c>
      <c r="S312" s="352">
        <f t="shared" ca="1" si="79"/>
        <v>1296</v>
      </c>
      <c r="T312" s="107" t="str">
        <f t="shared" si="71"/>
        <v/>
      </c>
      <c r="U312" s="108" t="str">
        <f t="shared" si="72"/>
        <v/>
      </c>
      <c r="V312" s="107" t="str">
        <f t="shared" si="73"/>
        <v/>
      </c>
      <c r="W312" s="107" t="str">
        <f t="shared" si="74"/>
        <v/>
      </c>
      <c r="X312" s="108" t="str">
        <f t="shared" si="75"/>
        <v/>
      </c>
      <c r="Y312" s="108" t="str">
        <f t="shared" si="76"/>
        <v/>
      </c>
      <c r="Z312" s="108" t="str">
        <f t="shared" si="77"/>
        <v xml:space="preserve">Temps restant : </v>
      </c>
      <c r="AA312" s="355" t="str">
        <f t="shared" si="78"/>
        <v/>
      </c>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row>
    <row r="313" spans="1:87" ht="15.75" thickBot="1">
      <c r="A313" s="354" t="str">
        <f>IF(eligibilité!AG315="","",eligibilité!A315)</f>
        <v/>
      </c>
      <c r="B313" s="103" t="str">
        <f>IF(A313="","",IF(VLOOKUP(A313,eligibilité!$A$15:$J$515,2,TRUE)="","",VLOOKUP(A313,eligibilité!$A$15:$J$515,2,TRUE)))</f>
        <v/>
      </c>
      <c r="C313" s="103" t="str">
        <f>IF(A313="","",IF(VLOOKUP(A313,eligibilité!$A$15:$AG$515,3,TRUE)="","",VLOOKUP(A313,eligibilité!$A$15:$AG$515,3,TRUE)))</f>
        <v/>
      </c>
      <c r="D313" s="103" t="str">
        <f>IF(A313="","",IF(VLOOKUP(A313,eligibilité!$A$15:$AG$515,4,TRUE)="","",VLOOKUP(A313,eligibilité!$A$15:$AG$515,4,TRUE)))</f>
        <v/>
      </c>
      <c r="E313" s="103" t="str">
        <f>IF(A313="","",IF(VLOOKUP(A313,eligibilité!$A$15:$AG$515,5,TRUE)="","",VLOOKUP(A313,eligibilité!$A$15:$AG$515,5,TRUE)))</f>
        <v/>
      </c>
      <c r="F313" s="104" t="str">
        <f>IF(A313="","",IF(VLOOKUP(A313,eligibilité!$A$15:$AG$515,6,TRUE)="","",VLOOKUP(A313,eligibilité!$A$15:$AG$515,6,TRUE)))</f>
        <v/>
      </c>
      <c r="G313" s="104" t="str">
        <f>IF(A313="","",IF(VLOOKUP(A313,eligibilité!$A$15:$AG$515,7,TRUE)="","",VLOOKUP(A313,eligibilité!$A$15:$AG$515,7,TRUE)))</f>
        <v/>
      </c>
      <c r="H313" s="323" t="str">
        <f>IF(A313="","",IF(VLOOKUP(A313,eligibilité!$A$15:$AG$515,8,TRUE)="","",VLOOKUP(A313,eligibilité!$A$15:$AG$515,8,TRUE)))</f>
        <v/>
      </c>
      <c r="I313" s="103" t="str">
        <f>IF(A313="","",IF(VLOOKUP(A313,eligibilité!$A$15:$AG$515,9,TRUE)="","",VLOOKUP(A313,eligibilité!$A$15:$AG$515,9,TRUE)))</f>
        <v/>
      </c>
      <c r="J313" s="105" t="str">
        <f>IF(A313="","",IF(VLOOKUP(A313,eligibilité!$A$15:$AG$515,10,TRUE)="","",VLOOKUP(A313,eligibilité!$A$15:$AG$515,10,TRUE)))</f>
        <v/>
      </c>
      <c r="K313" s="106" t="str">
        <f>IF(A313="","",IF(VLOOKUP(A313,eligibilité!$A$15:$AG$515,30,FALSE)=0,"",VLOOKUP(A313,eligibilité!$A$15:$AG$515,30,FALSE)))</f>
        <v/>
      </c>
      <c r="L313" s="107" t="str">
        <f t="shared" si="64"/>
        <v/>
      </c>
      <c r="M313" s="108" t="str">
        <f t="shared" si="65"/>
        <v/>
      </c>
      <c r="N313" s="107" t="str">
        <f t="shared" si="66"/>
        <v/>
      </c>
      <c r="O313" s="109" t="str">
        <f t="shared" si="67"/>
        <v/>
      </c>
      <c r="P313" s="109" t="str">
        <f t="shared" si="68"/>
        <v/>
      </c>
      <c r="Q313" s="241" t="str">
        <f t="shared" si="69"/>
        <v/>
      </c>
      <c r="R313" s="110" t="str">
        <f t="shared" si="70"/>
        <v/>
      </c>
      <c r="S313" s="352">
        <f t="shared" ca="1" si="79"/>
        <v>1296</v>
      </c>
      <c r="T313" s="107" t="str">
        <f t="shared" si="71"/>
        <v/>
      </c>
      <c r="U313" s="108" t="str">
        <f t="shared" si="72"/>
        <v/>
      </c>
      <c r="V313" s="107" t="str">
        <f t="shared" si="73"/>
        <v/>
      </c>
      <c r="W313" s="107" t="str">
        <f t="shared" si="74"/>
        <v/>
      </c>
      <c r="X313" s="108" t="str">
        <f t="shared" si="75"/>
        <v/>
      </c>
      <c r="Y313" s="108" t="str">
        <f t="shared" si="76"/>
        <v/>
      </c>
      <c r="Z313" s="108" t="str">
        <f t="shared" si="77"/>
        <v xml:space="preserve">Temps restant : </v>
      </c>
      <c r="AA313" s="355" t="str">
        <f t="shared" si="78"/>
        <v/>
      </c>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row>
    <row r="314" spans="1:87" ht="15.75" thickBot="1">
      <c r="A314" s="354" t="str">
        <f>IF(eligibilité!AG316="","",eligibilité!A316)</f>
        <v/>
      </c>
      <c r="B314" s="103" t="str">
        <f>IF(A314="","",IF(VLOOKUP(A314,eligibilité!$A$15:$J$515,2,TRUE)="","",VLOOKUP(A314,eligibilité!$A$15:$J$515,2,TRUE)))</f>
        <v/>
      </c>
      <c r="C314" s="103" t="str">
        <f>IF(A314="","",IF(VLOOKUP(A314,eligibilité!$A$15:$AG$515,3,TRUE)="","",VLOOKUP(A314,eligibilité!$A$15:$AG$515,3,TRUE)))</f>
        <v/>
      </c>
      <c r="D314" s="103" t="str">
        <f>IF(A314="","",IF(VLOOKUP(A314,eligibilité!$A$15:$AG$515,4,TRUE)="","",VLOOKUP(A314,eligibilité!$A$15:$AG$515,4,TRUE)))</f>
        <v/>
      </c>
      <c r="E314" s="103" t="str">
        <f>IF(A314="","",IF(VLOOKUP(A314,eligibilité!$A$15:$AG$515,5,TRUE)="","",VLOOKUP(A314,eligibilité!$A$15:$AG$515,5,TRUE)))</f>
        <v/>
      </c>
      <c r="F314" s="104" t="str">
        <f>IF(A314="","",IF(VLOOKUP(A314,eligibilité!$A$15:$AG$515,6,TRUE)="","",VLOOKUP(A314,eligibilité!$A$15:$AG$515,6,TRUE)))</f>
        <v/>
      </c>
      <c r="G314" s="104" t="str">
        <f>IF(A314="","",IF(VLOOKUP(A314,eligibilité!$A$15:$AG$515,7,TRUE)="","",VLOOKUP(A314,eligibilité!$A$15:$AG$515,7,TRUE)))</f>
        <v/>
      </c>
      <c r="H314" s="323" t="str">
        <f>IF(A314="","",IF(VLOOKUP(A314,eligibilité!$A$15:$AG$515,8,TRUE)="","",VLOOKUP(A314,eligibilité!$A$15:$AG$515,8,TRUE)))</f>
        <v/>
      </c>
      <c r="I314" s="103" t="str">
        <f>IF(A314="","",IF(VLOOKUP(A314,eligibilité!$A$15:$AG$515,9,TRUE)="","",VLOOKUP(A314,eligibilité!$A$15:$AG$515,9,TRUE)))</f>
        <v/>
      </c>
      <c r="J314" s="105" t="str">
        <f>IF(A314="","",IF(VLOOKUP(A314,eligibilité!$A$15:$AG$515,10,TRUE)="","",VLOOKUP(A314,eligibilité!$A$15:$AG$515,10,TRUE)))</f>
        <v/>
      </c>
      <c r="K314" s="106" t="str">
        <f>IF(A314="","",IF(VLOOKUP(A314,eligibilité!$A$15:$AG$515,30,FALSE)=0,"",VLOOKUP(A314,eligibilité!$A$15:$AG$515,30,FALSE)))</f>
        <v/>
      </c>
      <c r="L314" s="107" t="str">
        <f t="shared" si="64"/>
        <v/>
      </c>
      <c r="M314" s="108" t="str">
        <f t="shared" si="65"/>
        <v/>
      </c>
      <c r="N314" s="107" t="str">
        <f t="shared" si="66"/>
        <v/>
      </c>
      <c r="O314" s="109" t="str">
        <f t="shared" si="67"/>
        <v/>
      </c>
      <c r="P314" s="109" t="str">
        <f t="shared" si="68"/>
        <v/>
      </c>
      <c r="Q314" s="241" t="str">
        <f t="shared" si="69"/>
        <v/>
      </c>
      <c r="R314" s="110" t="str">
        <f t="shared" si="70"/>
        <v/>
      </c>
      <c r="S314" s="352">
        <f t="shared" ca="1" si="79"/>
        <v>1296</v>
      </c>
      <c r="T314" s="107" t="str">
        <f t="shared" si="71"/>
        <v/>
      </c>
      <c r="U314" s="108" t="str">
        <f t="shared" si="72"/>
        <v/>
      </c>
      <c r="V314" s="107" t="str">
        <f t="shared" si="73"/>
        <v/>
      </c>
      <c r="W314" s="107" t="str">
        <f t="shared" si="74"/>
        <v/>
      </c>
      <c r="X314" s="108" t="str">
        <f t="shared" si="75"/>
        <v/>
      </c>
      <c r="Y314" s="108" t="str">
        <f t="shared" si="76"/>
        <v/>
      </c>
      <c r="Z314" s="108" t="str">
        <f t="shared" si="77"/>
        <v xml:space="preserve">Temps restant : </v>
      </c>
      <c r="AA314" s="355" t="str">
        <f t="shared" si="78"/>
        <v/>
      </c>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row>
    <row r="315" spans="1:87" ht="15.75" thickBot="1">
      <c r="A315" s="354" t="str">
        <f>IF(eligibilité!AG317="","",eligibilité!A317)</f>
        <v/>
      </c>
      <c r="B315" s="103" t="str">
        <f>IF(A315="","",IF(VLOOKUP(A315,eligibilité!$A$15:$J$515,2,TRUE)="","",VLOOKUP(A315,eligibilité!$A$15:$J$515,2,TRUE)))</f>
        <v/>
      </c>
      <c r="C315" s="103" t="str">
        <f>IF(A315="","",IF(VLOOKUP(A315,eligibilité!$A$15:$AG$515,3,TRUE)="","",VLOOKUP(A315,eligibilité!$A$15:$AG$515,3,TRUE)))</f>
        <v/>
      </c>
      <c r="D315" s="103" t="str">
        <f>IF(A315="","",IF(VLOOKUP(A315,eligibilité!$A$15:$AG$515,4,TRUE)="","",VLOOKUP(A315,eligibilité!$A$15:$AG$515,4,TRUE)))</f>
        <v/>
      </c>
      <c r="E315" s="103" t="str">
        <f>IF(A315="","",IF(VLOOKUP(A315,eligibilité!$A$15:$AG$515,5,TRUE)="","",VLOOKUP(A315,eligibilité!$A$15:$AG$515,5,TRUE)))</f>
        <v/>
      </c>
      <c r="F315" s="104" t="str">
        <f>IF(A315="","",IF(VLOOKUP(A315,eligibilité!$A$15:$AG$515,6,TRUE)="","",VLOOKUP(A315,eligibilité!$A$15:$AG$515,6,TRUE)))</f>
        <v/>
      </c>
      <c r="G315" s="104" t="str">
        <f>IF(A315="","",IF(VLOOKUP(A315,eligibilité!$A$15:$AG$515,7,TRUE)="","",VLOOKUP(A315,eligibilité!$A$15:$AG$515,7,TRUE)))</f>
        <v/>
      </c>
      <c r="H315" s="323" t="str">
        <f>IF(A315="","",IF(VLOOKUP(A315,eligibilité!$A$15:$AG$515,8,TRUE)="","",VLOOKUP(A315,eligibilité!$A$15:$AG$515,8,TRUE)))</f>
        <v/>
      </c>
      <c r="I315" s="103" t="str">
        <f>IF(A315="","",IF(VLOOKUP(A315,eligibilité!$A$15:$AG$515,9,TRUE)="","",VLOOKUP(A315,eligibilité!$A$15:$AG$515,9,TRUE)))</f>
        <v/>
      </c>
      <c r="J315" s="105" t="str">
        <f>IF(A315="","",IF(VLOOKUP(A315,eligibilité!$A$15:$AG$515,10,TRUE)="","",VLOOKUP(A315,eligibilité!$A$15:$AG$515,10,TRUE)))</f>
        <v/>
      </c>
      <c r="K315" s="106" t="str">
        <f>IF(A315="","",IF(VLOOKUP(A315,eligibilité!$A$15:$AG$515,30,FALSE)=0,"",VLOOKUP(A315,eligibilité!$A$15:$AG$515,30,FALSE)))</f>
        <v/>
      </c>
      <c r="L315" s="107" t="str">
        <f t="shared" si="64"/>
        <v/>
      </c>
      <c r="M315" s="108" t="str">
        <f t="shared" si="65"/>
        <v/>
      </c>
      <c r="N315" s="107" t="str">
        <f t="shared" si="66"/>
        <v/>
      </c>
      <c r="O315" s="109" t="str">
        <f t="shared" si="67"/>
        <v/>
      </c>
      <c r="P315" s="109" t="str">
        <f t="shared" si="68"/>
        <v/>
      </c>
      <c r="Q315" s="241" t="str">
        <f t="shared" si="69"/>
        <v/>
      </c>
      <c r="R315" s="110" t="str">
        <f t="shared" si="70"/>
        <v/>
      </c>
      <c r="S315" s="352">
        <f t="shared" ca="1" si="79"/>
        <v>1296</v>
      </c>
      <c r="T315" s="107" t="str">
        <f t="shared" si="71"/>
        <v/>
      </c>
      <c r="U315" s="108" t="str">
        <f t="shared" si="72"/>
        <v/>
      </c>
      <c r="V315" s="107" t="str">
        <f t="shared" si="73"/>
        <v/>
      </c>
      <c r="W315" s="107" t="str">
        <f t="shared" si="74"/>
        <v/>
      </c>
      <c r="X315" s="108" t="str">
        <f t="shared" si="75"/>
        <v/>
      </c>
      <c r="Y315" s="108" t="str">
        <f t="shared" si="76"/>
        <v/>
      </c>
      <c r="Z315" s="108" t="str">
        <f t="shared" si="77"/>
        <v xml:space="preserve">Temps restant : </v>
      </c>
      <c r="AA315" s="355" t="str">
        <f t="shared" si="78"/>
        <v/>
      </c>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row>
    <row r="316" spans="1:87" ht="15.75" thickBot="1">
      <c r="A316" s="354" t="str">
        <f>IF(eligibilité!AG318="","",eligibilité!A318)</f>
        <v/>
      </c>
      <c r="B316" s="103" t="str">
        <f>IF(A316="","",IF(VLOOKUP(A316,eligibilité!$A$15:$J$515,2,TRUE)="","",VLOOKUP(A316,eligibilité!$A$15:$J$515,2,TRUE)))</f>
        <v/>
      </c>
      <c r="C316" s="103" t="str">
        <f>IF(A316="","",IF(VLOOKUP(A316,eligibilité!$A$15:$AG$515,3,TRUE)="","",VLOOKUP(A316,eligibilité!$A$15:$AG$515,3,TRUE)))</f>
        <v/>
      </c>
      <c r="D316" s="103" t="str">
        <f>IF(A316="","",IF(VLOOKUP(A316,eligibilité!$A$15:$AG$515,4,TRUE)="","",VLOOKUP(A316,eligibilité!$A$15:$AG$515,4,TRUE)))</f>
        <v/>
      </c>
      <c r="E316" s="103" t="str">
        <f>IF(A316="","",IF(VLOOKUP(A316,eligibilité!$A$15:$AG$515,5,TRUE)="","",VLOOKUP(A316,eligibilité!$A$15:$AG$515,5,TRUE)))</f>
        <v/>
      </c>
      <c r="F316" s="104" t="str">
        <f>IF(A316="","",IF(VLOOKUP(A316,eligibilité!$A$15:$AG$515,6,TRUE)="","",VLOOKUP(A316,eligibilité!$A$15:$AG$515,6,TRUE)))</f>
        <v/>
      </c>
      <c r="G316" s="104" t="str">
        <f>IF(A316="","",IF(VLOOKUP(A316,eligibilité!$A$15:$AG$515,7,TRUE)="","",VLOOKUP(A316,eligibilité!$A$15:$AG$515,7,TRUE)))</f>
        <v/>
      </c>
      <c r="H316" s="323" t="str">
        <f>IF(A316="","",IF(VLOOKUP(A316,eligibilité!$A$15:$AG$515,8,TRUE)="","",VLOOKUP(A316,eligibilité!$A$15:$AG$515,8,TRUE)))</f>
        <v/>
      </c>
      <c r="I316" s="103" t="str">
        <f>IF(A316="","",IF(VLOOKUP(A316,eligibilité!$A$15:$AG$515,9,TRUE)="","",VLOOKUP(A316,eligibilité!$A$15:$AG$515,9,TRUE)))</f>
        <v/>
      </c>
      <c r="J316" s="105" t="str">
        <f>IF(A316="","",IF(VLOOKUP(A316,eligibilité!$A$15:$AG$515,10,TRUE)="","",VLOOKUP(A316,eligibilité!$A$15:$AG$515,10,TRUE)))</f>
        <v/>
      </c>
      <c r="K316" s="106" t="str">
        <f>IF(A316="","",IF(VLOOKUP(A316,eligibilité!$A$15:$AG$515,30,FALSE)=0,"",VLOOKUP(A316,eligibilité!$A$15:$AG$515,30,FALSE)))</f>
        <v/>
      </c>
      <c r="L316" s="107" t="str">
        <f t="shared" si="64"/>
        <v/>
      </c>
      <c r="M316" s="108" t="str">
        <f t="shared" si="65"/>
        <v/>
      </c>
      <c r="N316" s="107" t="str">
        <f t="shared" si="66"/>
        <v/>
      </c>
      <c r="O316" s="109" t="str">
        <f t="shared" si="67"/>
        <v/>
      </c>
      <c r="P316" s="109" t="str">
        <f t="shared" si="68"/>
        <v/>
      </c>
      <c r="Q316" s="241" t="str">
        <f t="shared" si="69"/>
        <v/>
      </c>
      <c r="R316" s="110" t="str">
        <f t="shared" si="70"/>
        <v/>
      </c>
      <c r="S316" s="352">
        <f t="shared" ca="1" si="79"/>
        <v>1296</v>
      </c>
      <c r="T316" s="107" t="str">
        <f t="shared" si="71"/>
        <v/>
      </c>
      <c r="U316" s="108" t="str">
        <f t="shared" si="72"/>
        <v/>
      </c>
      <c r="V316" s="107" t="str">
        <f t="shared" si="73"/>
        <v/>
      </c>
      <c r="W316" s="107" t="str">
        <f t="shared" si="74"/>
        <v/>
      </c>
      <c r="X316" s="108" t="str">
        <f t="shared" si="75"/>
        <v/>
      </c>
      <c r="Y316" s="108" t="str">
        <f t="shared" si="76"/>
        <v/>
      </c>
      <c r="Z316" s="108" t="str">
        <f t="shared" si="77"/>
        <v xml:space="preserve">Temps restant : </v>
      </c>
      <c r="AA316" s="355" t="str">
        <f t="shared" si="78"/>
        <v/>
      </c>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row>
    <row r="317" spans="1:87" ht="15.75" thickBot="1">
      <c r="A317" s="354" t="str">
        <f>IF(eligibilité!AG319="","",eligibilité!A319)</f>
        <v/>
      </c>
      <c r="B317" s="103" t="str">
        <f>IF(A317="","",IF(VLOOKUP(A317,eligibilité!$A$15:$J$515,2,TRUE)="","",VLOOKUP(A317,eligibilité!$A$15:$J$515,2,TRUE)))</f>
        <v/>
      </c>
      <c r="C317" s="103" t="str">
        <f>IF(A317="","",IF(VLOOKUP(A317,eligibilité!$A$15:$AG$515,3,TRUE)="","",VLOOKUP(A317,eligibilité!$A$15:$AG$515,3,TRUE)))</f>
        <v/>
      </c>
      <c r="D317" s="103" t="str">
        <f>IF(A317="","",IF(VLOOKUP(A317,eligibilité!$A$15:$AG$515,4,TRUE)="","",VLOOKUP(A317,eligibilité!$A$15:$AG$515,4,TRUE)))</f>
        <v/>
      </c>
      <c r="E317" s="103" t="str">
        <f>IF(A317="","",IF(VLOOKUP(A317,eligibilité!$A$15:$AG$515,5,TRUE)="","",VLOOKUP(A317,eligibilité!$A$15:$AG$515,5,TRUE)))</f>
        <v/>
      </c>
      <c r="F317" s="104" t="str">
        <f>IF(A317="","",IF(VLOOKUP(A317,eligibilité!$A$15:$AG$515,6,TRUE)="","",VLOOKUP(A317,eligibilité!$A$15:$AG$515,6,TRUE)))</f>
        <v/>
      </c>
      <c r="G317" s="104" t="str">
        <f>IF(A317="","",IF(VLOOKUP(A317,eligibilité!$A$15:$AG$515,7,TRUE)="","",VLOOKUP(A317,eligibilité!$A$15:$AG$515,7,TRUE)))</f>
        <v/>
      </c>
      <c r="H317" s="323" t="str">
        <f>IF(A317="","",IF(VLOOKUP(A317,eligibilité!$A$15:$AG$515,8,TRUE)="","",VLOOKUP(A317,eligibilité!$A$15:$AG$515,8,TRUE)))</f>
        <v/>
      </c>
      <c r="I317" s="103" t="str">
        <f>IF(A317="","",IF(VLOOKUP(A317,eligibilité!$A$15:$AG$515,9,TRUE)="","",VLOOKUP(A317,eligibilité!$A$15:$AG$515,9,TRUE)))</f>
        <v/>
      </c>
      <c r="J317" s="105" t="str">
        <f>IF(A317="","",IF(VLOOKUP(A317,eligibilité!$A$15:$AG$515,10,TRUE)="","",VLOOKUP(A317,eligibilité!$A$15:$AG$515,10,TRUE)))</f>
        <v/>
      </c>
      <c r="K317" s="106" t="str">
        <f>IF(A317="","",IF(VLOOKUP(A317,eligibilité!$A$15:$AG$515,30,FALSE)=0,"",VLOOKUP(A317,eligibilité!$A$15:$AG$515,30,FALSE)))</f>
        <v/>
      </c>
      <c r="L317" s="107" t="str">
        <f t="shared" si="64"/>
        <v/>
      </c>
      <c r="M317" s="108" t="str">
        <f t="shared" si="65"/>
        <v/>
      </c>
      <c r="N317" s="107" t="str">
        <f t="shared" si="66"/>
        <v/>
      </c>
      <c r="O317" s="109" t="str">
        <f t="shared" si="67"/>
        <v/>
      </c>
      <c r="P317" s="109" t="str">
        <f t="shared" si="68"/>
        <v/>
      </c>
      <c r="Q317" s="241" t="str">
        <f t="shared" si="69"/>
        <v/>
      </c>
      <c r="R317" s="110" t="str">
        <f t="shared" si="70"/>
        <v/>
      </c>
      <c r="S317" s="352">
        <f t="shared" ca="1" si="79"/>
        <v>1296</v>
      </c>
      <c r="T317" s="107" t="str">
        <f t="shared" si="71"/>
        <v/>
      </c>
      <c r="U317" s="108" t="str">
        <f t="shared" si="72"/>
        <v/>
      </c>
      <c r="V317" s="107" t="str">
        <f t="shared" si="73"/>
        <v/>
      </c>
      <c r="W317" s="107" t="str">
        <f t="shared" si="74"/>
        <v/>
      </c>
      <c r="X317" s="108" t="str">
        <f t="shared" si="75"/>
        <v/>
      </c>
      <c r="Y317" s="108" t="str">
        <f t="shared" si="76"/>
        <v/>
      </c>
      <c r="Z317" s="108" t="str">
        <f t="shared" si="77"/>
        <v xml:space="preserve">Temps restant : </v>
      </c>
      <c r="AA317" s="355" t="str">
        <f t="shared" si="78"/>
        <v/>
      </c>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row>
    <row r="318" spans="1:87" ht="15.75" thickBot="1">
      <c r="A318" s="354" t="str">
        <f>IF(eligibilité!AG320="","",eligibilité!A320)</f>
        <v/>
      </c>
      <c r="B318" s="103" t="str">
        <f>IF(A318="","",IF(VLOOKUP(A318,eligibilité!$A$15:$J$515,2,TRUE)="","",VLOOKUP(A318,eligibilité!$A$15:$J$515,2,TRUE)))</f>
        <v/>
      </c>
      <c r="C318" s="103" t="str">
        <f>IF(A318="","",IF(VLOOKUP(A318,eligibilité!$A$15:$AG$515,3,TRUE)="","",VLOOKUP(A318,eligibilité!$A$15:$AG$515,3,TRUE)))</f>
        <v/>
      </c>
      <c r="D318" s="103" t="str">
        <f>IF(A318="","",IF(VLOOKUP(A318,eligibilité!$A$15:$AG$515,4,TRUE)="","",VLOOKUP(A318,eligibilité!$A$15:$AG$515,4,TRUE)))</f>
        <v/>
      </c>
      <c r="E318" s="103" t="str">
        <f>IF(A318="","",IF(VLOOKUP(A318,eligibilité!$A$15:$AG$515,5,TRUE)="","",VLOOKUP(A318,eligibilité!$A$15:$AG$515,5,TRUE)))</f>
        <v/>
      </c>
      <c r="F318" s="104" t="str">
        <f>IF(A318="","",IF(VLOOKUP(A318,eligibilité!$A$15:$AG$515,6,TRUE)="","",VLOOKUP(A318,eligibilité!$A$15:$AG$515,6,TRUE)))</f>
        <v/>
      </c>
      <c r="G318" s="104" t="str">
        <f>IF(A318="","",IF(VLOOKUP(A318,eligibilité!$A$15:$AG$515,7,TRUE)="","",VLOOKUP(A318,eligibilité!$A$15:$AG$515,7,TRUE)))</f>
        <v/>
      </c>
      <c r="H318" s="323" t="str">
        <f>IF(A318="","",IF(VLOOKUP(A318,eligibilité!$A$15:$AG$515,8,TRUE)="","",VLOOKUP(A318,eligibilité!$A$15:$AG$515,8,TRUE)))</f>
        <v/>
      </c>
      <c r="I318" s="103" t="str">
        <f>IF(A318="","",IF(VLOOKUP(A318,eligibilité!$A$15:$AG$515,9,TRUE)="","",VLOOKUP(A318,eligibilité!$A$15:$AG$515,9,TRUE)))</f>
        <v/>
      </c>
      <c r="J318" s="105" t="str">
        <f>IF(A318="","",IF(VLOOKUP(A318,eligibilité!$A$15:$AG$515,10,TRUE)="","",VLOOKUP(A318,eligibilité!$A$15:$AG$515,10,TRUE)))</f>
        <v/>
      </c>
      <c r="K318" s="106" t="str">
        <f>IF(A318="","",IF(VLOOKUP(A318,eligibilité!$A$15:$AG$515,30,FALSE)=0,"",VLOOKUP(A318,eligibilité!$A$15:$AG$515,30,FALSE)))</f>
        <v/>
      </c>
      <c r="L318" s="107" t="str">
        <f t="shared" si="64"/>
        <v/>
      </c>
      <c r="M318" s="108" t="str">
        <f t="shared" si="65"/>
        <v/>
      </c>
      <c r="N318" s="107" t="str">
        <f t="shared" si="66"/>
        <v/>
      </c>
      <c r="O318" s="109" t="str">
        <f t="shared" si="67"/>
        <v/>
      </c>
      <c r="P318" s="109" t="str">
        <f t="shared" si="68"/>
        <v/>
      </c>
      <c r="Q318" s="241" t="str">
        <f t="shared" si="69"/>
        <v/>
      </c>
      <c r="R318" s="110" t="str">
        <f t="shared" si="70"/>
        <v/>
      </c>
      <c r="S318" s="352">
        <f t="shared" ca="1" si="79"/>
        <v>1296</v>
      </c>
      <c r="T318" s="107" t="str">
        <f t="shared" si="71"/>
        <v/>
      </c>
      <c r="U318" s="108" t="str">
        <f t="shared" si="72"/>
        <v/>
      </c>
      <c r="V318" s="107" t="str">
        <f t="shared" si="73"/>
        <v/>
      </c>
      <c r="W318" s="107" t="str">
        <f t="shared" si="74"/>
        <v/>
      </c>
      <c r="X318" s="108" t="str">
        <f t="shared" si="75"/>
        <v/>
      </c>
      <c r="Y318" s="108" t="str">
        <f t="shared" si="76"/>
        <v/>
      </c>
      <c r="Z318" s="108" t="str">
        <f t="shared" si="77"/>
        <v xml:space="preserve">Temps restant : </v>
      </c>
      <c r="AA318" s="355" t="str">
        <f t="shared" si="78"/>
        <v/>
      </c>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row>
    <row r="319" spans="1:87" ht="15.75" thickBot="1">
      <c r="A319" s="354" t="str">
        <f>IF(eligibilité!AG321="","",eligibilité!A321)</f>
        <v/>
      </c>
      <c r="B319" s="103" t="str">
        <f>IF(A319="","",IF(VLOOKUP(A319,eligibilité!$A$15:$J$515,2,TRUE)="","",VLOOKUP(A319,eligibilité!$A$15:$J$515,2,TRUE)))</f>
        <v/>
      </c>
      <c r="C319" s="103" t="str">
        <f>IF(A319="","",IF(VLOOKUP(A319,eligibilité!$A$15:$AG$515,3,TRUE)="","",VLOOKUP(A319,eligibilité!$A$15:$AG$515,3,TRUE)))</f>
        <v/>
      </c>
      <c r="D319" s="103" t="str">
        <f>IF(A319="","",IF(VLOOKUP(A319,eligibilité!$A$15:$AG$515,4,TRUE)="","",VLOOKUP(A319,eligibilité!$A$15:$AG$515,4,TRUE)))</f>
        <v/>
      </c>
      <c r="E319" s="103" t="str">
        <f>IF(A319="","",IF(VLOOKUP(A319,eligibilité!$A$15:$AG$515,5,TRUE)="","",VLOOKUP(A319,eligibilité!$A$15:$AG$515,5,TRUE)))</f>
        <v/>
      </c>
      <c r="F319" s="104" t="str">
        <f>IF(A319="","",IF(VLOOKUP(A319,eligibilité!$A$15:$AG$515,6,TRUE)="","",VLOOKUP(A319,eligibilité!$A$15:$AG$515,6,TRUE)))</f>
        <v/>
      </c>
      <c r="G319" s="104" t="str">
        <f>IF(A319="","",IF(VLOOKUP(A319,eligibilité!$A$15:$AG$515,7,TRUE)="","",VLOOKUP(A319,eligibilité!$A$15:$AG$515,7,TRUE)))</f>
        <v/>
      </c>
      <c r="H319" s="323" t="str">
        <f>IF(A319="","",IF(VLOOKUP(A319,eligibilité!$A$15:$AG$515,8,TRUE)="","",VLOOKUP(A319,eligibilité!$A$15:$AG$515,8,TRUE)))</f>
        <v/>
      </c>
      <c r="I319" s="103" t="str">
        <f>IF(A319="","",IF(VLOOKUP(A319,eligibilité!$A$15:$AG$515,9,TRUE)="","",VLOOKUP(A319,eligibilité!$A$15:$AG$515,9,TRUE)))</f>
        <v/>
      </c>
      <c r="J319" s="105" t="str">
        <f>IF(A319="","",IF(VLOOKUP(A319,eligibilité!$A$15:$AG$515,10,TRUE)="","",VLOOKUP(A319,eligibilité!$A$15:$AG$515,10,TRUE)))</f>
        <v/>
      </c>
      <c r="K319" s="106" t="str">
        <f>IF(A319="","",IF(VLOOKUP(A319,eligibilité!$A$15:$AG$515,30,FALSE)=0,"",VLOOKUP(A319,eligibilité!$A$15:$AG$515,30,FALSE)))</f>
        <v/>
      </c>
      <c r="L319" s="107" t="str">
        <f t="shared" si="64"/>
        <v/>
      </c>
      <c r="M319" s="108" t="str">
        <f t="shared" si="65"/>
        <v/>
      </c>
      <c r="N319" s="107" t="str">
        <f t="shared" si="66"/>
        <v/>
      </c>
      <c r="O319" s="109" t="str">
        <f t="shared" si="67"/>
        <v/>
      </c>
      <c r="P319" s="109" t="str">
        <f t="shared" si="68"/>
        <v/>
      </c>
      <c r="Q319" s="241" t="str">
        <f t="shared" si="69"/>
        <v/>
      </c>
      <c r="R319" s="110" t="str">
        <f t="shared" si="70"/>
        <v/>
      </c>
      <c r="S319" s="352">
        <f t="shared" ca="1" si="79"/>
        <v>1296</v>
      </c>
      <c r="T319" s="107" t="str">
        <f t="shared" si="71"/>
        <v/>
      </c>
      <c r="U319" s="108" t="str">
        <f t="shared" si="72"/>
        <v/>
      </c>
      <c r="V319" s="107" t="str">
        <f t="shared" si="73"/>
        <v/>
      </c>
      <c r="W319" s="107" t="str">
        <f t="shared" si="74"/>
        <v/>
      </c>
      <c r="X319" s="108" t="str">
        <f t="shared" si="75"/>
        <v/>
      </c>
      <c r="Y319" s="108" t="str">
        <f t="shared" si="76"/>
        <v/>
      </c>
      <c r="Z319" s="108" t="str">
        <f t="shared" si="77"/>
        <v xml:space="preserve">Temps restant : </v>
      </c>
      <c r="AA319" s="355" t="str">
        <f t="shared" si="78"/>
        <v/>
      </c>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row>
    <row r="320" spans="1:87" ht="15.75" thickBot="1">
      <c r="A320" s="354" t="str">
        <f>IF(eligibilité!AG322="","",eligibilité!A322)</f>
        <v/>
      </c>
      <c r="B320" s="103" t="str">
        <f>IF(A320="","",IF(VLOOKUP(A320,eligibilité!$A$15:$J$515,2,TRUE)="","",VLOOKUP(A320,eligibilité!$A$15:$J$515,2,TRUE)))</f>
        <v/>
      </c>
      <c r="C320" s="103" t="str">
        <f>IF(A320="","",IF(VLOOKUP(A320,eligibilité!$A$15:$AG$515,3,TRUE)="","",VLOOKUP(A320,eligibilité!$A$15:$AG$515,3,TRUE)))</f>
        <v/>
      </c>
      <c r="D320" s="103" t="str">
        <f>IF(A320="","",IF(VLOOKUP(A320,eligibilité!$A$15:$AG$515,4,TRUE)="","",VLOOKUP(A320,eligibilité!$A$15:$AG$515,4,TRUE)))</f>
        <v/>
      </c>
      <c r="E320" s="103" t="str">
        <f>IF(A320="","",IF(VLOOKUP(A320,eligibilité!$A$15:$AG$515,5,TRUE)="","",VLOOKUP(A320,eligibilité!$A$15:$AG$515,5,TRUE)))</f>
        <v/>
      </c>
      <c r="F320" s="104" t="str">
        <f>IF(A320="","",IF(VLOOKUP(A320,eligibilité!$A$15:$AG$515,6,TRUE)="","",VLOOKUP(A320,eligibilité!$A$15:$AG$515,6,TRUE)))</f>
        <v/>
      </c>
      <c r="G320" s="104" t="str">
        <f>IF(A320="","",IF(VLOOKUP(A320,eligibilité!$A$15:$AG$515,7,TRUE)="","",VLOOKUP(A320,eligibilité!$A$15:$AG$515,7,TRUE)))</f>
        <v/>
      </c>
      <c r="H320" s="323" t="str">
        <f>IF(A320="","",IF(VLOOKUP(A320,eligibilité!$A$15:$AG$515,8,TRUE)="","",VLOOKUP(A320,eligibilité!$A$15:$AG$515,8,TRUE)))</f>
        <v/>
      </c>
      <c r="I320" s="103" t="str">
        <f>IF(A320="","",IF(VLOOKUP(A320,eligibilité!$A$15:$AG$515,9,TRUE)="","",VLOOKUP(A320,eligibilité!$A$15:$AG$515,9,TRUE)))</f>
        <v/>
      </c>
      <c r="J320" s="105" t="str">
        <f>IF(A320="","",IF(VLOOKUP(A320,eligibilité!$A$15:$AG$515,10,TRUE)="","",VLOOKUP(A320,eligibilité!$A$15:$AG$515,10,TRUE)))</f>
        <v/>
      </c>
      <c r="K320" s="106" t="str">
        <f>IF(A320="","",IF(VLOOKUP(A320,eligibilité!$A$15:$AG$515,30,FALSE)=0,"",VLOOKUP(A320,eligibilité!$A$15:$AG$515,30,FALSE)))</f>
        <v/>
      </c>
      <c r="L320" s="107" t="str">
        <f t="shared" si="64"/>
        <v/>
      </c>
      <c r="M320" s="108" t="str">
        <f t="shared" si="65"/>
        <v/>
      </c>
      <c r="N320" s="107" t="str">
        <f t="shared" si="66"/>
        <v/>
      </c>
      <c r="O320" s="109" t="str">
        <f t="shared" si="67"/>
        <v/>
      </c>
      <c r="P320" s="109" t="str">
        <f t="shared" si="68"/>
        <v/>
      </c>
      <c r="Q320" s="241" t="str">
        <f t="shared" si="69"/>
        <v/>
      </c>
      <c r="R320" s="110" t="str">
        <f t="shared" si="70"/>
        <v/>
      </c>
      <c r="S320" s="352">
        <f t="shared" ca="1" si="79"/>
        <v>1296</v>
      </c>
      <c r="T320" s="107" t="str">
        <f t="shared" si="71"/>
        <v/>
      </c>
      <c r="U320" s="108" t="str">
        <f t="shared" si="72"/>
        <v/>
      </c>
      <c r="V320" s="107" t="str">
        <f t="shared" si="73"/>
        <v/>
      </c>
      <c r="W320" s="107" t="str">
        <f t="shared" si="74"/>
        <v/>
      </c>
      <c r="X320" s="108" t="str">
        <f t="shared" si="75"/>
        <v/>
      </c>
      <c r="Y320" s="108" t="str">
        <f t="shared" si="76"/>
        <v/>
      </c>
      <c r="Z320" s="108" t="str">
        <f t="shared" si="77"/>
        <v xml:space="preserve">Temps restant : </v>
      </c>
      <c r="AA320" s="355" t="str">
        <f t="shared" si="78"/>
        <v/>
      </c>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row>
    <row r="321" spans="1:87" ht="15.75" thickBot="1">
      <c r="A321" s="354" t="str">
        <f>IF(eligibilité!AG323="","",eligibilité!A323)</f>
        <v/>
      </c>
      <c r="B321" s="103" t="str">
        <f>IF(A321="","",IF(VLOOKUP(A321,eligibilité!$A$15:$J$515,2,TRUE)="","",VLOOKUP(A321,eligibilité!$A$15:$J$515,2,TRUE)))</f>
        <v/>
      </c>
      <c r="C321" s="103" t="str">
        <f>IF(A321="","",IF(VLOOKUP(A321,eligibilité!$A$15:$AG$515,3,TRUE)="","",VLOOKUP(A321,eligibilité!$A$15:$AG$515,3,TRUE)))</f>
        <v/>
      </c>
      <c r="D321" s="103" t="str">
        <f>IF(A321="","",IF(VLOOKUP(A321,eligibilité!$A$15:$AG$515,4,TRUE)="","",VLOOKUP(A321,eligibilité!$A$15:$AG$515,4,TRUE)))</f>
        <v/>
      </c>
      <c r="E321" s="103" t="str">
        <f>IF(A321="","",IF(VLOOKUP(A321,eligibilité!$A$15:$AG$515,5,TRUE)="","",VLOOKUP(A321,eligibilité!$A$15:$AG$515,5,TRUE)))</f>
        <v/>
      </c>
      <c r="F321" s="104" t="str">
        <f>IF(A321="","",IF(VLOOKUP(A321,eligibilité!$A$15:$AG$515,6,TRUE)="","",VLOOKUP(A321,eligibilité!$A$15:$AG$515,6,TRUE)))</f>
        <v/>
      </c>
      <c r="G321" s="104" t="str">
        <f>IF(A321="","",IF(VLOOKUP(A321,eligibilité!$A$15:$AG$515,7,TRUE)="","",VLOOKUP(A321,eligibilité!$A$15:$AG$515,7,TRUE)))</f>
        <v/>
      </c>
      <c r="H321" s="323" t="str">
        <f>IF(A321="","",IF(VLOOKUP(A321,eligibilité!$A$15:$AG$515,8,TRUE)="","",VLOOKUP(A321,eligibilité!$A$15:$AG$515,8,TRUE)))</f>
        <v/>
      </c>
      <c r="I321" s="103" t="str">
        <f>IF(A321="","",IF(VLOOKUP(A321,eligibilité!$A$15:$AG$515,9,TRUE)="","",VLOOKUP(A321,eligibilité!$A$15:$AG$515,9,TRUE)))</f>
        <v/>
      </c>
      <c r="J321" s="105" t="str">
        <f>IF(A321="","",IF(VLOOKUP(A321,eligibilité!$A$15:$AG$515,10,TRUE)="","",VLOOKUP(A321,eligibilité!$A$15:$AG$515,10,TRUE)))</f>
        <v/>
      </c>
      <c r="K321" s="106" t="str">
        <f>IF(A321="","",IF(VLOOKUP(A321,eligibilité!$A$15:$AG$515,30,FALSE)=0,"",VLOOKUP(A321,eligibilité!$A$15:$AG$515,30,FALSE)))</f>
        <v/>
      </c>
      <c r="L321" s="107" t="str">
        <f t="shared" si="64"/>
        <v/>
      </c>
      <c r="M321" s="108" t="str">
        <f t="shared" si="65"/>
        <v/>
      </c>
      <c r="N321" s="107" t="str">
        <f t="shared" si="66"/>
        <v/>
      </c>
      <c r="O321" s="109" t="str">
        <f t="shared" si="67"/>
        <v/>
      </c>
      <c r="P321" s="109" t="str">
        <f t="shared" si="68"/>
        <v/>
      </c>
      <c r="Q321" s="241" t="str">
        <f t="shared" si="69"/>
        <v/>
      </c>
      <c r="R321" s="110" t="str">
        <f t="shared" si="70"/>
        <v/>
      </c>
      <c r="S321" s="352">
        <f t="shared" ca="1" si="79"/>
        <v>1296</v>
      </c>
      <c r="T321" s="107" t="str">
        <f t="shared" si="71"/>
        <v/>
      </c>
      <c r="U321" s="108" t="str">
        <f t="shared" si="72"/>
        <v/>
      </c>
      <c r="V321" s="107" t="str">
        <f t="shared" si="73"/>
        <v/>
      </c>
      <c r="W321" s="107" t="str">
        <f t="shared" si="74"/>
        <v/>
      </c>
      <c r="X321" s="108" t="str">
        <f t="shared" si="75"/>
        <v/>
      </c>
      <c r="Y321" s="108" t="str">
        <f t="shared" si="76"/>
        <v/>
      </c>
      <c r="Z321" s="108" t="str">
        <f t="shared" si="77"/>
        <v xml:space="preserve">Temps restant : </v>
      </c>
      <c r="AA321" s="355" t="str">
        <f t="shared" si="78"/>
        <v/>
      </c>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row>
    <row r="322" spans="1:87" ht="15.75" thickBot="1">
      <c r="A322" s="354" t="str">
        <f>IF(eligibilité!AG324="","",eligibilité!A324)</f>
        <v/>
      </c>
      <c r="B322" s="103" t="str">
        <f>IF(A322="","",IF(VLOOKUP(A322,eligibilité!$A$15:$J$515,2,TRUE)="","",VLOOKUP(A322,eligibilité!$A$15:$J$515,2,TRUE)))</f>
        <v/>
      </c>
      <c r="C322" s="103" t="str">
        <f>IF(A322="","",IF(VLOOKUP(A322,eligibilité!$A$15:$AG$515,3,TRUE)="","",VLOOKUP(A322,eligibilité!$A$15:$AG$515,3,TRUE)))</f>
        <v/>
      </c>
      <c r="D322" s="103" t="str">
        <f>IF(A322="","",IF(VLOOKUP(A322,eligibilité!$A$15:$AG$515,4,TRUE)="","",VLOOKUP(A322,eligibilité!$A$15:$AG$515,4,TRUE)))</f>
        <v/>
      </c>
      <c r="E322" s="103" t="str">
        <f>IF(A322="","",IF(VLOOKUP(A322,eligibilité!$A$15:$AG$515,5,TRUE)="","",VLOOKUP(A322,eligibilité!$A$15:$AG$515,5,TRUE)))</f>
        <v/>
      </c>
      <c r="F322" s="104" t="str">
        <f>IF(A322="","",IF(VLOOKUP(A322,eligibilité!$A$15:$AG$515,6,TRUE)="","",VLOOKUP(A322,eligibilité!$A$15:$AG$515,6,TRUE)))</f>
        <v/>
      </c>
      <c r="G322" s="104" t="str">
        <f>IF(A322="","",IF(VLOOKUP(A322,eligibilité!$A$15:$AG$515,7,TRUE)="","",VLOOKUP(A322,eligibilité!$A$15:$AG$515,7,TRUE)))</f>
        <v/>
      </c>
      <c r="H322" s="323" t="str">
        <f>IF(A322="","",IF(VLOOKUP(A322,eligibilité!$A$15:$AG$515,8,TRUE)="","",VLOOKUP(A322,eligibilité!$A$15:$AG$515,8,TRUE)))</f>
        <v/>
      </c>
      <c r="I322" s="103" t="str">
        <f>IF(A322="","",IF(VLOOKUP(A322,eligibilité!$A$15:$AG$515,9,TRUE)="","",VLOOKUP(A322,eligibilité!$A$15:$AG$515,9,TRUE)))</f>
        <v/>
      </c>
      <c r="J322" s="105" t="str">
        <f>IF(A322="","",IF(VLOOKUP(A322,eligibilité!$A$15:$AG$515,10,TRUE)="","",VLOOKUP(A322,eligibilité!$A$15:$AG$515,10,TRUE)))</f>
        <v/>
      </c>
      <c r="K322" s="106" t="str">
        <f>IF(A322="","",IF(VLOOKUP(A322,eligibilité!$A$15:$AG$515,30,FALSE)=0,"",VLOOKUP(A322,eligibilité!$A$15:$AG$515,30,FALSE)))</f>
        <v/>
      </c>
      <c r="L322" s="107" t="str">
        <f t="shared" si="64"/>
        <v/>
      </c>
      <c r="M322" s="108" t="str">
        <f t="shared" si="65"/>
        <v/>
      </c>
      <c r="N322" s="107" t="str">
        <f t="shared" si="66"/>
        <v/>
      </c>
      <c r="O322" s="109" t="str">
        <f t="shared" si="67"/>
        <v/>
      </c>
      <c r="P322" s="109" t="str">
        <f t="shared" si="68"/>
        <v/>
      </c>
      <c r="Q322" s="241" t="str">
        <f t="shared" si="69"/>
        <v/>
      </c>
      <c r="R322" s="110" t="str">
        <f t="shared" si="70"/>
        <v/>
      </c>
      <c r="S322" s="352">
        <f t="shared" ca="1" si="79"/>
        <v>1296</v>
      </c>
      <c r="T322" s="107" t="str">
        <f t="shared" si="71"/>
        <v/>
      </c>
      <c r="U322" s="108" t="str">
        <f t="shared" si="72"/>
        <v/>
      </c>
      <c r="V322" s="107" t="str">
        <f t="shared" si="73"/>
        <v/>
      </c>
      <c r="W322" s="107" t="str">
        <f t="shared" si="74"/>
        <v/>
      </c>
      <c r="X322" s="108" t="str">
        <f t="shared" si="75"/>
        <v/>
      </c>
      <c r="Y322" s="108" t="str">
        <f t="shared" si="76"/>
        <v/>
      </c>
      <c r="Z322" s="108" t="str">
        <f t="shared" si="77"/>
        <v xml:space="preserve">Temps restant : </v>
      </c>
      <c r="AA322" s="355" t="str">
        <f t="shared" si="78"/>
        <v/>
      </c>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row>
    <row r="323" spans="1:87" ht="15.75" thickBot="1">
      <c r="A323" s="354" t="str">
        <f>IF(eligibilité!AG325="","",eligibilité!A325)</f>
        <v/>
      </c>
      <c r="B323" s="103" t="str">
        <f>IF(A323="","",IF(VLOOKUP(A323,eligibilité!$A$15:$J$515,2,TRUE)="","",VLOOKUP(A323,eligibilité!$A$15:$J$515,2,TRUE)))</f>
        <v/>
      </c>
      <c r="C323" s="103" t="str">
        <f>IF(A323="","",IF(VLOOKUP(A323,eligibilité!$A$15:$AG$515,3,TRUE)="","",VLOOKUP(A323,eligibilité!$A$15:$AG$515,3,TRUE)))</f>
        <v/>
      </c>
      <c r="D323" s="103" t="str">
        <f>IF(A323="","",IF(VLOOKUP(A323,eligibilité!$A$15:$AG$515,4,TRUE)="","",VLOOKUP(A323,eligibilité!$A$15:$AG$515,4,TRUE)))</f>
        <v/>
      </c>
      <c r="E323" s="103" t="str">
        <f>IF(A323="","",IF(VLOOKUP(A323,eligibilité!$A$15:$AG$515,5,TRUE)="","",VLOOKUP(A323,eligibilité!$A$15:$AG$515,5,TRUE)))</f>
        <v/>
      </c>
      <c r="F323" s="104" t="str">
        <f>IF(A323="","",IF(VLOOKUP(A323,eligibilité!$A$15:$AG$515,6,TRUE)="","",VLOOKUP(A323,eligibilité!$A$15:$AG$515,6,TRUE)))</f>
        <v/>
      </c>
      <c r="G323" s="104" t="str">
        <f>IF(A323="","",IF(VLOOKUP(A323,eligibilité!$A$15:$AG$515,7,TRUE)="","",VLOOKUP(A323,eligibilité!$A$15:$AG$515,7,TRUE)))</f>
        <v/>
      </c>
      <c r="H323" s="323" t="str">
        <f>IF(A323="","",IF(VLOOKUP(A323,eligibilité!$A$15:$AG$515,8,TRUE)="","",VLOOKUP(A323,eligibilité!$A$15:$AG$515,8,TRUE)))</f>
        <v/>
      </c>
      <c r="I323" s="103" t="str">
        <f>IF(A323="","",IF(VLOOKUP(A323,eligibilité!$A$15:$AG$515,9,TRUE)="","",VLOOKUP(A323,eligibilité!$A$15:$AG$515,9,TRUE)))</f>
        <v/>
      </c>
      <c r="J323" s="105" t="str">
        <f>IF(A323="","",IF(VLOOKUP(A323,eligibilité!$A$15:$AG$515,10,TRUE)="","",VLOOKUP(A323,eligibilité!$A$15:$AG$515,10,TRUE)))</f>
        <v/>
      </c>
      <c r="K323" s="106" t="str">
        <f>IF(A323="","",IF(VLOOKUP(A323,eligibilité!$A$15:$AG$515,30,FALSE)=0,"",VLOOKUP(A323,eligibilité!$A$15:$AG$515,30,FALSE)))</f>
        <v/>
      </c>
      <c r="L323" s="107" t="str">
        <f t="shared" si="64"/>
        <v/>
      </c>
      <c r="M323" s="108" t="str">
        <f t="shared" si="65"/>
        <v/>
      </c>
      <c r="N323" s="107" t="str">
        <f t="shared" si="66"/>
        <v/>
      </c>
      <c r="O323" s="109" t="str">
        <f t="shared" si="67"/>
        <v/>
      </c>
      <c r="P323" s="109" t="str">
        <f t="shared" si="68"/>
        <v/>
      </c>
      <c r="Q323" s="241" t="str">
        <f t="shared" si="69"/>
        <v/>
      </c>
      <c r="R323" s="110" t="str">
        <f t="shared" si="70"/>
        <v/>
      </c>
      <c r="S323" s="352">
        <f t="shared" ca="1" si="79"/>
        <v>1296</v>
      </c>
      <c r="T323" s="107" t="str">
        <f t="shared" si="71"/>
        <v/>
      </c>
      <c r="U323" s="108" t="str">
        <f t="shared" si="72"/>
        <v/>
      </c>
      <c r="V323" s="107" t="str">
        <f t="shared" si="73"/>
        <v/>
      </c>
      <c r="W323" s="107" t="str">
        <f t="shared" si="74"/>
        <v/>
      </c>
      <c r="X323" s="108" t="str">
        <f t="shared" si="75"/>
        <v/>
      </c>
      <c r="Y323" s="108" t="str">
        <f t="shared" si="76"/>
        <v/>
      </c>
      <c r="Z323" s="108" t="str">
        <f t="shared" si="77"/>
        <v xml:space="preserve">Temps restant : </v>
      </c>
      <c r="AA323" s="355" t="str">
        <f t="shared" si="78"/>
        <v/>
      </c>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row>
    <row r="324" spans="1:87" ht="15.75" thickBot="1">
      <c r="A324" s="354" t="str">
        <f>IF(eligibilité!AG326="","",eligibilité!A326)</f>
        <v/>
      </c>
      <c r="B324" s="103" t="str">
        <f>IF(A324="","",IF(VLOOKUP(A324,eligibilité!$A$15:$J$515,2,TRUE)="","",VLOOKUP(A324,eligibilité!$A$15:$J$515,2,TRUE)))</f>
        <v/>
      </c>
      <c r="C324" s="103" t="str">
        <f>IF(A324="","",IF(VLOOKUP(A324,eligibilité!$A$15:$AG$515,3,TRUE)="","",VLOOKUP(A324,eligibilité!$A$15:$AG$515,3,TRUE)))</f>
        <v/>
      </c>
      <c r="D324" s="103" t="str">
        <f>IF(A324="","",IF(VLOOKUP(A324,eligibilité!$A$15:$AG$515,4,TRUE)="","",VLOOKUP(A324,eligibilité!$A$15:$AG$515,4,TRUE)))</f>
        <v/>
      </c>
      <c r="E324" s="103" t="str">
        <f>IF(A324="","",IF(VLOOKUP(A324,eligibilité!$A$15:$AG$515,5,TRUE)="","",VLOOKUP(A324,eligibilité!$A$15:$AG$515,5,TRUE)))</f>
        <v/>
      </c>
      <c r="F324" s="104" t="str">
        <f>IF(A324="","",IF(VLOOKUP(A324,eligibilité!$A$15:$AG$515,6,TRUE)="","",VLOOKUP(A324,eligibilité!$A$15:$AG$515,6,TRUE)))</f>
        <v/>
      </c>
      <c r="G324" s="104" t="str">
        <f>IF(A324="","",IF(VLOOKUP(A324,eligibilité!$A$15:$AG$515,7,TRUE)="","",VLOOKUP(A324,eligibilité!$A$15:$AG$515,7,TRUE)))</f>
        <v/>
      </c>
      <c r="H324" s="323" t="str">
        <f>IF(A324="","",IF(VLOOKUP(A324,eligibilité!$A$15:$AG$515,8,TRUE)="","",VLOOKUP(A324,eligibilité!$A$15:$AG$515,8,TRUE)))</f>
        <v/>
      </c>
      <c r="I324" s="103" t="str">
        <f>IF(A324="","",IF(VLOOKUP(A324,eligibilité!$A$15:$AG$515,9,TRUE)="","",VLOOKUP(A324,eligibilité!$A$15:$AG$515,9,TRUE)))</f>
        <v/>
      </c>
      <c r="J324" s="105" t="str">
        <f>IF(A324="","",IF(VLOOKUP(A324,eligibilité!$A$15:$AG$515,10,TRUE)="","",VLOOKUP(A324,eligibilité!$A$15:$AG$515,10,TRUE)))</f>
        <v/>
      </c>
      <c r="K324" s="106" t="str">
        <f>IF(A324="","",IF(VLOOKUP(A324,eligibilité!$A$15:$AG$515,30,FALSE)=0,"",VLOOKUP(A324,eligibilité!$A$15:$AG$515,30,FALSE)))</f>
        <v/>
      </c>
      <c r="L324" s="107" t="str">
        <f t="shared" si="64"/>
        <v/>
      </c>
      <c r="M324" s="108" t="str">
        <f t="shared" si="65"/>
        <v/>
      </c>
      <c r="N324" s="107" t="str">
        <f t="shared" si="66"/>
        <v/>
      </c>
      <c r="O324" s="109" t="str">
        <f t="shared" si="67"/>
        <v/>
      </c>
      <c r="P324" s="109" t="str">
        <f t="shared" si="68"/>
        <v/>
      </c>
      <c r="Q324" s="241" t="str">
        <f t="shared" si="69"/>
        <v/>
      </c>
      <c r="R324" s="110" t="str">
        <f t="shared" si="70"/>
        <v/>
      </c>
      <c r="S324" s="352">
        <f t="shared" ca="1" si="79"/>
        <v>1296</v>
      </c>
      <c r="T324" s="107" t="str">
        <f t="shared" si="71"/>
        <v/>
      </c>
      <c r="U324" s="108" t="str">
        <f t="shared" si="72"/>
        <v/>
      </c>
      <c r="V324" s="107" t="str">
        <f t="shared" si="73"/>
        <v/>
      </c>
      <c r="W324" s="107" t="str">
        <f t="shared" si="74"/>
        <v/>
      </c>
      <c r="X324" s="108" t="str">
        <f t="shared" si="75"/>
        <v/>
      </c>
      <c r="Y324" s="108" t="str">
        <f t="shared" si="76"/>
        <v/>
      </c>
      <c r="Z324" s="108" t="str">
        <f t="shared" si="77"/>
        <v xml:space="preserve">Temps restant : </v>
      </c>
      <c r="AA324" s="355" t="str">
        <f t="shared" si="78"/>
        <v/>
      </c>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row>
    <row r="325" spans="1:87" ht="15.75" thickBot="1">
      <c r="A325" s="354" t="str">
        <f>IF(eligibilité!AG327="","",eligibilité!A327)</f>
        <v/>
      </c>
      <c r="B325" s="103" t="str">
        <f>IF(A325="","",IF(VLOOKUP(A325,eligibilité!$A$15:$J$515,2,TRUE)="","",VLOOKUP(A325,eligibilité!$A$15:$J$515,2,TRUE)))</f>
        <v/>
      </c>
      <c r="C325" s="103" t="str">
        <f>IF(A325="","",IF(VLOOKUP(A325,eligibilité!$A$15:$AG$515,3,TRUE)="","",VLOOKUP(A325,eligibilité!$A$15:$AG$515,3,TRUE)))</f>
        <v/>
      </c>
      <c r="D325" s="103" t="str">
        <f>IF(A325="","",IF(VLOOKUP(A325,eligibilité!$A$15:$AG$515,4,TRUE)="","",VLOOKUP(A325,eligibilité!$A$15:$AG$515,4,TRUE)))</f>
        <v/>
      </c>
      <c r="E325" s="103" t="str">
        <f>IF(A325="","",IF(VLOOKUP(A325,eligibilité!$A$15:$AG$515,5,TRUE)="","",VLOOKUP(A325,eligibilité!$A$15:$AG$515,5,TRUE)))</f>
        <v/>
      </c>
      <c r="F325" s="104" t="str">
        <f>IF(A325="","",IF(VLOOKUP(A325,eligibilité!$A$15:$AG$515,6,TRUE)="","",VLOOKUP(A325,eligibilité!$A$15:$AG$515,6,TRUE)))</f>
        <v/>
      </c>
      <c r="G325" s="104" t="str">
        <f>IF(A325="","",IF(VLOOKUP(A325,eligibilité!$A$15:$AG$515,7,TRUE)="","",VLOOKUP(A325,eligibilité!$A$15:$AG$515,7,TRUE)))</f>
        <v/>
      </c>
      <c r="H325" s="323" t="str">
        <f>IF(A325="","",IF(VLOOKUP(A325,eligibilité!$A$15:$AG$515,8,TRUE)="","",VLOOKUP(A325,eligibilité!$A$15:$AG$515,8,TRUE)))</f>
        <v/>
      </c>
      <c r="I325" s="103" t="str">
        <f>IF(A325="","",IF(VLOOKUP(A325,eligibilité!$A$15:$AG$515,9,TRUE)="","",VLOOKUP(A325,eligibilité!$A$15:$AG$515,9,TRUE)))</f>
        <v/>
      </c>
      <c r="J325" s="105" t="str">
        <f>IF(A325="","",IF(VLOOKUP(A325,eligibilité!$A$15:$AG$515,10,TRUE)="","",VLOOKUP(A325,eligibilité!$A$15:$AG$515,10,TRUE)))</f>
        <v/>
      </c>
      <c r="K325" s="106" t="str">
        <f>IF(A325="","",IF(VLOOKUP(A325,eligibilité!$A$15:$AG$515,30,FALSE)=0,"",VLOOKUP(A325,eligibilité!$A$15:$AG$515,30,FALSE)))</f>
        <v/>
      </c>
      <c r="L325" s="107" t="str">
        <f t="shared" si="64"/>
        <v/>
      </c>
      <c r="M325" s="108" t="str">
        <f t="shared" si="65"/>
        <v/>
      </c>
      <c r="N325" s="107" t="str">
        <f t="shared" si="66"/>
        <v/>
      </c>
      <c r="O325" s="109" t="str">
        <f t="shared" si="67"/>
        <v/>
      </c>
      <c r="P325" s="109" t="str">
        <f t="shared" si="68"/>
        <v/>
      </c>
      <c r="Q325" s="241" t="str">
        <f t="shared" si="69"/>
        <v/>
      </c>
      <c r="R325" s="110" t="str">
        <f t="shared" si="70"/>
        <v/>
      </c>
      <c r="S325" s="352">
        <f t="shared" ca="1" si="79"/>
        <v>1296</v>
      </c>
      <c r="T325" s="107" t="str">
        <f t="shared" si="71"/>
        <v/>
      </c>
      <c r="U325" s="108" t="str">
        <f t="shared" si="72"/>
        <v/>
      </c>
      <c r="V325" s="107" t="str">
        <f t="shared" si="73"/>
        <v/>
      </c>
      <c r="W325" s="107" t="str">
        <f t="shared" si="74"/>
        <v/>
      </c>
      <c r="X325" s="108" t="str">
        <f t="shared" si="75"/>
        <v/>
      </c>
      <c r="Y325" s="108" t="str">
        <f t="shared" si="76"/>
        <v/>
      </c>
      <c r="Z325" s="108" t="str">
        <f t="shared" si="77"/>
        <v xml:space="preserve">Temps restant : </v>
      </c>
      <c r="AA325" s="355" t="str">
        <f t="shared" si="78"/>
        <v/>
      </c>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row>
    <row r="326" spans="1:87" ht="15.75" thickBot="1">
      <c r="A326" s="354" t="str">
        <f>IF(eligibilité!AG328="","",eligibilité!A328)</f>
        <v/>
      </c>
      <c r="B326" s="103" t="str">
        <f>IF(A326="","",IF(VLOOKUP(A326,eligibilité!$A$15:$J$515,2,TRUE)="","",VLOOKUP(A326,eligibilité!$A$15:$J$515,2,TRUE)))</f>
        <v/>
      </c>
      <c r="C326" s="103" t="str">
        <f>IF(A326="","",IF(VLOOKUP(A326,eligibilité!$A$15:$AG$515,3,TRUE)="","",VLOOKUP(A326,eligibilité!$A$15:$AG$515,3,TRUE)))</f>
        <v/>
      </c>
      <c r="D326" s="103" t="str">
        <f>IF(A326="","",IF(VLOOKUP(A326,eligibilité!$A$15:$AG$515,4,TRUE)="","",VLOOKUP(A326,eligibilité!$A$15:$AG$515,4,TRUE)))</f>
        <v/>
      </c>
      <c r="E326" s="103" t="str">
        <f>IF(A326="","",IF(VLOOKUP(A326,eligibilité!$A$15:$AG$515,5,TRUE)="","",VLOOKUP(A326,eligibilité!$A$15:$AG$515,5,TRUE)))</f>
        <v/>
      </c>
      <c r="F326" s="104" t="str">
        <f>IF(A326="","",IF(VLOOKUP(A326,eligibilité!$A$15:$AG$515,6,TRUE)="","",VLOOKUP(A326,eligibilité!$A$15:$AG$515,6,TRUE)))</f>
        <v/>
      </c>
      <c r="G326" s="104" t="str">
        <f>IF(A326="","",IF(VLOOKUP(A326,eligibilité!$A$15:$AG$515,7,TRUE)="","",VLOOKUP(A326,eligibilité!$A$15:$AG$515,7,TRUE)))</f>
        <v/>
      </c>
      <c r="H326" s="323" t="str">
        <f>IF(A326="","",IF(VLOOKUP(A326,eligibilité!$A$15:$AG$515,8,TRUE)="","",VLOOKUP(A326,eligibilité!$A$15:$AG$515,8,TRUE)))</f>
        <v/>
      </c>
      <c r="I326" s="103" t="str">
        <f>IF(A326="","",IF(VLOOKUP(A326,eligibilité!$A$15:$AG$515,9,TRUE)="","",VLOOKUP(A326,eligibilité!$A$15:$AG$515,9,TRUE)))</f>
        <v/>
      </c>
      <c r="J326" s="105" t="str">
        <f>IF(A326="","",IF(VLOOKUP(A326,eligibilité!$A$15:$AG$515,10,TRUE)="","",VLOOKUP(A326,eligibilité!$A$15:$AG$515,10,TRUE)))</f>
        <v/>
      </c>
      <c r="K326" s="106" t="str">
        <f>IF(A326="","",IF(VLOOKUP(A326,eligibilité!$A$15:$AG$515,30,FALSE)=0,"",VLOOKUP(A326,eligibilité!$A$15:$AG$515,30,FALSE)))</f>
        <v/>
      </c>
      <c r="L326" s="107" t="str">
        <f t="shared" si="64"/>
        <v/>
      </c>
      <c r="M326" s="108" t="str">
        <f t="shared" si="65"/>
        <v/>
      </c>
      <c r="N326" s="107" t="str">
        <f t="shared" si="66"/>
        <v/>
      </c>
      <c r="O326" s="109" t="str">
        <f t="shared" si="67"/>
        <v/>
      </c>
      <c r="P326" s="109" t="str">
        <f t="shared" si="68"/>
        <v/>
      </c>
      <c r="Q326" s="241" t="str">
        <f t="shared" si="69"/>
        <v/>
      </c>
      <c r="R326" s="110" t="str">
        <f t="shared" si="70"/>
        <v/>
      </c>
      <c r="S326" s="352">
        <f t="shared" ca="1" si="79"/>
        <v>1296</v>
      </c>
      <c r="T326" s="107" t="str">
        <f t="shared" si="71"/>
        <v/>
      </c>
      <c r="U326" s="108" t="str">
        <f t="shared" si="72"/>
        <v/>
      </c>
      <c r="V326" s="107" t="str">
        <f t="shared" si="73"/>
        <v/>
      </c>
      <c r="W326" s="107" t="str">
        <f t="shared" si="74"/>
        <v/>
      </c>
      <c r="X326" s="108" t="str">
        <f t="shared" si="75"/>
        <v/>
      </c>
      <c r="Y326" s="108" t="str">
        <f t="shared" si="76"/>
        <v/>
      </c>
      <c r="Z326" s="108" t="str">
        <f t="shared" si="77"/>
        <v xml:space="preserve">Temps restant : </v>
      </c>
      <c r="AA326" s="355" t="str">
        <f t="shared" si="78"/>
        <v/>
      </c>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row>
    <row r="327" spans="1:87" ht="15.75" thickBot="1">
      <c r="A327" s="354" t="str">
        <f>IF(eligibilité!AG329="","",eligibilité!A329)</f>
        <v/>
      </c>
      <c r="B327" s="103" t="str">
        <f>IF(A327="","",IF(VLOOKUP(A327,eligibilité!$A$15:$J$515,2,TRUE)="","",VLOOKUP(A327,eligibilité!$A$15:$J$515,2,TRUE)))</f>
        <v/>
      </c>
      <c r="C327" s="103" t="str">
        <f>IF(A327="","",IF(VLOOKUP(A327,eligibilité!$A$15:$AG$515,3,TRUE)="","",VLOOKUP(A327,eligibilité!$A$15:$AG$515,3,TRUE)))</f>
        <v/>
      </c>
      <c r="D327" s="103" t="str">
        <f>IF(A327="","",IF(VLOOKUP(A327,eligibilité!$A$15:$AG$515,4,TRUE)="","",VLOOKUP(A327,eligibilité!$A$15:$AG$515,4,TRUE)))</f>
        <v/>
      </c>
      <c r="E327" s="103" t="str">
        <f>IF(A327="","",IF(VLOOKUP(A327,eligibilité!$A$15:$AG$515,5,TRUE)="","",VLOOKUP(A327,eligibilité!$A$15:$AG$515,5,TRUE)))</f>
        <v/>
      </c>
      <c r="F327" s="104" t="str">
        <f>IF(A327="","",IF(VLOOKUP(A327,eligibilité!$A$15:$AG$515,6,TRUE)="","",VLOOKUP(A327,eligibilité!$A$15:$AG$515,6,TRUE)))</f>
        <v/>
      </c>
      <c r="G327" s="104" t="str">
        <f>IF(A327="","",IF(VLOOKUP(A327,eligibilité!$A$15:$AG$515,7,TRUE)="","",VLOOKUP(A327,eligibilité!$A$15:$AG$515,7,TRUE)))</f>
        <v/>
      </c>
      <c r="H327" s="323" t="str">
        <f>IF(A327="","",IF(VLOOKUP(A327,eligibilité!$A$15:$AG$515,8,TRUE)="","",VLOOKUP(A327,eligibilité!$A$15:$AG$515,8,TRUE)))</f>
        <v/>
      </c>
      <c r="I327" s="103" t="str">
        <f>IF(A327="","",IF(VLOOKUP(A327,eligibilité!$A$15:$AG$515,9,TRUE)="","",VLOOKUP(A327,eligibilité!$A$15:$AG$515,9,TRUE)))</f>
        <v/>
      </c>
      <c r="J327" s="105" t="str">
        <f>IF(A327="","",IF(VLOOKUP(A327,eligibilité!$A$15:$AG$515,10,TRUE)="","",VLOOKUP(A327,eligibilité!$A$15:$AG$515,10,TRUE)))</f>
        <v/>
      </c>
      <c r="K327" s="106" t="str">
        <f>IF(A327="","",IF(VLOOKUP(A327,eligibilité!$A$15:$AG$515,30,FALSE)=0,"",VLOOKUP(A327,eligibilité!$A$15:$AG$515,30,FALSE)))</f>
        <v/>
      </c>
      <c r="L327" s="107" t="str">
        <f t="shared" si="64"/>
        <v/>
      </c>
      <c r="M327" s="108" t="str">
        <f t="shared" si="65"/>
        <v/>
      </c>
      <c r="N327" s="107" t="str">
        <f t="shared" si="66"/>
        <v/>
      </c>
      <c r="O327" s="109" t="str">
        <f t="shared" si="67"/>
        <v/>
      </c>
      <c r="P327" s="109" t="str">
        <f t="shared" si="68"/>
        <v/>
      </c>
      <c r="Q327" s="241" t="str">
        <f t="shared" si="69"/>
        <v/>
      </c>
      <c r="R327" s="110" t="str">
        <f t="shared" si="70"/>
        <v/>
      </c>
      <c r="S327" s="352">
        <f t="shared" ca="1" si="79"/>
        <v>1296</v>
      </c>
      <c r="T327" s="107" t="str">
        <f t="shared" si="71"/>
        <v/>
      </c>
      <c r="U327" s="108" t="str">
        <f t="shared" si="72"/>
        <v/>
      </c>
      <c r="V327" s="107" t="str">
        <f t="shared" si="73"/>
        <v/>
      </c>
      <c r="W327" s="107" t="str">
        <f t="shared" si="74"/>
        <v/>
      </c>
      <c r="X327" s="108" t="str">
        <f t="shared" si="75"/>
        <v/>
      </c>
      <c r="Y327" s="108" t="str">
        <f t="shared" si="76"/>
        <v/>
      </c>
      <c r="Z327" s="108" t="str">
        <f t="shared" si="77"/>
        <v xml:space="preserve">Temps restant : </v>
      </c>
      <c r="AA327" s="355" t="str">
        <f t="shared" si="78"/>
        <v/>
      </c>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row>
    <row r="328" spans="1:87" ht="15.75" thickBot="1">
      <c r="A328" s="354" t="str">
        <f>IF(eligibilité!AG330="","",eligibilité!A330)</f>
        <v/>
      </c>
      <c r="B328" s="103" t="str">
        <f>IF(A328="","",IF(VLOOKUP(A328,eligibilité!$A$15:$J$515,2,TRUE)="","",VLOOKUP(A328,eligibilité!$A$15:$J$515,2,TRUE)))</f>
        <v/>
      </c>
      <c r="C328" s="103" t="str">
        <f>IF(A328="","",IF(VLOOKUP(A328,eligibilité!$A$15:$AG$515,3,TRUE)="","",VLOOKUP(A328,eligibilité!$A$15:$AG$515,3,TRUE)))</f>
        <v/>
      </c>
      <c r="D328" s="103" t="str">
        <f>IF(A328="","",IF(VLOOKUP(A328,eligibilité!$A$15:$AG$515,4,TRUE)="","",VLOOKUP(A328,eligibilité!$A$15:$AG$515,4,TRUE)))</f>
        <v/>
      </c>
      <c r="E328" s="103" t="str">
        <f>IF(A328="","",IF(VLOOKUP(A328,eligibilité!$A$15:$AG$515,5,TRUE)="","",VLOOKUP(A328,eligibilité!$A$15:$AG$515,5,TRUE)))</f>
        <v/>
      </c>
      <c r="F328" s="104" t="str">
        <f>IF(A328="","",IF(VLOOKUP(A328,eligibilité!$A$15:$AG$515,6,TRUE)="","",VLOOKUP(A328,eligibilité!$A$15:$AG$515,6,TRUE)))</f>
        <v/>
      </c>
      <c r="G328" s="104" t="str">
        <f>IF(A328="","",IF(VLOOKUP(A328,eligibilité!$A$15:$AG$515,7,TRUE)="","",VLOOKUP(A328,eligibilité!$A$15:$AG$515,7,TRUE)))</f>
        <v/>
      </c>
      <c r="H328" s="323" t="str">
        <f>IF(A328="","",IF(VLOOKUP(A328,eligibilité!$A$15:$AG$515,8,TRUE)="","",VLOOKUP(A328,eligibilité!$A$15:$AG$515,8,TRUE)))</f>
        <v/>
      </c>
      <c r="I328" s="103" t="str">
        <f>IF(A328="","",IF(VLOOKUP(A328,eligibilité!$A$15:$AG$515,9,TRUE)="","",VLOOKUP(A328,eligibilité!$A$15:$AG$515,9,TRUE)))</f>
        <v/>
      </c>
      <c r="J328" s="105" t="str">
        <f>IF(A328="","",IF(VLOOKUP(A328,eligibilité!$A$15:$AG$515,10,TRUE)="","",VLOOKUP(A328,eligibilité!$A$15:$AG$515,10,TRUE)))</f>
        <v/>
      </c>
      <c r="K328" s="106" t="str">
        <f>IF(A328="","",IF(VLOOKUP(A328,eligibilité!$A$15:$AG$515,30,FALSE)=0,"",VLOOKUP(A328,eligibilité!$A$15:$AG$515,30,FALSE)))</f>
        <v/>
      </c>
      <c r="L328" s="107" t="str">
        <f t="shared" si="64"/>
        <v/>
      </c>
      <c r="M328" s="108" t="str">
        <f t="shared" si="65"/>
        <v/>
      </c>
      <c r="N328" s="107" t="str">
        <f t="shared" si="66"/>
        <v/>
      </c>
      <c r="O328" s="109" t="str">
        <f t="shared" si="67"/>
        <v/>
      </c>
      <c r="P328" s="109" t="str">
        <f t="shared" si="68"/>
        <v/>
      </c>
      <c r="Q328" s="241" t="str">
        <f t="shared" si="69"/>
        <v/>
      </c>
      <c r="R328" s="110" t="str">
        <f t="shared" si="70"/>
        <v/>
      </c>
      <c r="S328" s="352">
        <f t="shared" ca="1" si="79"/>
        <v>1296</v>
      </c>
      <c r="T328" s="107" t="str">
        <f t="shared" si="71"/>
        <v/>
      </c>
      <c r="U328" s="108" t="str">
        <f t="shared" si="72"/>
        <v/>
      </c>
      <c r="V328" s="107" t="str">
        <f t="shared" si="73"/>
        <v/>
      </c>
      <c r="W328" s="107" t="str">
        <f t="shared" si="74"/>
        <v/>
      </c>
      <c r="X328" s="108" t="str">
        <f t="shared" si="75"/>
        <v/>
      </c>
      <c r="Y328" s="108" t="str">
        <f t="shared" si="76"/>
        <v/>
      </c>
      <c r="Z328" s="108" t="str">
        <f t="shared" si="77"/>
        <v xml:space="preserve">Temps restant : </v>
      </c>
      <c r="AA328" s="355" t="str">
        <f t="shared" si="78"/>
        <v/>
      </c>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row>
    <row r="329" spans="1:87" ht="15.75" thickBot="1">
      <c r="A329" s="354" t="str">
        <f>IF(eligibilité!AG331="","",eligibilité!A331)</f>
        <v/>
      </c>
      <c r="B329" s="103" t="str">
        <f>IF(A329="","",IF(VLOOKUP(A329,eligibilité!$A$15:$J$515,2,TRUE)="","",VLOOKUP(A329,eligibilité!$A$15:$J$515,2,TRUE)))</f>
        <v/>
      </c>
      <c r="C329" s="103" t="str">
        <f>IF(A329="","",IF(VLOOKUP(A329,eligibilité!$A$15:$AG$515,3,TRUE)="","",VLOOKUP(A329,eligibilité!$A$15:$AG$515,3,TRUE)))</f>
        <v/>
      </c>
      <c r="D329" s="103" t="str">
        <f>IF(A329="","",IF(VLOOKUP(A329,eligibilité!$A$15:$AG$515,4,TRUE)="","",VLOOKUP(A329,eligibilité!$A$15:$AG$515,4,TRUE)))</f>
        <v/>
      </c>
      <c r="E329" s="103" t="str">
        <f>IF(A329="","",IF(VLOOKUP(A329,eligibilité!$A$15:$AG$515,5,TRUE)="","",VLOOKUP(A329,eligibilité!$A$15:$AG$515,5,TRUE)))</f>
        <v/>
      </c>
      <c r="F329" s="104" t="str">
        <f>IF(A329="","",IF(VLOOKUP(A329,eligibilité!$A$15:$AG$515,6,TRUE)="","",VLOOKUP(A329,eligibilité!$A$15:$AG$515,6,TRUE)))</f>
        <v/>
      </c>
      <c r="G329" s="104" t="str">
        <f>IF(A329="","",IF(VLOOKUP(A329,eligibilité!$A$15:$AG$515,7,TRUE)="","",VLOOKUP(A329,eligibilité!$A$15:$AG$515,7,TRUE)))</f>
        <v/>
      </c>
      <c r="H329" s="323" t="str">
        <f>IF(A329="","",IF(VLOOKUP(A329,eligibilité!$A$15:$AG$515,8,TRUE)="","",VLOOKUP(A329,eligibilité!$A$15:$AG$515,8,TRUE)))</f>
        <v/>
      </c>
      <c r="I329" s="103" t="str">
        <f>IF(A329="","",IF(VLOOKUP(A329,eligibilité!$A$15:$AG$515,9,TRUE)="","",VLOOKUP(A329,eligibilité!$A$15:$AG$515,9,TRUE)))</f>
        <v/>
      </c>
      <c r="J329" s="105" t="str">
        <f>IF(A329="","",IF(VLOOKUP(A329,eligibilité!$A$15:$AG$515,10,TRUE)="","",VLOOKUP(A329,eligibilité!$A$15:$AG$515,10,TRUE)))</f>
        <v/>
      </c>
      <c r="K329" s="106" t="str">
        <f>IF(A329="","",IF(VLOOKUP(A329,eligibilité!$A$15:$AG$515,30,FALSE)=0,"",VLOOKUP(A329,eligibilité!$A$15:$AG$515,30,FALSE)))</f>
        <v/>
      </c>
      <c r="L329" s="107" t="str">
        <f t="shared" si="64"/>
        <v/>
      </c>
      <c r="M329" s="108" t="str">
        <f t="shared" si="65"/>
        <v/>
      </c>
      <c r="N329" s="107" t="str">
        <f t="shared" si="66"/>
        <v/>
      </c>
      <c r="O329" s="109" t="str">
        <f t="shared" si="67"/>
        <v/>
      </c>
      <c r="P329" s="109" t="str">
        <f t="shared" si="68"/>
        <v/>
      </c>
      <c r="Q329" s="241" t="str">
        <f t="shared" si="69"/>
        <v/>
      </c>
      <c r="R329" s="110" t="str">
        <f t="shared" si="70"/>
        <v/>
      </c>
      <c r="S329" s="352">
        <f t="shared" ca="1" si="79"/>
        <v>1296</v>
      </c>
      <c r="T329" s="107" t="str">
        <f t="shared" si="71"/>
        <v/>
      </c>
      <c r="U329" s="108" t="str">
        <f t="shared" si="72"/>
        <v/>
      </c>
      <c r="V329" s="107" t="str">
        <f t="shared" si="73"/>
        <v/>
      </c>
      <c r="W329" s="107" t="str">
        <f t="shared" si="74"/>
        <v/>
      </c>
      <c r="X329" s="108" t="str">
        <f t="shared" si="75"/>
        <v/>
      </c>
      <c r="Y329" s="108" t="str">
        <f t="shared" si="76"/>
        <v/>
      </c>
      <c r="Z329" s="108" t="str">
        <f t="shared" si="77"/>
        <v xml:space="preserve">Temps restant : </v>
      </c>
      <c r="AA329" s="355" t="str">
        <f t="shared" si="78"/>
        <v/>
      </c>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row>
    <row r="330" spans="1:87" ht="15.75" thickBot="1">
      <c r="A330" s="354" t="str">
        <f>IF(eligibilité!AG332="","",eligibilité!A332)</f>
        <v/>
      </c>
      <c r="B330" s="103" t="str">
        <f>IF(A330="","",IF(VLOOKUP(A330,eligibilité!$A$15:$J$515,2,TRUE)="","",VLOOKUP(A330,eligibilité!$A$15:$J$515,2,TRUE)))</f>
        <v/>
      </c>
      <c r="C330" s="103" t="str">
        <f>IF(A330="","",IF(VLOOKUP(A330,eligibilité!$A$15:$AG$515,3,TRUE)="","",VLOOKUP(A330,eligibilité!$A$15:$AG$515,3,TRUE)))</f>
        <v/>
      </c>
      <c r="D330" s="103" t="str">
        <f>IF(A330="","",IF(VLOOKUP(A330,eligibilité!$A$15:$AG$515,4,TRUE)="","",VLOOKUP(A330,eligibilité!$A$15:$AG$515,4,TRUE)))</f>
        <v/>
      </c>
      <c r="E330" s="103" t="str">
        <f>IF(A330="","",IF(VLOOKUP(A330,eligibilité!$A$15:$AG$515,5,TRUE)="","",VLOOKUP(A330,eligibilité!$A$15:$AG$515,5,TRUE)))</f>
        <v/>
      </c>
      <c r="F330" s="104" t="str">
        <f>IF(A330="","",IF(VLOOKUP(A330,eligibilité!$A$15:$AG$515,6,TRUE)="","",VLOOKUP(A330,eligibilité!$A$15:$AG$515,6,TRUE)))</f>
        <v/>
      </c>
      <c r="G330" s="104" t="str">
        <f>IF(A330="","",IF(VLOOKUP(A330,eligibilité!$A$15:$AG$515,7,TRUE)="","",VLOOKUP(A330,eligibilité!$A$15:$AG$515,7,TRUE)))</f>
        <v/>
      </c>
      <c r="H330" s="323" t="str">
        <f>IF(A330="","",IF(VLOOKUP(A330,eligibilité!$A$15:$AG$515,8,TRUE)="","",VLOOKUP(A330,eligibilité!$A$15:$AG$515,8,TRUE)))</f>
        <v/>
      </c>
      <c r="I330" s="103" t="str">
        <f>IF(A330="","",IF(VLOOKUP(A330,eligibilité!$A$15:$AG$515,9,TRUE)="","",VLOOKUP(A330,eligibilité!$A$15:$AG$515,9,TRUE)))</f>
        <v/>
      </c>
      <c r="J330" s="105" t="str">
        <f>IF(A330="","",IF(VLOOKUP(A330,eligibilité!$A$15:$AG$515,10,TRUE)="","",VLOOKUP(A330,eligibilité!$A$15:$AG$515,10,TRUE)))</f>
        <v/>
      </c>
      <c r="K330" s="106" t="str">
        <f>IF(A330="","",IF(VLOOKUP(A330,eligibilité!$A$15:$AG$515,30,FALSE)=0,"",VLOOKUP(A330,eligibilité!$A$15:$AG$515,30,FALSE)))</f>
        <v/>
      </c>
      <c r="L330" s="107" t="str">
        <f t="shared" si="64"/>
        <v/>
      </c>
      <c r="M330" s="108" t="str">
        <f t="shared" si="65"/>
        <v/>
      </c>
      <c r="N330" s="107" t="str">
        <f t="shared" si="66"/>
        <v/>
      </c>
      <c r="O330" s="109" t="str">
        <f t="shared" si="67"/>
        <v/>
      </c>
      <c r="P330" s="109" t="str">
        <f t="shared" si="68"/>
        <v/>
      </c>
      <c r="Q330" s="241" t="str">
        <f t="shared" si="69"/>
        <v/>
      </c>
      <c r="R330" s="110" t="str">
        <f t="shared" si="70"/>
        <v/>
      </c>
      <c r="S330" s="352">
        <f t="shared" ca="1" si="79"/>
        <v>1296</v>
      </c>
      <c r="T330" s="107" t="str">
        <f t="shared" si="71"/>
        <v/>
      </c>
      <c r="U330" s="108" t="str">
        <f t="shared" si="72"/>
        <v/>
      </c>
      <c r="V330" s="107" t="str">
        <f t="shared" si="73"/>
        <v/>
      </c>
      <c r="W330" s="107" t="str">
        <f t="shared" si="74"/>
        <v/>
      </c>
      <c r="X330" s="108" t="str">
        <f t="shared" si="75"/>
        <v/>
      </c>
      <c r="Y330" s="108" t="str">
        <f t="shared" si="76"/>
        <v/>
      </c>
      <c r="Z330" s="108" t="str">
        <f t="shared" si="77"/>
        <v xml:space="preserve">Temps restant : </v>
      </c>
      <c r="AA330" s="355" t="str">
        <f t="shared" si="78"/>
        <v/>
      </c>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row>
    <row r="331" spans="1:87" ht="15.75" thickBot="1">
      <c r="A331" s="354" t="str">
        <f>IF(eligibilité!AG333="","",eligibilité!A333)</f>
        <v/>
      </c>
      <c r="B331" s="103" t="str">
        <f>IF(A331="","",IF(VLOOKUP(A331,eligibilité!$A$15:$J$515,2,TRUE)="","",VLOOKUP(A331,eligibilité!$A$15:$J$515,2,TRUE)))</f>
        <v/>
      </c>
      <c r="C331" s="103" t="str">
        <f>IF(A331="","",IF(VLOOKUP(A331,eligibilité!$A$15:$AG$515,3,TRUE)="","",VLOOKUP(A331,eligibilité!$A$15:$AG$515,3,TRUE)))</f>
        <v/>
      </c>
      <c r="D331" s="103" t="str">
        <f>IF(A331="","",IF(VLOOKUP(A331,eligibilité!$A$15:$AG$515,4,TRUE)="","",VLOOKUP(A331,eligibilité!$A$15:$AG$515,4,TRUE)))</f>
        <v/>
      </c>
      <c r="E331" s="103" t="str">
        <f>IF(A331="","",IF(VLOOKUP(A331,eligibilité!$A$15:$AG$515,5,TRUE)="","",VLOOKUP(A331,eligibilité!$A$15:$AG$515,5,TRUE)))</f>
        <v/>
      </c>
      <c r="F331" s="104" t="str">
        <f>IF(A331="","",IF(VLOOKUP(A331,eligibilité!$A$15:$AG$515,6,TRUE)="","",VLOOKUP(A331,eligibilité!$A$15:$AG$515,6,TRUE)))</f>
        <v/>
      </c>
      <c r="G331" s="104" t="str">
        <f>IF(A331="","",IF(VLOOKUP(A331,eligibilité!$A$15:$AG$515,7,TRUE)="","",VLOOKUP(A331,eligibilité!$A$15:$AG$515,7,TRUE)))</f>
        <v/>
      </c>
      <c r="H331" s="323" t="str">
        <f>IF(A331="","",IF(VLOOKUP(A331,eligibilité!$A$15:$AG$515,8,TRUE)="","",VLOOKUP(A331,eligibilité!$A$15:$AG$515,8,TRUE)))</f>
        <v/>
      </c>
      <c r="I331" s="103" t="str">
        <f>IF(A331="","",IF(VLOOKUP(A331,eligibilité!$A$15:$AG$515,9,TRUE)="","",VLOOKUP(A331,eligibilité!$A$15:$AG$515,9,TRUE)))</f>
        <v/>
      </c>
      <c r="J331" s="105" t="str">
        <f>IF(A331="","",IF(VLOOKUP(A331,eligibilité!$A$15:$AG$515,10,TRUE)="","",VLOOKUP(A331,eligibilité!$A$15:$AG$515,10,TRUE)))</f>
        <v/>
      </c>
      <c r="K331" s="106" t="str">
        <f>IF(A331="","",IF(VLOOKUP(A331,eligibilité!$A$15:$AG$515,30,FALSE)=0,"",VLOOKUP(A331,eligibilité!$A$15:$AG$515,30,FALSE)))</f>
        <v/>
      </c>
      <c r="L331" s="107" t="str">
        <f t="shared" si="64"/>
        <v/>
      </c>
      <c r="M331" s="108" t="str">
        <f t="shared" si="65"/>
        <v/>
      </c>
      <c r="N331" s="107" t="str">
        <f t="shared" si="66"/>
        <v/>
      </c>
      <c r="O331" s="109" t="str">
        <f t="shared" si="67"/>
        <v/>
      </c>
      <c r="P331" s="109" t="str">
        <f t="shared" si="68"/>
        <v/>
      </c>
      <c r="Q331" s="241" t="str">
        <f t="shared" si="69"/>
        <v/>
      </c>
      <c r="R331" s="110" t="str">
        <f t="shared" si="70"/>
        <v/>
      </c>
      <c r="S331" s="352">
        <f t="shared" ca="1" si="79"/>
        <v>1296</v>
      </c>
      <c r="T331" s="107" t="str">
        <f t="shared" si="71"/>
        <v/>
      </c>
      <c r="U331" s="108" t="str">
        <f t="shared" si="72"/>
        <v/>
      </c>
      <c r="V331" s="107" t="str">
        <f t="shared" si="73"/>
        <v/>
      </c>
      <c r="W331" s="107" t="str">
        <f t="shared" si="74"/>
        <v/>
      </c>
      <c r="X331" s="108" t="str">
        <f t="shared" si="75"/>
        <v/>
      </c>
      <c r="Y331" s="108" t="str">
        <f t="shared" si="76"/>
        <v/>
      </c>
      <c r="Z331" s="108" t="str">
        <f t="shared" si="77"/>
        <v xml:space="preserve">Temps restant : </v>
      </c>
      <c r="AA331" s="355" t="str">
        <f t="shared" si="78"/>
        <v/>
      </c>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row>
    <row r="332" spans="1:87" ht="15.75" thickBot="1">
      <c r="A332" s="354" t="str">
        <f>IF(eligibilité!AG334="","",eligibilité!A334)</f>
        <v/>
      </c>
      <c r="B332" s="103" t="str">
        <f>IF(A332="","",IF(VLOOKUP(A332,eligibilité!$A$15:$J$515,2,TRUE)="","",VLOOKUP(A332,eligibilité!$A$15:$J$515,2,TRUE)))</f>
        <v/>
      </c>
      <c r="C332" s="103" t="str">
        <f>IF(A332="","",IF(VLOOKUP(A332,eligibilité!$A$15:$AG$515,3,TRUE)="","",VLOOKUP(A332,eligibilité!$A$15:$AG$515,3,TRUE)))</f>
        <v/>
      </c>
      <c r="D332" s="103" t="str">
        <f>IF(A332="","",IF(VLOOKUP(A332,eligibilité!$A$15:$AG$515,4,TRUE)="","",VLOOKUP(A332,eligibilité!$A$15:$AG$515,4,TRUE)))</f>
        <v/>
      </c>
      <c r="E332" s="103" t="str">
        <f>IF(A332="","",IF(VLOOKUP(A332,eligibilité!$A$15:$AG$515,5,TRUE)="","",VLOOKUP(A332,eligibilité!$A$15:$AG$515,5,TRUE)))</f>
        <v/>
      </c>
      <c r="F332" s="104" t="str">
        <f>IF(A332="","",IF(VLOOKUP(A332,eligibilité!$A$15:$AG$515,6,TRUE)="","",VLOOKUP(A332,eligibilité!$A$15:$AG$515,6,TRUE)))</f>
        <v/>
      </c>
      <c r="G332" s="104" t="str">
        <f>IF(A332="","",IF(VLOOKUP(A332,eligibilité!$A$15:$AG$515,7,TRUE)="","",VLOOKUP(A332,eligibilité!$A$15:$AG$515,7,TRUE)))</f>
        <v/>
      </c>
      <c r="H332" s="323" t="str">
        <f>IF(A332="","",IF(VLOOKUP(A332,eligibilité!$A$15:$AG$515,8,TRUE)="","",VLOOKUP(A332,eligibilité!$A$15:$AG$515,8,TRUE)))</f>
        <v/>
      </c>
      <c r="I332" s="103" t="str">
        <f>IF(A332="","",IF(VLOOKUP(A332,eligibilité!$A$15:$AG$515,9,TRUE)="","",VLOOKUP(A332,eligibilité!$A$15:$AG$515,9,TRUE)))</f>
        <v/>
      </c>
      <c r="J332" s="105" t="str">
        <f>IF(A332="","",IF(VLOOKUP(A332,eligibilité!$A$15:$AG$515,10,TRUE)="","",VLOOKUP(A332,eligibilité!$A$15:$AG$515,10,TRUE)))</f>
        <v/>
      </c>
      <c r="K332" s="106" t="str">
        <f>IF(A332="","",IF(VLOOKUP(A332,eligibilité!$A$15:$AG$515,30,FALSE)=0,"",VLOOKUP(A332,eligibilité!$A$15:$AG$515,30,FALSE)))</f>
        <v/>
      </c>
      <c r="L332" s="107" t="str">
        <f t="shared" si="64"/>
        <v/>
      </c>
      <c r="M332" s="108" t="str">
        <f t="shared" si="65"/>
        <v/>
      </c>
      <c r="N332" s="107" t="str">
        <f t="shared" si="66"/>
        <v/>
      </c>
      <c r="O332" s="109" t="str">
        <f t="shared" si="67"/>
        <v/>
      </c>
      <c r="P332" s="109" t="str">
        <f t="shared" si="68"/>
        <v/>
      </c>
      <c r="Q332" s="241" t="str">
        <f t="shared" si="69"/>
        <v/>
      </c>
      <c r="R332" s="110" t="str">
        <f t="shared" si="70"/>
        <v/>
      </c>
      <c r="S332" s="352">
        <f t="shared" ca="1" si="79"/>
        <v>1296</v>
      </c>
      <c r="T332" s="107" t="str">
        <f t="shared" si="71"/>
        <v/>
      </c>
      <c r="U332" s="108" t="str">
        <f t="shared" si="72"/>
        <v/>
      </c>
      <c r="V332" s="107" t="str">
        <f t="shared" si="73"/>
        <v/>
      </c>
      <c r="W332" s="107" t="str">
        <f t="shared" si="74"/>
        <v/>
      </c>
      <c r="X332" s="108" t="str">
        <f t="shared" si="75"/>
        <v/>
      </c>
      <c r="Y332" s="108" t="str">
        <f t="shared" si="76"/>
        <v/>
      </c>
      <c r="Z332" s="108" t="str">
        <f t="shared" si="77"/>
        <v xml:space="preserve">Temps restant : </v>
      </c>
      <c r="AA332" s="355" t="str">
        <f t="shared" si="78"/>
        <v/>
      </c>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row>
    <row r="333" spans="1:87" ht="15.75" thickBot="1">
      <c r="A333" s="354" t="str">
        <f>IF(eligibilité!AG335="","",eligibilité!A335)</f>
        <v/>
      </c>
      <c r="B333" s="103" t="str">
        <f>IF(A333="","",IF(VLOOKUP(A333,eligibilité!$A$15:$J$515,2,TRUE)="","",VLOOKUP(A333,eligibilité!$A$15:$J$515,2,TRUE)))</f>
        <v/>
      </c>
      <c r="C333" s="103" t="str">
        <f>IF(A333="","",IF(VLOOKUP(A333,eligibilité!$A$15:$AG$515,3,TRUE)="","",VLOOKUP(A333,eligibilité!$A$15:$AG$515,3,TRUE)))</f>
        <v/>
      </c>
      <c r="D333" s="103" t="str">
        <f>IF(A333="","",IF(VLOOKUP(A333,eligibilité!$A$15:$AG$515,4,TRUE)="","",VLOOKUP(A333,eligibilité!$A$15:$AG$515,4,TRUE)))</f>
        <v/>
      </c>
      <c r="E333" s="103" t="str">
        <f>IF(A333="","",IF(VLOOKUP(A333,eligibilité!$A$15:$AG$515,5,TRUE)="","",VLOOKUP(A333,eligibilité!$A$15:$AG$515,5,TRUE)))</f>
        <v/>
      </c>
      <c r="F333" s="104" t="str">
        <f>IF(A333="","",IF(VLOOKUP(A333,eligibilité!$A$15:$AG$515,6,TRUE)="","",VLOOKUP(A333,eligibilité!$A$15:$AG$515,6,TRUE)))</f>
        <v/>
      </c>
      <c r="G333" s="104" t="str">
        <f>IF(A333="","",IF(VLOOKUP(A333,eligibilité!$A$15:$AG$515,7,TRUE)="","",VLOOKUP(A333,eligibilité!$A$15:$AG$515,7,TRUE)))</f>
        <v/>
      </c>
      <c r="H333" s="323" t="str">
        <f>IF(A333="","",IF(VLOOKUP(A333,eligibilité!$A$15:$AG$515,8,TRUE)="","",VLOOKUP(A333,eligibilité!$A$15:$AG$515,8,TRUE)))</f>
        <v/>
      </c>
      <c r="I333" s="103" t="str">
        <f>IF(A333="","",IF(VLOOKUP(A333,eligibilité!$A$15:$AG$515,9,TRUE)="","",VLOOKUP(A333,eligibilité!$A$15:$AG$515,9,TRUE)))</f>
        <v/>
      </c>
      <c r="J333" s="105" t="str">
        <f>IF(A333="","",IF(VLOOKUP(A333,eligibilité!$A$15:$AG$515,10,TRUE)="","",VLOOKUP(A333,eligibilité!$A$15:$AG$515,10,TRUE)))</f>
        <v/>
      </c>
      <c r="K333" s="106" t="str">
        <f>IF(A333="","",IF(VLOOKUP(A333,eligibilité!$A$15:$AG$515,30,FALSE)=0,"",VLOOKUP(A333,eligibilité!$A$15:$AG$515,30,FALSE)))</f>
        <v/>
      </c>
      <c r="L333" s="107" t="str">
        <f t="shared" si="64"/>
        <v/>
      </c>
      <c r="M333" s="108" t="str">
        <f t="shared" si="65"/>
        <v/>
      </c>
      <c r="N333" s="107" t="str">
        <f t="shared" si="66"/>
        <v/>
      </c>
      <c r="O333" s="109" t="str">
        <f t="shared" si="67"/>
        <v/>
      </c>
      <c r="P333" s="109" t="str">
        <f t="shared" si="68"/>
        <v/>
      </c>
      <c r="Q333" s="241" t="str">
        <f t="shared" si="69"/>
        <v/>
      </c>
      <c r="R333" s="110" t="str">
        <f t="shared" si="70"/>
        <v/>
      </c>
      <c r="S333" s="352">
        <f t="shared" ca="1" si="79"/>
        <v>1296</v>
      </c>
      <c r="T333" s="107" t="str">
        <f t="shared" si="71"/>
        <v/>
      </c>
      <c r="U333" s="108" t="str">
        <f t="shared" si="72"/>
        <v/>
      </c>
      <c r="V333" s="107" t="str">
        <f t="shared" si="73"/>
        <v/>
      </c>
      <c r="W333" s="107" t="str">
        <f t="shared" si="74"/>
        <v/>
      </c>
      <c r="X333" s="108" t="str">
        <f t="shared" si="75"/>
        <v/>
      </c>
      <c r="Y333" s="108" t="str">
        <f t="shared" si="76"/>
        <v/>
      </c>
      <c r="Z333" s="108" t="str">
        <f t="shared" si="77"/>
        <v xml:space="preserve">Temps restant : </v>
      </c>
      <c r="AA333" s="355" t="str">
        <f t="shared" si="78"/>
        <v/>
      </c>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row>
    <row r="334" spans="1:87" ht="15.75" thickBot="1">
      <c r="A334" s="354" t="str">
        <f>IF(eligibilité!AG336="","",eligibilité!A336)</f>
        <v/>
      </c>
      <c r="B334" s="103" t="str">
        <f>IF(A334="","",IF(VLOOKUP(A334,eligibilité!$A$15:$J$515,2,TRUE)="","",VLOOKUP(A334,eligibilité!$A$15:$J$515,2,TRUE)))</f>
        <v/>
      </c>
      <c r="C334" s="103" t="str">
        <f>IF(A334="","",IF(VLOOKUP(A334,eligibilité!$A$15:$AG$515,3,TRUE)="","",VLOOKUP(A334,eligibilité!$A$15:$AG$515,3,TRUE)))</f>
        <v/>
      </c>
      <c r="D334" s="103" t="str">
        <f>IF(A334="","",IF(VLOOKUP(A334,eligibilité!$A$15:$AG$515,4,TRUE)="","",VLOOKUP(A334,eligibilité!$A$15:$AG$515,4,TRUE)))</f>
        <v/>
      </c>
      <c r="E334" s="103" t="str">
        <f>IF(A334="","",IF(VLOOKUP(A334,eligibilité!$A$15:$AG$515,5,TRUE)="","",VLOOKUP(A334,eligibilité!$A$15:$AG$515,5,TRUE)))</f>
        <v/>
      </c>
      <c r="F334" s="104" t="str">
        <f>IF(A334="","",IF(VLOOKUP(A334,eligibilité!$A$15:$AG$515,6,TRUE)="","",VLOOKUP(A334,eligibilité!$A$15:$AG$515,6,TRUE)))</f>
        <v/>
      </c>
      <c r="G334" s="104" t="str">
        <f>IF(A334="","",IF(VLOOKUP(A334,eligibilité!$A$15:$AG$515,7,TRUE)="","",VLOOKUP(A334,eligibilité!$A$15:$AG$515,7,TRUE)))</f>
        <v/>
      </c>
      <c r="H334" s="323" t="str">
        <f>IF(A334="","",IF(VLOOKUP(A334,eligibilité!$A$15:$AG$515,8,TRUE)="","",VLOOKUP(A334,eligibilité!$A$15:$AG$515,8,TRUE)))</f>
        <v/>
      </c>
      <c r="I334" s="103" t="str">
        <f>IF(A334="","",IF(VLOOKUP(A334,eligibilité!$A$15:$AG$515,9,TRUE)="","",VLOOKUP(A334,eligibilité!$A$15:$AG$515,9,TRUE)))</f>
        <v/>
      </c>
      <c r="J334" s="105" t="str">
        <f>IF(A334="","",IF(VLOOKUP(A334,eligibilité!$A$15:$AG$515,10,TRUE)="","",VLOOKUP(A334,eligibilité!$A$15:$AG$515,10,TRUE)))</f>
        <v/>
      </c>
      <c r="K334" s="106" t="str">
        <f>IF(A334="","",IF(VLOOKUP(A334,eligibilité!$A$15:$AG$515,30,FALSE)=0,"",VLOOKUP(A334,eligibilité!$A$15:$AG$515,30,FALSE)))</f>
        <v/>
      </c>
      <c r="L334" s="107" t="str">
        <f t="shared" ref="L334:L397" si="80">IF(K334="","",48-K334)</f>
        <v/>
      </c>
      <c r="M334" s="108" t="str">
        <f t="shared" ref="M334:M397" si="81">IF(L334="","",INT(L334/12))</f>
        <v/>
      </c>
      <c r="N334" s="107" t="str">
        <f t="shared" ref="N334:N397" si="82">IF(L334="","",(L334-M334*12))</f>
        <v/>
      </c>
      <c r="O334" s="109" t="str">
        <f t="shared" ref="O334:O397" si="83">IF(L334="","",INT(N334))</f>
        <v/>
      </c>
      <c r="P334" s="109" t="str">
        <f t="shared" ref="P334:P397" si="84">IF(L334="","",ROUNDDOWN((N334-O334)*30.44,0))</f>
        <v/>
      </c>
      <c r="Q334" s="241" t="str">
        <f t="shared" ref="Q334:Q397" si="85">IF(K334="","",CONCATENATE(M334," an(s) ",O334," mois ",P334," jour(s)"))</f>
        <v/>
      </c>
      <c r="R334" s="110" t="str">
        <f t="shared" ref="R334:R397" si="86">IF(K334="","",M334*365.25+O334*30.44+P334)</f>
        <v/>
      </c>
      <c r="S334" s="352">
        <f t="shared" ca="1" si="79"/>
        <v>1296</v>
      </c>
      <c r="T334" s="107" t="str">
        <f t="shared" ref="T334:T397" si="87">IF(R334="","",R334-S334)</f>
        <v/>
      </c>
      <c r="U334" s="108" t="str">
        <f t="shared" ref="U334:U397" si="88">IF(L334="","",IF(T334&lt;=365.25,0,INT(T334/365.25)))</f>
        <v/>
      </c>
      <c r="V334" s="107" t="str">
        <f t="shared" ref="V334:V397" si="89">IF(T334="","",T334-U334)</f>
        <v/>
      </c>
      <c r="W334" s="107" t="str">
        <f t="shared" ref="W334:W397" si="90">IF(L334="","",IF(U334=0,(T334/30.44),(T334/30.44)-12))</f>
        <v/>
      </c>
      <c r="X334" s="108" t="str">
        <f t="shared" ref="X334:X397" si="91">IF(W334="","",ABS(ROUNDDOWN(W334,0)))</f>
        <v/>
      </c>
      <c r="Y334" s="108" t="str">
        <f t="shared" ref="Y334:Y397" si="92">IF(T334="","",ROUNDDOWN(ABS(W334-ROUNDDOWN(W334,0))*30.44,0))</f>
        <v/>
      </c>
      <c r="Z334" s="108" t="str">
        <f t="shared" ref="Z334:Z397" si="93">IF(T334&lt;=0,"Temps écoulé depuis : ","Temps restant : ")</f>
        <v xml:space="preserve">Temps restant : </v>
      </c>
      <c r="AA334" s="355" t="str">
        <f t="shared" ref="AA334:AA397" si="94">IF(L334="","",CONCATENATE(Z334,U334," an(s) ",X334," mois ",Y334," jour(s) "))</f>
        <v/>
      </c>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row>
    <row r="335" spans="1:87" ht="15.75" thickBot="1">
      <c r="A335" s="354" t="str">
        <f>IF(eligibilité!AG337="","",eligibilité!A337)</f>
        <v/>
      </c>
      <c r="B335" s="103" t="str">
        <f>IF(A335="","",IF(VLOOKUP(A335,eligibilité!$A$15:$J$515,2,TRUE)="","",VLOOKUP(A335,eligibilité!$A$15:$J$515,2,TRUE)))</f>
        <v/>
      </c>
      <c r="C335" s="103" t="str">
        <f>IF(A335="","",IF(VLOOKUP(A335,eligibilité!$A$15:$AG$515,3,TRUE)="","",VLOOKUP(A335,eligibilité!$A$15:$AG$515,3,TRUE)))</f>
        <v/>
      </c>
      <c r="D335" s="103" t="str">
        <f>IF(A335="","",IF(VLOOKUP(A335,eligibilité!$A$15:$AG$515,4,TRUE)="","",VLOOKUP(A335,eligibilité!$A$15:$AG$515,4,TRUE)))</f>
        <v/>
      </c>
      <c r="E335" s="103" t="str">
        <f>IF(A335="","",IF(VLOOKUP(A335,eligibilité!$A$15:$AG$515,5,TRUE)="","",VLOOKUP(A335,eligibilité!$A$15:$AG$515,5,TRUE)))</f>
        <v/>
      </c>
      <c r="F335" s="104" t="str">
        <f>IF(A335="","",IF(VLOOKUP(A335,eligibilité!$A$15:$AG$515,6,TRUE)="","",VLOOKUP(A335,eligibilité!$A$15:$AG$515,6,TRUE)))</f>
        <v/>
      </c>
      <c r="G335" s="104" t="str">
        <f>IF(A335="","",IF(VLOOKUP(A335,eligibilité!$A$15:$AG$515,7,TRUE)="","",VLOOKUP(A335,eligibilité!$A$15:$AG$515,7,TRUE)))</f>
        <v/>
      </c>
      <c r="H335" s="323" t="str">
        <f>IF(A335="","",IF(VLOOKUP(A335,eligibilité!$A$15:$AG$515,8,TRUE)="","",VLOOKUP(A335,eligibilité!$A$15:$AG$515,8,TRUE)))</f>
        <v/>
      </c>
      <c r="I335" s="103" t="str">
        <f>IF(A335="","",IF(VLOOKUP(A335,eligibilité!$A$15:$AG$515,9,TRUE)="","",VLOOKUP(A335,eligibilité!$A$15:$AG$515,9,TRUE)))</f>
        <v/>
      </c>
      <c r="J335" s="105" t="str">
        <f>IF(A335="","",IF(VLOOKUP(A335,eligibilité!$A$15:$AG$515,10,TRUE)="","",VLOOKUP(A335,eligibilité!$A$15:$AG$515,10,TRUE)))</f>
        <v/>
      </c>
      <c r="K335" s="106" t="str">
        <f>IF(A335="","",IF(VLOOKUP(A335,eligibilité!$A$15:$AG$515,30,FALSE)=0,"",VLOOKUP(A335,eligibilité!$A$15:$AG$515,30,FALSE)))</f>
        <v/>
      </c>
      <c r="L335" s="107" t="str">
        <f t="shared" si="80"/>
        <v/>
      </c>
      <c r="M335" s="108" t="str">
        <f t="shared" si="81"/>
        <v/>
      </c>
      <c r="N335" s="107" t="str">
        <f t="shared" si="82"/>
        <v/>
      </c>
      <c r="O335" s="109" t="str">
        <f t="shared" si="83"/>
        <v/>
      </c>
      <c r="P335" s="109" t="str">
        <f t="shared" si="84"/>
        <v/>
      </c>
      <c r="Q335" s="241" t="str">
        <f t="shared" si="85"/>
        <v/>
      </c>
      <c r="R335" s="110" t="str">
        <f t="shared" si="86"/>
        <v/>
      </c>
      <c r="S335" s="352">
        <f t="shared" ref="S335:S398" ca="1" si="95">TODAY()-DATE(2013,4,1)</f>
        <v>1296</v>
      </c>
      <c r="T335" s="107" t="str">
        <f t="shared" si="87"/>
        <v/>
      </c>
      <c r="U335" s="108" t="str">
        <f t="shared" si="88"/>
        <v/>
      </c>
      <c r="V335" s="107" t="str">
        <f t="shared" si="89"/>
        <v/>
      </c>
      <c r="W335" s="107" t="str">
        <f t="shared" si="90"/>
        <v/>
      </c>
      <c r="X335" s="108" t="str">
        <f t="shared" si="91"/>
        <v/>
      </c>
      <c r="Y335" s="108" t="str">
        <f t="shared" si="92"/>
        <v/>
      </c>
      <c r="Z335" s="108" t="str">
        <f t="shared" si="93"/>
        <v xml:space="preserve">Temps restant : </v>
      </c>
      <c r="AA335" s="355" t="str">
        <f t="shared" si="94"/>
        <v/>
      </c>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row>
    <row r="336" spans="1:87" ht="15.75" thickBot="1">
      <c r="A336" s="354" t="str">
        <f>IF(eligibilité!AG338="","",eligibilité!A338)</f>
        <v/>
      </c>
      <c r="B336" s="103" t="str">
        <f>IF(A336="","",IF(VLOOKUP(A336,eligibilité!$A$15:$J$515,2,TRUE)="","",VLOOKUP(A336,eligibilité!$A$15:$J$515,2,TRUE)))</f>
        <v/>
      </c>
      <c r="C336" s="103" t="str">
        <f>IF(A336="","",IF(VLOOKUP(A336,eligibilité!$A$15:$AG$515,3,TRUE)="","",VLOOKUP(A336,eligibilité!$A$15:$AG$515,3,TRUE)))</f>
        <v/>
      </c>
      <c r="D336" s="103" t="str">
        <f>IF(A336="","",IF(VLOOKUP(A336,eligibilité!$A$15:$AG$515,4,TRUE)="","",VLOOKUP(A336,eligibilité!$A$15:$AG$515,4,TRUE)))</f>
        <v/>
      </c>
      <c r="E336" s="103" t="str">
        <f>IF(A336="","",IF(VLOOKUP(A336,eligibilité!$A$15:$AG$515,5,TRUE)="","",VLOOKUP(A336,eligibilité!$A$15:$AG$515,5,TRUE)))</f>
        <v/>
      </c>
      <c r="F336" s="104" t="str">
        <f>IF(A336="","",IF(VLOOKUP(A336,eligibilité!$A$15:$AG$515,6,TRUE)="","",VLOOKUP(A336,eligibilité!$A$15:$AG$515,6,TRUE)))</f>
        <v/>
      </c>
      <c r="G336" s="104" t="str">
        <f>IF(A336="","",IF(VLOOKUP(A336,eligibilité!$A$15:$AG$515,7,TRUE)="","",VLOOKUP(A336,eligibilité!$A$15:$AG$515,7,TRUE)))</f>
        <v/>
      </c>
      <c r="H336" s="323" t="str">
        <f>IF(A336="","",IF(VLOOKUP(A336,eligibilité!$A$15:$AG$515,8,TRUE)="","",VLOOKUP(A336,eligibilité!$A$15:$AG$515,8,TRUE)))</f>
        <v/>
      </c>
      <c r="I336" s="103" t="str">
        <f>IF(A336="","",IF(VLOOKUP(A336,eligibilité!$A$15:$AG$515,9,TRUE)="","",VLOOKUP(A336,eligibilité!$A$15:$AG$515,9,TRUE)))</f>
        <v/>
      </c>
      <c r="J336" s="105" t="str">
        <f>IF(A336="","",IF(VLOOKUP(A336,eligibilité!$A$15:$AG$515,10,TRUE)="","",VLOOKUP(A336,eligibilité!$A$15:$AG$515,10,TRUE)))</f>
        <v/>
      </c>
      <c r="K336" s="106" t="str">
        <f>IF(A336="","",IF(VLOOKUP(A336,eligibilité!$A$15:$AG$515,30,FALSE)=0,"",VLOOKUP(A336,eligibilité!$A$15:$AG$515,30,FALSE)))</f>
        <v/>
      </c>
      <c r="L336" s="107" t="str">
        <f t="shared" si="80"/>
        <v/>
      </c>
      <c r="M336" s="108" t="str">
        <f t="shared" si="81"/>
        <v/>
      </c>
      <c r="N336" s="107" t="str">
        <f t="shared" si="82"/>
        <v/>
      </c>
      <c r="O336" s="109" t="str">
        <f t="shared" si="83"/>
        <v/>
      </c>
      <c r="P336" s="109" t="str">
        <f t="shared" si="84"/>
        <v/>
      </c>
      <c r="Q336" s="241" t="str">
        <f t="shared" si="85"/>
        <v/>
      </c>
      <c r="R336" s="110" t="str">
        <f t="shared" si="86"/>
        <v/>
      </c>
      <c r="S336" s="352">
        <f t="shared" ca="1" si="95"/>
        <v>1296</v>
      </c>
      <c r="T336" s="107" t="str">
        <f t="shared" si="87"/>
        <v/>
      </c>
      <c r="U336" s="108" t="str">
        <f t="shared" si="88"/>
        <v/>
      </c>
      <c r="V336" s="107" t="str">
        <f t="shared" si="89"/>
        <v/>
      </c>
      <c r="W336" s="107" t="str">
        <f t="shared" si="90"/>
        <v/>
      </c>
      <c r="X336" s="108" t="str">
        <f t="shared" si="91"/>
        <v/>
      </c>
      <c r="Y336" s="108" t="str">
        <f t="shared" si="92"/>
        <v/>
      </c>
      <c r="Z336" s="108" t="str">
        <f t="shared" si="93"/>
        <v xml:space="preserve">Temps restant : </v>
      </c>
      <c r="AA336" s="355" t="str">
        <f t="shared" si="94"/>
        <v/>
      </c>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row>
    <row r="337" spans="1:87" ht="15.75" thickBot="1">
      <c r="A337" s="354" t="str">
        <f>IF(eligibilité!AG339="","",eligibilité!A339)</f>
        <v/>
      </c>
      <c r="B337" s="103" t="str">
        <f>IF(A337="","",IF(VLOOKUP(A337,eligibilité!$A$15:$J$515,2,TRUE)="","",VLOOKUP(A337,eligibilité!$A$15:$J$515,2,TRUE)))</f>
        <v/>
      </c>
      <c r="C337" s="103" t="str">
        <f>IF(A337="","",IF(VLOOKUP(A337,eligibilité!$A$15:$AG$515,3,TRUE)="","",VLOOKUP(A337,eligibilité!$A$15:$AG$515,3,TRUE)))</f>
        <v/>
      </c>
      <c r="D337" s="103" t="str">
        <f>IF(A337="","",IF(VLOOKUP(A337,eligibilité!$A$15:$AG$515,4,TRUE)="","",VLOOKUP(A337,eligibilité!$A$15:$AG$515,4,TRUE)))</f>
        <v/>
      </c>
      <c r="E337" s="103" t="str">
        <f>IF(A337="","",IF(VLOOKUP(A337,eligibilité!$A$15:$AG$515,5,TRUE)="","",VLOOKUP(A337,eligibilité!$A$15:$AG$515,5,TRUE)))</f>
        <v/>
      </c>
      <c r="F337" s="104" t="str">
        <f>IF(A337="","",IF(VLOOKUP(A337,eligibilité!$A$15:$AG$515,6,TRUE)="","",VLOOKUP(A337,eligibilité!$A$15:$AG$515,6,TRUE)))</f>
        <v/>
      </c>
      <c r="G337" s="104" t="str">
        <f>IF(A337="","",IF(VLOOKUP(A337,eligibilité!$A$15:$AG$515,7,TRUE)="","",VLOOKUP(A337,eligibilité!$A$15:$AG$515,7,TRUE)))</f>
        <v/>
      </c>
      <c r="H337" s="323" t="str">
        <f>IF(A337="","",IF(VLOOKUP(A337,eligibilité!$A$15:$AG$515,8,TRUE)="","",VLOOKUP(A337,eligibilité!$A$15:$AG$515,8,TRUE)))</f>
        <v/>
      </c>
      <c r="I337" s="103" t="str">
        <f>IF(A337="","",IF(VLOOKUP(A337,eligibilité!$A$15:$AG$515,9,TRUE)="","",VLOOKUP(A337,eligibilité!$A$15:$AG$515,9,TRUE)))</f>
        <v/>
      </c>
      <c r="J337" s="105" t="str">
        <f>IF(A337="","",IF(VLOOKUP(A337,eligibilité!$A$15:$AG$515,10,TRUE)="","",VLOOKUP(A337,eligibilité!$A$15:$AG$515,10,TRUE)))</f>
        <v/>
      </c>
      <c r="K337" s="106" t="str">
        <f>IF(A337="","",IF(VLOOKUP(A337,eligibilité!$A$15:$AG$515,30,FALSE)=0,"",VLOOKUP(A337,eligibilité!$A$15:$AG$515,30,FALSE)))</f>
        <v/>
      </c>
      <c r="L337" s="107" t="str">
        <f t="shared" si="80"/>
        <v/>
      </c>
      <c r="M337" s="108" t="str">
        <f t="shared" si="81"/>
        <v/>
      </c>
      <c r="N337" s="107" t="str">
        <f t="shared" si="82"/>
        <v/>
      </c>
      <c r="O337" s="109" t="str">
        <f t="shared" si="83"/>
        <v/>
      </c>
      <c r="P337" s="109" t="str">
        <f t="shared" si="84"/>
        <v/>
      </c>
      <c r="Q337" s="241" t="str">
        <f t="shared" si="85"/>
        <v/>
      </c>
      <c r="R337" s="110" t="str">
        <f t="shared" si="86"/>
        <v/>
      </c>
      <c r="S337" s="352">
        <f t="shared" ca="1" si="95"/>
        <v>1296</v>
      </c>
      <c r="T337" s="107" t="str">
        <f t="shared" si="87"/>
        <v/>
      </c>
      <c r="U337" s="108" t="str">
        <f t="shared" si="88"/>
        <v/>
      </c>
      <c r="V337" s="107" t="str">
        <f t="shared" si="89"/>
        <v/>
      </c>
      <c r="W337" s="107" t="str">
        <f t="shared" si="90"/>
        <v/>
      </c>
      <c r="X337" s="108" t="str">
        <f t="shared" si="91"/>
        <v/>
      </c>
      <c r="Y337" s="108" t="str">
        <f t="shared" si="92"/>
        <v/>
      </c>
      <c r="Z337" s="108" t="str">
        <f t="shared" si="93"/>
        <v xml:space="preserve">Temps restant : </v>
      </c>
      <c r="AA337" s="355" t="str">
        <f t="shared" si="94"/>
        <v/>
      </c>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row>
    <row r="338" spans="1:87" ht="15.75" thickBot="1">
      <c r="A338" s="354" t="str">
        <f>IF(eligibilité!AG340="","",eligibilité!A340)</f>
        <v/>
      </c>
      <c r="B338" s="103" t="str">
        <f>IF(A338="","",IF(VLOOKUP(A338,eligibilité!$A$15:$J$515,2,TRUE)="","",VLOOKUP(A338,eligibilité!$A$15:$J$515,2,TRUE)))</f>
        <v/>
      </c>
      <c r="C338" s="103" t="str">
        <f>IF(A338="","",IF(VLOOKUP(A338,eligibilité!$A$15:$AG$515,3,TRUE)="","",VLOOKUP(A338,eligibilité!$A$15:$AG$515,3,TRUE)))</f>
        <v/>
      </c>
      <c r="D338" s="103" t="str">
        <f>IF(A338="","",IF(VLOOKUP(A338,eligibilité!$A$15:$AG$515,4,TRUE)="","",VLOOKUP(A338,eligibilité!$A$15:$AG$515,4,TRUE)))</f>
        <v/>
      </c>
      <c r="E338" s="103" t="str">
        <f>IF(A338="","",IF(VLOOKUP(A338,eligibilité!$A$15:$AG$515,5,TRUE)="","",VLOOKUP(A338,eligibilité!$A$15:$AG$515,5,TRUE)))</f>
        <v/>
      </c>
      <c r="F338" s="104" t="str">
        <f>IF(A338="","",IF(VLOOKUP(A338,eligibilité!$A$15:$AG$515,6,TRUE)="","",VLOOKUP(A338,eligibilité!$A$15:$AG$515,6,TRUE)))</f>
        <v/>
      </c>
      <c r="G338" s="104" t="str">
        <f>IF(A338="","",IF(VLOOKUP(A338,eligibilité!$A$15:$AG$515,7,TRUE)="","",VLOOKUP(A338,eligibilité!$A$15:$AG$515,7,TRUE)))</f>
        <v/>
      </c>
      <c r="H338" s="323" t="str">
        <f>IF(A338="","",IF(VLOOKUP(A338,eligibilité!$A$15:$AG$515,8,TRUE)="","",VLOOKUP(A338,eligibilité!$A$15:$AG$515,8,TRUE)))</f>
        <v/>
      </c>
      <c r="I338" s="103" t="str">
        <f>IF(A338="","",IF(VLOOKUP(A338,eligibilité!$A$15:$AG$515,9,TRUE)="","",VLOOKUP(A338,eligibilité!$A$15:$AG$515,9,TRUE)))</f>
        <v/>
      </c>
      <c r="J338" s="105" t="str">
        <f>IF(A338="","",IF(VLOOKUP(A338,eligibilité!$A$15:$AG$515,10,TRUE)="","",VLOOKUP(A338,eligibilité!$A$15:$AG$515,10,TRUE)))</f>
        <v/>
      </c>
      <c r="K338" s="106" t="str">
        <f>IF(A338="","",IF(VLOOKUP(A338,eligibilité!$A$15:$AG$515,30,FALSE)=0,"",VLOOKUP(A338,eligibilité!$A$15:$AG$515,30,FALSE)))</f>
        <v/>
      </c>
      <c r="L338" s="107" t="str">
        <f t="shared" si="80"/>
        <v/>
      </c>
      <c r="M338" s="108" t="str">
        <f t="shared" si="81"/>
        <v/>
      </c>
      <c r="N338" s="107" t="str">
        <f t="shared" si="82"/>
        <v/>
      </c>
      <c r="O338" s="109" t="str">
        <f t="shared" si="83"/>
        <v/>
      </c>
      <c r="P338" s="109" t="str">
        <f t="shared" si="84"/>
        <v/>
      </c>
      <c r="Q338" s="241" t="str">
        <f t="shared" si="85"/>
        <v/>
      </c>
      <c r="R338" s="110" t="str">
        <f t="shared" si="86"/>
        <v/>
      </c>
      <c r="S338" s="352">
        <f t="shared" ca="1" si="95"/>
        <v>1296</v>
      </c>
      <c r="T338" s="107" t="str">
        <f t="shared" si="87"/>
        <v/>
      </c>
      <c r="U338" s="108" t="str">
        <f t="shared" si="88"/>
        <v/>
      </c>
      <c r="V338" s="107" t="str">
        <f t="shared" si="89"/>
        <v/>
      </c>
      <c r="W338" s="107" t="str">
        <f t="shared" si="90"/>
        <v/>
      </c>
      <c r="X338" s="108" t="str">
        <f t="shared" si="91"/>
        <v/>
      </c>
      <c r="Y338" s="108" t="str">
        <f t="shared" si="92"/>
        <v/>
      </c>
      <c r="Z338" s="108" t="str">
        <f t="shared" si="93"/>
        <v xml:space="preserve">Temps restant : </v>
      </c>
      <c r="AA338" s="355" t="str">
        <f t="shared" si="94"/>
        <v/>
      </c>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row>
    <row r="339" spans="1:87" ht="15.75" thickBot="1">
      <c r="A339" s="354" t="str">
        <f>IF(eligibilité!AG341="","",eligibilité!A341)</f>
        <v/>
      </c>
      <c r="B339" s="103" t="str">
        <f>IF(A339="","",IF(VLOOKUP(A339,eligibilité!$A$15:$J$515,2,TRUE)="","",VLOOKUP(A339,eligibilité!$A$15:$J$515,2,TRUE)))</f>
        <v/>
      </c>
      <c r="C339" s="103" t="str">
        <f>IF(A339="","",IF(VLOOKUP(A339,eligibilité!$A$15:$AG$515,3,TRUE)="","",VLOOKUP(A339,eligibilité!$A$15:$AG$515,3,TRUE)))</f>
        <v/>
      </c>
      <c r="D339" s="103" t="str">
        <f>IF(A339="","",IF(VLOOKUP(A339,eligibilité!$A$15:$AG$515,4,TRUE)="","",VLOOKUP(A339,eligibilité!$A$15:$AG$515,4,TRUE)))</f>
        <v/>
      </c>
      <c r="E339" s="103" t="str">
        <f>IF(A339="","",IF(VLOOKUP(A339,eligibilité!$A$15:$AG$515,5,TRUE)="","",VLOOKUP(A339,eligibilité!$A$15:$AG$515,5,TRUE)))</f>
        <v/>
      </c>
      <c r="F339" s="104" t="str">
        <f>IF(A339="","",IF(VLOOKUP(A339,eligibilité!$A$15:$AG$515,6,TRUE)="","",VLOOKUP(A339,eligibilité!$A$15:$AG$515,6,TRUE)))</f>
        <v/>
      </c>
      <c r="G339" s="104" t="str">
        <f>IF(A339="","",IF(VLOOKUP(A339,eligibilité!$A$15:$AG$515,7,TRUE)="","",VLOOKUP(A339,eligibilité!$A$15:$AG$515,7,TRUE)))</f>
        <v/>
      </c>
      <c r="H339" s="323" t="str">
        <f>IF(A339="","",IF(VLOOKUP(A339,eligibilité!$A$15:$AG$515,8,TRUE)="","",VLOOKUP(A339,eligibilité!$A$15:$AG$515,8,TRUE)))</f>
        <v/>
      </c>
      <c r="I339" s="103" t="str">
        <f>IF(A339="","",IF(VLOOKUP(A339,eligibilité!$A$15:$AG$515,9,TRUE)="","",VLOOKUP(A339,eligibilité!$A$15:$AG$515,9,TRUE)))</f>
        <v/>
      </c>
      <c r="J339" s="105" t="str">
        <f>IF(A339="","",IF(VLOOKUP(A339,eligibilité!$A$15:$AG$515,10,TRUE)="","",VLOOKUP(A339,eligibilité!$A$15:$AG$515,10,TRUE)))</f>
        <v/>
      </c>
      <c r="K339" s="106" t="str">
        <f>IF(A339="","",IF(VLOOKUP(A339,eligibilité!$A$15:$AG$515,30,FALSE)=0,"",VLOOKUP(A339,eligibilité!$A$15:$AG$515,30,FALSE)))</f>
        <v/>
      </c>
      <c r="L339" s="107" t="str">
        <f t="shared" si="80"/>
        <v/>
      </c>
      <c r="M339" s="108" t="str">
        <f t="shared" si="81"/>
        <v/>
      </c>
      <c r="N339" s="107" t="str">
        <f t="shared" si="82"/>
        <v/>
      </c>
      <c r="O339" s="109" t="str">
        <f t="shared" si="83"/>
        <v/>
      </c>
      <c r="P339" s="109" t="str">
        <f t="shared" si="84"/>
        <v/>
      </c>
      <c r="Q339" s="241" t="str">
        <f t="shared" si="85"/>
        <v/>
      </c>
      <c r="R339" s="110" t="str">
        <f t="shared" si="86"/>
        <v/>
      </c>
      <c r="S339" s="352">
        <f t="shared" ca="1" si="95"/>
        <v>1296</v>
      </c>
      <c r="T339" s="107" t="str">
        <f t="shared" si="87"/>
        <v/>
      </c>
      <c r="U339" s="108" t="str">
        <f t="shared" si="88"/>
        <v/>
      </c>
      <c r="V339" s="107" t="str">
        <f t="shared" si="89"/>
        <v/>
      </c>
      <c r="W339" s="107" t="str">
        <f t="shared" si="90"/>
        <v/>
      </c>
      <c r="X339" s="108" t="str">
        <f t="shared" si="91"/>
        <v/>
      </c>
      <c r="Y339" s="108" t="str">
        <f t="shared" si="92"/>
        <v/>
      </c>
      <c r="Z339" s="108" t="str">
        <f t="shared" si="93"/>
        <v xml:space="preserve">Temps restant : </v>
      </c>
      <c r="AA339" s="355" t="str">
        <f t="shared" si="94"/>
        <v/>
      </c>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row>
    <row r="340" spans="1:87" ht="15.75" thickBot="1">
      <c r="A340" s="354" t="str">
        <f>IF(eligibilité!AG342="","",eligibilité!A342)</f>
        <v/>
      </c>
      <c r="B340" s="103" t="str">
        <f>IF(A340="","",IF(VLOOKUP(A340,eligibilité!$A$15:$J$515,2,TRUE)="","",VLOOKUP(A340,eligibilité!$A$15:$J$515,2,TRUE)))</f>
        <v/>
      </c>
      <c r="C340" s="103" t="str">
        <f>IF(A340="","",IF(VLOOKUP(A340,eligibilité!$A$15:$AG$515,3,TRUE)="","",VLOOKUP(A340,eligibilité!$A$15:$AG$515,3,TRUE)))</f>
        <v/>
      </c>
      <c r="D340" s="103" t="str">
        <f>IF(A340="","",IF(VLOOKUP(A340,eligibilité!$A$15:$AG$515,4,TRUE)="","",VLOOKUP(A340,eligibilité!$A$15:$AG$515,4,TRUE)))</f>
        <v/>
      </c>
      <c r="E340" s="103" t="str">
        <f>IF(A340="","",IF(VLOOKUP(A340,eligibilité!$A$15:$AG$515,5,TRUE)="","",VLOOKUP(A340,eligibilité!$A$15:$AG$515,5,TRUE)))</f>
        <v/>
      </c>
      <c r="F340" s="104" t="str">
        <f>IF(A340="","",IF(VLOOKUP(A340,eligibilité!$A$15:$AG$515,6,TRUE)="","",VLOOKUP(A340,eligibilité!$A$15:$AG$515,6,TRUE)))</f>
        <v/>
      </c>
      <c r="G340" s="104" t="str">
        <f>IF(A340="","",IF(VLOOKUP(A340,eligibilité!$A$15:$AG$515,7,TRUE)="","",VLOOKUP(A340,eligibilité!$A$15:$AG$515,7,TRUE)))</f>
        <v/>
      </c>
      <c r="H340" s="323" t="str">
        <f>IF(A340="","",IF(VLOOKUP(A340,eligibilité!$A$15:$AG$515,8,TRUE)="","",VLOOKUP(A340,eligibilité!$A$15:$AG$515,8,TRUE)))</f>
        <v/>
      </c>
      <c r="I340" s="103" t="str">
        <f>IF(A340="","",IF(VLOOKUP(A340,eligibilité!$A$15:$AG$515,9,TRUE)="","",VLOOKUP(A340,eligibilité!$A$15:$AG$515,9,TRUE)))</f>
        <v/>
      </c>
      <c r="J340" s="105" t="str">
        <f>IF(A340="","",IF(VLOOKUP(A340,eligibilité!$A$15:$AG$515,10,TRUE)="","",VLOOKUP(A340,eligibilité!$A$15:$AG$515,10,TRUE)))</f>
        <v/>
      </c>
      <c r="K340" s="106" t="str">
        <f>IF(A340="","",IF(VLOOKUP(A340,eligibilité!$A$15:$AG$515,30,FALSE)=0,"",VLOOKUP(A340,eligibilité!$A$15:$AG$515,30,FALSE)))</f>
        <v/>
      </c>
      <c r="L340" s="107" t="str">
        <f t="shared" si="80"/>
        <v/>
      </c>
      <c r="M340" s="108" t="str">
        <f t="shared" si="81"/>
        <v/>
      </c>
      <c r="N340" s="107" t="str">
        <f t="shared" si="82"/>
        <v/>
      </c>
      <c r="O340" s="109" t="str">
        <f t="shared" si="83"/>
        <v/>
      </c>
      <c r="P340" s="109" t="str">
        <f t="shared" si="84"/>
        <v/>
      </c>
      <c r="Q340" s="241" t="str">
        <f t="shared" si="85"/>
        <v/>
      </c>
      <c r="R340" s="110" t="str">
        <f t="shared" si="86"/>
        <v/>
      </c>
      <c r="S340" s="352">
        <f t="shared" ca="1" si="95"/>
        <v>1296</v>
      </c>
      <c r="T340" s="107" t="str">
        <f t="shared" si="87"/>
        <v/>
      </c>
      <c r="U340" s="108" t="str">
        <f t="shared" si="88"/>
        <v/>
      </c>
      <c r="V340" s="107" t="str">
        <f t="shared" si="89"/>
        <v/>
      </c>
      <c r="W340" s="107" t="str">
        <f t="shared" si="90"/>
        <v/>
      </c>
      <c r="X340" s="108" t="str">
        <f t="shared" si="91"/>
        <v/>
      </c>
      <c r="Y340" s="108" t="str">
        <f t="shared" si="92"/>
        <v/>
      </c>
      <c r="Z340" s="108" t="str">
        <f t="shared" si="93"/>
        <v xml:space="preserve">Temps restant : </v>
      </c>
      <c r="AA340" s="355" t="str">
        <f t="shared" si="94"/>
        <v/>
      </c>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row>
    <row r="341" spans="1:87" ht="15.75" thickBot="1">
      <c r="A341" s="354" t="str">
        <f>IF(eligibilité!AG343="","",eligibilité!A343)</f>
        <v/>
      </c>
      <c r="B341" s="103" t="str">
        <f>IF(A341="","",IF(VLOOKUP(A341,eligibilité!$A$15:$J$515,2,TRUE)="","",VLOOKUP(A341,eligibilité!$A$15:$J$515,2,TRUE)))</f>
        <v/>
      </c>
      <c r="C341" s="103" t="str">
        <f>IF(A341="","",IF(VLOOKUP(A341,eligibilité!$A$15:$AG$515,3,TRUE)="","",VLOOKUP(A341,eligibilité!$A$15:$AG$515,3,TRUE)))</f>
        <v/>
      </c>
      <c r="D341" s="103" t="str">
        <f>IF(A341="","",IF(VLOOKUP(A341,eligibilité!$A$15:$AG$515,4,TRUE)="","",VLOOKUP(A341,eligibilité!$A$15:$AG$515,4,TRUE)))</f>
        <v/>
      </c>
      <c r="E341" s="103" t="str">
        <f>IF(A341="","",IF(VLOOKUP(A341,eligibilité!$A$15:$AG$515,5,TRUE)="","",VLOOKUP(A341,eligibilité!$A$15:$AG$515,5,TRUE)))</f>
        <v/>
      </c>
      <c r="F341" s="104" t="str">
        <f>IF(A341="","",IF(VLOOKUP(A341,eligibilité!$A$15:$AG$515,6,TRUE)="","",VLOOKUP(A341,eligibilité!$A$15:$AG$515,6,TRUE)))</f>
        <v/>
      </c>
      <c r="G341" s="104" t="str">
        <f>IF(A341="","",IF(VLOOKUP(A341,eligibilité!$A$15:$AG$515,7,TRUE)="","",VLOOKUP(A341,eligibilité!$A$15:$AG$515,7,TRUE)))</f>
        <v/>
      </c>
      <c r="H341" s="323" t="str">
        <f>IF(A341="","",IF(VLOOKUP(A341,eligibilité!$A$15:$AG$515,8,TRUE)="","",VLOOKUP(A341,eligibilité!$A$15:$AG$515,8,TRUE)))</f>
        <v/>
      </c>
      <c r="I341" s="103" t="str">
        <f>IF(A341="","",IF(VLOOKUP(A341,eligibilité!$A$15:$AG$515,9,TRUE)="","",VLOOKUP(A341,eligibilité!$A$15:$AG$515,9,TRUE)))</f>
        <v/>
      </c>
      <c r="J341" s="105" t="str">
        <f>IF(A341="","",IF(VLOOKUP(A341,eligibilité!$A$15:$AG$515,10,TRUE)="","",VLOOKUP(A341,eligibilité!$A$15:$AG$515,10,TRUE)))</f>
        <v/>
      </c>
      <c r="K341" s="106" t="str">
        <f>IF(A341="","",IF(VLOOKUP(A341,eligibilité!$A$15:$AG$515,30,FALSE)=0,"",VLOOKUP(A341,eligibilité!$A$15:$AG$515,30,FALSE)))</f>
        <v/>
      </c>
      <c r="L341" s="107" t="str">
        <f t="shared" si="80"/>
        <v/>
      </c>
      <c r="M341" s="108" t="str">
        <f t="shared" si="81"/>
        <v/>
      </c>
      <c r="N341" s="107" t="str">
        <f t="shared" si="82"/>
        <v/>
      </c>
      <c r="O341" s="109" t="str">
        <f t="shared" si="83"/>
        <v/>
      </c>
      <c r="P341" s="109" t="str">
        <f t="shared" si="84"/>
        <v/>
      </c>
      <c r="Q341" s="241" t="str">
        <f t="shared" si="85"/>
        <v/>
      </c>
      <c r="R341" s="110" t="str">
        <f t="shared" si="86"/>
        <v/>
      </c>
      <c r="S341" s="352">
        <f t="shared" ca="1" si="95"/>
        <v>1296</v>
      </c>
      <c r="T341" s="107" t="str">
        <f t="shared" si="87"/>
        <v/>
      </c>
      <c r="U341" s="108" t="str">
        <f t="shared" si="88"/>
        <v/>
      </c>
      <c r="V341" s="107" t="str">
        <f t="shared" si="89"/>
        <v/>
      </c>
      <c r="W341" s="107" t="str">
        <f t="shared" si="90"/>
        <v/>
      </c>
      <c r="X341" s="108" t="str">
        <f t="shared" si="91"/>
        <v/>
      </c>
      <c r="Y341" s="108" t="str">
        <f t="shared" si="92"/>
        <v/>
      </c>
      <c r="Z341" s="108" t="str">
        <f t="shared" si="93"/>
        <v xml:space="preserve">Temps restant : </v>
      </c>
      <c r="AA341" s="355" t="str">
        <f t="shared" si="94"/>
        <v/>
      </c>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row>
    <row r="342" spans="1:87" ht="15.75" thickBot="1">
      <c r="A342" s="354" t="str">
        <f>IF(eligibilité!AG344="","",eligibilité!A344)</f>
        <v/>
      </c>
      <c r="B342" s="103" t="str">
        <f>IF(A342="","",IF(VLOOKUP(A342,eligibilité!$A$15:$J$515,2,TRUE)="","",VLOOKUP(A342,eligibilité!$A$15:$J$515,2,TRUE)))</f>
        <v/>
      </c>
      <c r="C342" s="103" t="str">
        <f>IF(A342="","",IF(VLOOKUP(A342,eligibilité!$A$15:$AG$515,3,TRUE)="","",VLOOKUP(A342,eligibilité!$A$15:$AG$515,3,TRUE)))</f>
        <v/>
      </c>
      <c r="D342" s="103" t="str">
        <f>IF(A342="","",IF(VLOOKUP(A342,eligibilité!$A$15:$AG$515,4,TRUE)="","",VLOOKUP(A342,eligibilité!$A$15:$AG$515,4,TRUE)))</f>
        <v/>
      </c>
      <c r="E342" s="103" t="str">
        <f>IF(A342="","",IF(VLOOKUP(A342,eligibilité!$A$15:$AG$515,5,TRUE)="","",VLOOKUP(A342,eligibilité!$A$15:$AG$515,5,TRUE)))</f>
        <v/>
      </c>
      <c r="F342" s="104" t="str">
        <f>IF(A342="","",IF(VLOOKUP(A342,eligibilité!$A$15:$AG$515,6,TRUE)="","",VLOOKUP(A342,eligibilité!$A$15:$AG$515,6,TRUE)))</f>
        <v/>
      </c>
      <c r="G342" s="104" t="str">
        <f>IF(A342="","",IF(VLOOKUP(A342,eligibilité!$A$15:$AG$515,7,TRUE)="","",VLOOKUP(A342,eligibilité!$A$15:$AG$515,7,TRUE)))</f>
        <v/>
      </c>
      <c r="H342" s="323" t="str">
        <f>IF(A342="","",IF(VLOOKUP(A342,eligibilité!$A$15:$AG$515,8,TRUE)="","",VLOOKUP(A342,eligibilité!$A$15:$AG$515,8,TRUE)))</f>
        <v/>
      </c>
      <c r="I342" s="103" t="str">
        <f>IF(A342="","",IF(VLOOKUP(A342,eligibilité!$A$15:$AG$515,9,TRUE)="","",VLOOKUP(A342,eligibilité!$A$15:$AG$515,9,TRUE)))</f>
        <v/>
      </c>
      <c r="J342" s="105" t="str">
        <f>IF(A342="","",IF(VLOOKUP(A342,eligibilité!$A$15:$AG$515,10,TRUE)="","",VLOOKUP(A342,eligibilité!$A$15:$AG$515,10,TRUE)))</f>
        <v/>
      </c>
      <c r="K342" s="106" t="str">
        <f>IF(A342="","",IF(VLOOKUP(A342,eligibilité!$A$15:$AG$515,30,FALSE)=0,"",VLOOKUP(A342,eligibilité!$A$15:$AG$515,30,FALSE)))</f>
        <v/>
      </c>
      <c r="L342" s="107" t="str">
        <f t="shared" si="80"/>
        <v/>
      </c>
      <c r="M342" s="108" t="str">
        <f t="shared" si="81"/>
        <v/>
      </c>
      <c r="N342" s="107" t="str">
        <f t="shared" si="82"/>
        <v/>
      </c>
      <c r="O342" s="109" t="str">
        <f t="shared" si="83"/>
        <v/>
      </c>
      <c r="P342" s="109" t="str">
        <f t="shared" si="84"/>
        <v/>
      </c>
      <c r="Q342" s="241" t="str">
        <f t="shared" si="85"/>
        <v/>
      </c>
      <c r="R342" s="110" t="str">
        <f t="shared" si="86"/>
        <v/>
      </c>
      <c r="S342" s="352">
        <f t="shared" ca="1" si="95"/>
        <v>1296</v>
      </c>
      <c r="T342" s="107" t="str">
        <f t="shared" si="87"/>
        <v/>
      </c>
      <c r="U342" s="108" t="str">
        <f t="shared" si="88"/>
        <v/>
      </c>
      <c r="V342" s="107" t="str">
        <f t="shared" si="89"/>
        <v/>
      </c>
      <c r="W342" s="107" t="str">
        <f t="shared" si="90"/>
        <v/>
      </c>
      <c r="X342" s="108" t="str">
        <f t="shared" si="91"/>
        <v/>
      </c>
      <c r="Y342" s="108" t="str">
        <f t="shared" si="92"/>
        <v/>
      </c>
      <c r="Z342" s="108" t="str">
        <f t="shared" si="93"/>
        <v xml:space="preserve">Temps restant : </v>
      </c>
      <c r="AA342" s="355" t="str">
        <f t="shared" si="94"/>
        <v/>
      </c>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row>
    <row r="343" spans="1:87" ht="15.75" thickBot="1">
      <c r="A343" s="354" t="str">
        <f>IF(eligibilité!AG345="","",eligibilité!A345)</f>
        <v/>
      </c>
      <c r="B343" s="103" t="str">
        <f>IF(A343="","",IF(VLOOKUP(A343,eligibilité!$A$15:$J$515,2,TRUE)="","",VLOOKUP(A343,eligibilité!$A$15:$J$515,2,TRUE)))</f>
        <v/>
      </c>
      <c r="C343" s="103" t="str">
        <f>IF(A343="","",IF(VLOOKUP(A343,eligibilité!$A$15:$AG$515,3,TRUE)="","",VLOOKUP(A343,eligibilité!$A$15:$AG$515,3,TRUE)))</f>
        <v/>
      </c>
      <c r="D343" s="103" t="str">
        <f>IF(A343="","",IF(VLOOKUP(A343,eligibilité!$A$15:$AG$515,4,TRUE)="","",VLOOKUP(A343,eligibilité!$A$15:$AG$515,4,TRUE)))</f>
        <v/>
      </c>
      <c r="E343" s="103" t="str">
        <f>IF(A343="","",IF(VLOOKUP(A343,eligibilité!$A$15:$AG$515,5,TRUE)="","",VLOOKUP(A343,eligibilité!$A$15:$AG$515,5,TRUE)))</f>
        <v/>
      </c>
      <c r="F343" s="104" t="str">
        <f>IF(A343="","",IF(VLOOKUP(A343,eligibilité!$A$15:$AG$515,6,TRUE)="","",VLOOKUP(A343,eligibilité!$A$15:$AG$515,6,TRUE)))</f>
        <v/>
      </c>
      <c r="G343" s="104" t="str">
        <f>IF(A343="","",IF(VLOOKUP(A343,eligibilité!$A$15:$AG$515,7,TRUE)="","",VLOOKUP(A343,eligibilité!$A$15:$AG$515,7,TRUE)))</f>
        <v/>
      </c>
      <c r="H343" s="323" t="str">
        <f>IF(A343="","",IF(VLOOKUP(A343,eligibilité!$A$15:$AG$515,8,TRUE)="","",VLOOKUP(A343,eligibilité!$A$15:$AG$515,8,TRUE)))</f>
        <v/>
      </c>
      <c r="I343" s="103" t="str">
        <f>IF(A343="","",IF(VLOOKUP(A343,eligibilité!$A$15:$AG$515,9,TRUE)="","",VLOOKUP(A343,eligibilité!$A$15:$AG$515,9,TRUE)))</f>
        <v/>
      </c>
      <c r="J343" s="105" t="str">
        <f>IF(A343="","",IF(VLOOKUP(A343,eligibilité!$A$15:$AG$515,10,TRUE)="","",VLOOKUP(A343,eligibilité!$A$15:$AG$515,10,TRUE)))</f>
        <v/>
      </c>
      <c r="K343" s="106" t="str">
        <f>IF(A343="","",IF(VLOOKUP(A343,eligibilité!$A$15:$AG$515,30,FALSE)=0,"",VLOOKUP(A343,eligibilité!$A$15:$AG$515,30,FALSE)))</f>
        <v/>
      </c>
      <c r="L343" s="107" t="str">
        <f t="shared" si="80"/>
        <v/>
      </c>
      <c r="M343" s="108" t="str">
        <f t="shared" si="81"/>
        <v/>
      </c>
      <c r="N343" s="107" t="str">
        <f t="shared" si="82"/>
        <v/>
      </c>
      <c r="O343" s="109" t="str">
        <f t="shared" si="83"/>
        <v/>
      </c>
      <c r="P343" s="109" t="str">
        <f t="shared" si="84"/>
        <v/>
      </c>
      <c r="Q343" s="241" t="str">
        <f t="shared" si="85"/>
        <v/>
      </c>
      <c r="R343" s="110" t="str">
        <f t="shared" si="86"/>
        <v/>
      </c>
      <c r="S343" s="352">
        <f t="shared" ca="1" si="95"/>
        <v>1296</v>
      </c>
      <c r="T343" s="107" t="str">
        <f t="shared" si="87"/>
        <v/>
      </c>
      <c r="U343" s="108" t="str">
        <f t="shared" si="88"/>
        <v/>
      </c>
      <c r="V343" s="107" t="str">
        <f t="shared" si="89"/>
        <v/>
      </c>
      <c r="W343" s="107" t="str">
        <f t="shared" si="90"/>
        <v/>
      </c>
      <c r="X343" s="108" t="str">
        <f t="shared" si="91"/>
        <v/>
      </c>
      <c r="Y343" s="108" t="str">
        <f t="shared" si="92"/>
        <v/>
      </c>
      <c r="Z343" s="108" t="str">
        <f t="shared" si="93"/>
        <v xml:space="preserve">Temps restant : </v>
      </c>
      <c r="AA343" s="355" t="str">
        <f t="shared" si="94"/>
        <v/>
      </c>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row>
    <row r="344" spans="1:87" ht="15.75" thickBot="1">
      <c r="A344" s="354" t="str">
        <f>IF(eligibilité!AG346="","",eligibilité!A346)</f>
        <v/>
      </c>
      <c r="B344" s="103" t="str">
        <f>IF(A344="","",IF(VLOOKUP(A344,eligibilité!$A$15:$J$515,2,TRUE)="","",VLOOKUP(A344,eligibilité!$A$15:$J$515,2,TRUE)))</f>
        <v/>
      </c>
      <c r="C344" s="103" t="str">
        <f>IF(A344="","",IF(VLOOKUP(A344,eligibilité!$A$15:$AG$515,3,TRUE)="","",VLOOKUP(A344,eligibilité!$A$15:$AG$515,3,TRUE)))</f>
        <v/>
      </c>
      <c r="D344" s="103" t="str">
        <f>IF(A344="","",IF(VLOOKUP(A344,eligibilité!$A$15:$AG$515,4,TRUE)="","",VLOOKUP(A344,eligibilité!$A$15:$AG$515,4,TRUE)))</f>
        <v/>
      </c>
      <c r="E344" s="103" t="str">
        <f>IF(A344="","",IF(VLOOKUP(A344,eligibilité!$A$15:$AG$515,5,TRUE)="","",VLOOKUP(A344,eligibilité!$A$15:$AG$515,5,TRUE)))</f>
        <v/>
      </c>
      <c r="F344" s="104" t="str">
        <f>IF(A344="","",IF(VLOOKUP(A344,eligibilité!$A$15:$AG$515,6,TRUE)="","",VLOOKUP(A344,eligibilité!$A$15:$AG$515,6,TRUE)))</f>
        <v/>
      </c>
      <c r="G344" s="104" t="str">
        <f>IF(A344="","",IF(VLOOKUP(A344,eligibilité!$A$15:$AG$515,7,TRUE)="","",VLOOKUP(A344,eligibilité!$A$15:$AG$515,7,TRUE)))</f>
        <v/>
      </c>
      <c r="H344" s="323" t="str">
        <f>IF(A344="","",IF(VLOOKUP(A344,eligibilité!$A$15:$AG$515,8,TRUE)="","",VLOOKUP(A344,eligibilité!$A$15:$AG$515,8,TRUE)))</f>
        <v/>
      </c>
      <c r="I344" s="103" t="str">
        <f>IF(A344="","",IF(VLOOKUP(A344,eligibilité!$A$15:$AG$515,9,TRUE)="","",VLOOKUP(A344,eligibilité!$A$15:$AG$515,9,TRUE)))</f>
        <v/>
      </c>
      <c r="J344" s="105" t="str">
        <f>IF(A344="","",IF(VLOOKUP(A344,eligibilité!$A$15:$AG$515,10,TRUE)="","",VLOOKUP(A344,eligibilité!$A$15:$AG$515,10,TRUE)))</f>
        <v/>
      </c>
      <c r="K344" s="106" t="str">
        <f>IF(A344="","",IF(VLOOKUP(A344,eligibilité!$A$15:$AG$515,30,FALSE)=0,"",VLOOKUP(A344,eligibilité!$A$15:$AG$515,30,FALSE)))</f>
        <v/>
      </c>
      <c r="L344" s="107" t="str">
        <f t="shared" si="80"/>
        <v/>
      </c>
      <c r="M344" s="108" t="str">
        <f t="shared" si="81"/>
        <v/>
      </c>
      <c r="N344" s="107" t="str">
        <f t="shared" si="82"/>
        <v/>
      </c>
      <c r="O344" s="109" t="str">
        <f t="shared" si="83"/>
        <v/>
      </c>
      <c r="P344" s="109" t="str">
        <f t="shared" si="84"/>
        <v/>
      </c>
      <c r="Q344" s="241" t="str">
        <f t="shared" si="85"/>
        <v/>
      </c>
      <c r="R344" s="110" t="str">
        <f t="shared" si="86"/>
        <v/>
      </c>
      <c r="S344" s="352">
        <f t="shared" ca="1" si="95"/>
        <v>1296</v>
      </c>
      <c r="T344" s="107" t="str">
        <f t="shared" si="87"/>
        <v/>
      </c>
      <c r="U344" s="108" t="str">
        <f t="shared" si="88"/>
        <v/>
      </c>
      <c r="V344" s="107" t="str">
        <f t="shared" si="89"/>
        <v/>
      </c>
      <c r="W344" s="107" t="str">
        <f t="shared" si="90"/>
        <v/>
      </c>
      <c r="X344" s="108" t="str">
        <f t="shared" si="91"/>
        <v/>
      </c>
      <c r="Y344" s="108" t="str">
        <f t="shared" si="92"/>
        <v/>
      </c>
      <c r="Z344" s="108" t="str">
        <f t="shared" si="93"/>
        <v xml:space="preserve">Temps restant : </v>
      </c>
      <c r="AA344" s="355" t="str">
        <f t="shared" si="94"/>
        <v/>
      </c>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row>
    <row r="345" spans="1:87" ht="15.75" thickBot="1">
      <c r="A345" s="354" t="str">
        <f>IF(eligibilité!AG347="","",eligibilité!A347)</f>
        <v/>
      </c>
      <c r="B345" s="103" t="str">
        <f>IF(A345="","",IF(VLOOKUP(A345,eligibilité!$A$15:$J$515,2,TRUE)="","",VLOOKUP(A345,eligibilité!$A$15:$J$515,2,TRUE)))</f>
        <v/>
      </c>
      <c r="C345" s="103" t="str">
        <f>IF(A345="","",IF(VLOOKUP(A345,eligibilité!$A$15:$AG$515,3,TRUE)="","",VLOOKUP(A345,eligibilité!$A$15:$AG$515,3,TRUE)))</f>
        <v/>
      </c>
      <c r="D345" s="103" t="str">
        <f>IF(A345="","",IF(VLOOKUP(A345,eligibilité!$A$15:$AG$515,4,TRUE)="","",VLOOKUP(A345,eligibilité!$A$15:$AG$515,4,TRUE)))</f>
        <v/>
      </c>
      <c r="E345" s="103" t="str">
        <f>IF(A345="","",IF(VLOOKUP(A345,eligibilité!$A$15:$AG$515,5,TRUE)="","",VLOOKUP(A345,eligibilité!$A$15:$AG$515,5,TRUE)))</f>
        <v/>
      </c>
      <c r="F345" s="104" t="str">
        <f>IF(A345="","",IF(VLOOKUP(A345,eligibilité!$A$15:$AG$515,6,TRUE)="","",VLOOKUP(A345,eligibilité!$A$15:$AG$515,6,TRUE)))</f>
        <v/>
      </c>
      <c r="G345" s="104" t="str">
        <f>IF(A345="","",IF(VLOOKUP(A345,eligibilité!$A$15:$AG$515,7,TRUE)="","",VLOOKUP(A345,eligibilité!$A$15:$AG$515,7,TRUE)))</f>
        <v/>
      </c>
      <c r="H345" s="323" t="str">
        <f>IF(A345="","",IF(VLOOKUP(A345,eligibilité!$A$15:$AG$515,8,TRUE)="","",VLOOKUP(A345,eligibilité!$A$15:$AG$515,8,TRUE)))</f>
        <v/>
      </c>
      <c r="I345" s="103" t="str">
        <f>IF(A345="","",IF(VLOOKUP(A345,eligibilité!$A$15:$AG$515,9,TRUE)="","",VLOOKUP(A345,eligibilité!$A$15:$AG$515,9,TRUE)))</f>
        <v/>
      </c>
      <c r="J345" s="105" t="str">
        <f>IF(A345="","",IF(VLOOKUP(A345,eligibilité!$A$15:$AG$515,10,TRUE)="","",VLOOKUP(A345,eligibilité!$A$15:$AG$515,10,TRUE)))</f>
        <v/>
      </c>
      <c r="K345" s="106" t="str">
        <f>IF(A345="","",IF(VLOOKUP(A345,eligibilité!$A$15:$AG$515,30,FALSE)=0,"",VLOOKUP(A345,eligibilité!$A$15:$AG$515,30,FALSE)))</f>
        <v/>
      </c>
      <c r="L345" s="107" t="str">
        <f t="shared" si="80"/>
        <v/>
      </c>
      <c r="M345" s="108" t="str">
        <f t="shared" si="81"/>
        <v/>
      </c>
      <c r="N345" s="107" t="str">
        <f t="shared" si="82"/>
        <v/>
      </c>
      <c r="O345" s="109" t="str">
        <f t="shared" si="83"/>
        <v/>
      </c>
      <c r="P345" s="109" t="str">
        <f t="shared" si="84"/>
        <v/>
      </c>
      <c r="Q345" s="241" t="str">
        <f t="shared" si="85"/>
        <v/>
      </c>
      <c r="R345" s="110" t="str">
        <f t="shared" si="86"/>
        <v/>
      </c>
      <c r="S345" s="352">
        <f t="shared" ca="1" si="95"/>
        <v>1296</v>
      </c>
      <c r="T345" s="107" t="str">
        <f t="shared" si="87"/>
        <v/>
      </c>
      <c r="U345" s="108" t="str">
        <f t="shared" si="88"/>
        <v/>
      </c>
      <c r="V345" s="107" t="str">
        <f t="shared" si="89"/>
        <v/>
      </c>
      <c r="W345" s="107" t="str">
        <f t="shared" si="90"/>
        <v/>
      </c>
      <c r="X345" s="108" t="str">
        <f t="shared" si="91"/>
        <v/>
      </c>
      <c r="Y345" s="108" t="str">
        <f t="shared" si="92"/>
        <v/>
      </c>
      <c r="Z345" s="108" t="str">
        <f t="shared" si="93"/>
        <v xml:space="preserve">Temps restant : </v>
      </c>
      <c r="AA345" s="355" t="str">
        <f t="shared" si="94"/>
        <v/>
      </c>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row>
    <row r="346" spans="1:87" ht="15.75" thickBot="1">
      <c r="A346" s="354" t="str">
        <f>IF(eligibilité!AG348="","",eligibilité!A348)</f>
        <v/>
      </c>
      <c r="B346" s="103" t="str">
        <f>IF(A346="","",IF(VLOOKUP(A346,eligibilité!$A$15:$J$515,2,TRUE)="","",VLOOKUP(A346,eligibilité!$A$15:$J$515,2,TRUE)))</f>
        <v/>
      </c>
      <c r="C346" s="103" t="str">
        <f>IF(A346="","",IF(VLOOKUP(A346,eligibilité!$A$15:$AG$515,3,TRUE)="","",VLOOKUP(A346,eligibilité!$A$15:$AG$515,3,TRUE)))</f>
        <v/>
      </c>
      <c r="D346" s="103" t="str">
        <f>IF(A346="","",IF(VLOOKUP(A346,eligibilité!$A$15:$AG$515,4,TRUE)="","",VLOOKUP(A346,eligibilité!$A$15:$AG$515,4,TRUE)))</f>
        <v/>
      </c>
      <c r="E346" s="103" t="str">
        <f>IF(A346="","",IF(VLOOKUP(A346,eligibilité!$A$15:$AG$515,5,TRUE)="","",VLOOKUP(A346,eligibilité!$A$15:$AG$515,5,TRUE)))</f>
        <v/>
      </c>
      <c r="F346" s="104" t="str">
        <f>IF(A346="","",IF(VLOOKUP(A346,eligibilité!$A$15:$AG$515,6,TRUE)="","",VLOOKUP(A346,eligibilité!$A$15:$AG$515,6,TRUE)))</f>
        <v/>
      </c>
      <c r="G346" s="104" t="str">
        <f>IF(A346="","",IF(VLOOKUP(A346,eligibilité!$A$15:$AG$515,7,TRUE)="","",VLOOKUP(A346,eligibilité!$A$15:$AG$515,7,TRUE)))</f>
        <v/>
      </c>
      <c r="H346" s="323" t="str">
        <f>IF(A346="","",IF(VLOOKUP(A346,eligibilité!$A$15:$AG$515,8,TRUE)="","",VLOOKUP(A346,eligibilité!$A$15:$AG$515,8,TRUE)))</f>
        <v/>
      </c>
      <c r="I346" s="103" t="str">
        <f>IF(A346="","",IF(VLOOKUP(A346,eligibilité!$A$15:$AG$515,9,TRUE)="","",VLOOKUP(A346,eligibilité!$A$15:$AG$515,9,TRUE)))</f>
        <v/>
      </c>
      <c r="J346" s="105" t="str">
        <f>IF(A346="","",IF(VLOOKUP(A346,eligibilité!$A$15:$AG$515,10,TRUE)="","",VLOOKUP(A346,eligibilité!$A$15:$AG$515,10,TRUE)))</f>
        <v/>
      </c>
      <c r="K346" s="106" t="str">
        <f>IF(A346="","",IF(VLOOKUP(A346,eligibilité!$A$15:$AG$515,30,FALSE)=0,"",VLOOKUP(A346,eligibilité!$A$15:$AG$515,30,FALSE)))</f>
        <v/>
      </c>
      <c r="L346" s="107" t="str">
        <f t="shared" si="80"/>
        <v/>
      </c>
      <c r="M346" s="108" t="str">
        <f t="shared" si="81"/>
        <v/>
      </c>
      <c r="N346" s="107" t="str">
        <f t="shared" si="82"/>
        <v/>
      </c>
      <c r="O346" s="109" t="str">
        <f t="shared" si="83"/>
        <v/>
      </c>
      <c r="P346" s="109" t="str">
        <f t="shared" si="84"/>
        <v/>
      </c>
      <c r="Q346" s="241" t="str">
        <f t="shared" si="85"/>
        <v/>
      </c>
      <c r="R346" s="110" t="str">
        <f t="shared" si="86"/>
        <v/>
      </c>
      <c r="S346" s="352">
        <f t="shared" ca="1" si="95"/>
        <v>1296</v>
      </c>
      <c r="T346" s="107" t="str">
        <f t="shared" si="87"/>
        <v/>
      </c>
      <c r="U346" s="108" t="str">
        <f t="shared" si="88"/>
        <v/>
      </c>
      <c r="V346" s="107" t="str">
        <f t="shared" si="89"/>
        <v/>
      </c>
      <c r="W346" s="107" t="str">
        <f t="shared" si="90"/>
        <v/>
      </c>
      <c r="X346" s="108" t="str">
        <f t="shared" si="91"/>
        <v/>
      </c>
      <c r="Y346" s="108" t="str">
        <f t="shared" si="92"/>
        <v/>
      </c>
      <c r="Z346" s="108" t="str">
        <f t="shared" si="93"/>
        <v xml:space="preserve">Temps restant : </v>
      </c>
      <c r="AA346" s="355" t="str">
        <f t="shared" si="94"/>
        <v/>
      </c>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row>
    <row r="347" spans="1:87" ht="15.75" thickBot="1">
      <c r="A347" s="354" t="str">
        <f>IF(eligibilité!AG349="","",eligibilité!A349)</f>
        <v/>
      </c>
      <c r="B347" s="103" t="str">
        <f>IF(A347="","",IF(VLOOKUP(A347,eligibilité!$A$15:$J$515,2,TRUE)="","",VLOOKUP(A347,eligibilité!$A$15:$J$515,2,TRUE)))</f>
        <v/>
      </c>
      <c r="C347" s="103" t="str">
        <f>IF(A347="","",IF(VLOOKUP(A347,eligibilité!$A$15:$AG$515,3,TRUE)="","",VLOOKUP(A347,eligibilité!$A$15:$AG$515,3,TRUE)))</f>
        <v/>
      </c>
      <c r="D347" s="103" t="str">
        <f>IF(A347="","",IF(VLOOKUP(A347,eligibilité!$A$15:$AG$515,4,TRUE)="","",VLOOKUP(A347,eligibilité!$A$15:$AG$515,4,TRUE)))</f>
        <v/>
      </c>
      <c r="E347" s="103" t="str">
        <f>IF(A347="","",IF(VLOOKUP(A347,eligibilité!$A$15:$AG$515,5,TRUE)="","",VLOOKUP(A347,eligibilité!$A$15:$AG$515,5,TRUE)))</f>
        <v/>
      </c>
      <c r="F347" s="104" t="str">
        <f>IF(A347="","",IF(VLOOKUP(A347,eligibilité!$A$15:$AG$515,6,TRUE)="","",VLOOKUP(A347,eligibilité!$A$15:$AG$515,6,TRUE)))</f>
        <v/>
      </c>
      <c r="G347" s="104" t="str">
        <f>IF(A347="","",IF(VLOOKUP(A347,eligibilité!$A$15:$AG$515,7,TRUE)="","",VLOOKUP(A347,eligibilité!$A$15:$AG$515,7,TRUE)))</f>
        <v/>
      </c>
      <c r="H347" s="323" t="str">
        <f>IF(A347="","",IF(VLOOKUP(A347,eligibilité!$A$15:$AG$515,8,TRUE)="","",VLOOKUP(A347,eligibilité!$A$15:$AG$515,8,TRUE)))</f>
        <v/>
      </c>
      <c r="I347" s="103" t="str">
        <f>IF(A347="","",IF(VLOOKUP(A347,eligibilité!$A$15:$AG$515,9,TRUE)="","",VLOOKUP(A347,eligibilité!$A$15:$AG$515,9,TRUE)))</f>
        <v/>
      </c>
      <c r="J347" s="105" t="str">
        <f>IF(A347="","",IF(VLOOKUP(A347,eligibilité!$A$15:$AG$515,10,TRUE)="","",VLOOKUP(A347,eligibilité!$A$15:$AG$515,10,TRUE)))</f>
        <v/>
      </c>
      <c r="K347" s="106" t="str">
        <f>IF(A347="","",IF(VLOOKUP(A347,eligibilité!$A$15:$AG$515,30,FALSE)=0,"",VLOOKUP(A347,eligibilité!$A$15:$AG$515,30,FALSE)))</f>
        <v/>
      </c>
      <c r="L347" s="107" t="str">
        <f t="shared" si="80"/>
        <v/>
      </c>
      <c r="M347" s="108" t="str">
        <f t="shared" si="81"/>
        <v/>
      </c>
      <c r="N347" s="107" t="str">
        <f t="shared" si="82"/>
        <v/>
      </c>
      <c r="O347" s="109" t="str">
        <f t="shared" si="83"/>
        <v/>
      </c>
      <c r="P347" s="109" t="str">
        <f t="shared" si="84"/>
        <v/>
      </c>
      <c r="Q347" s="241" t="str">
        <f t="shared" si="85"/>
        <v/>
      </c>
      <c r="R347" s="110" t="str">
        <f t="shared" si="86"/>
        <v/>
      </c>
      <c r="S347" s="352">
        <f t="shared" ca="1" si="95"/>
        <v>1296</v>
      </c>
      <c r="T347" s="107" t="str">
        <f t="shared" si="87"/>
        <v/>
      </c>
      <c r="U347" s="108" t="str">
        <f t="shared" si="88"/>
        <v/>
      </c>
      <c r="V347" s="107" t="str">
        <f t="shared" si="89"/>
        <v/>
      </c>
      <c r="W347" s="107" t="str">
        <f t="shared" si="90"/>
        <v/>
      </c>
      <c r="X347" s="108" t="str">
        <f t="shared" si="91"/>
        <v/>
      </c>
      <c r="Y347" s="108" t="str">
        <f t="shared" si="92"/>
        <v/>
      </c>
      <c r="Z347" s="108" t="str">
        <f t="shared" si="93"/>
        <v xml:space="preserve">Temps restant : </v>
      </c>
      <c r="AA347" s="355" t="str">
        <f t="shared" si="94"/>
        <v/>
      </c>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row>
    <row r="348" spans="1:87" ht="15.75" thickBot="1">
      <c r="A348" s="354" t="str">
        <f>IF(eligibilité!AG350="","",eligibilité!A350)</f>
        <v/>
      </c>
      <c r="B348" s="103" t="str">
        <f>IF(A348="","",IF(VLOOKUP(A348,eligibilité!$A$15:$J$515,2,TRUE)="","",VLOOKUP(A348,eligibilité!$A$15:$J$515,2,TRUE)))</f>
        <v/>
      </c>
      <c r="C348" s="103" t="str">
        <f>IF(A348="","",IF(VLOOKUP(A348,eligibilité!$A$15:$AG$515,3,TRUE)="","",VLOOKUP(A348,eligibilité!$A$15:$AG$515,3,TRUE)))</f>
        <v/>
      </c>
      <c r="D348" s="103" t="str">
        <f>IF(A348="","",IF(VLOOKUP(A348,eligibilité!$A$15:$AG$515,4,TRUE)="","",VLOOKUP(A348,eligibilité!$A$15:$AG$515,4,TRUE)))</f>
        <v/>
      </c>
      <c r="E348" s="103" t="str">
        <f>IF(A348="","",IF(VLOOKUP(A348,eligibilité!$A$15:$AG$515,5,TRUE)="","",VLOOKUP(A348,eligibilité!$A$15:$AG$515,5,TRUE)))</f>
        <v/>
      </c>
      <c r="F348" s="104" t="str">
        <f>IF(A348="","",IF(VLOOKUP(A348,eligibilité!$A$15:$AG$515,6,TRUE)="","",VLOOKUP(A348,eligibilité!$A$15:$AG$515,6,TRUE)))</f>
        <v/>
      </c>
      <c r="G348" s="104" t="str">
        <f>IF(A348="","",IF(VLOOKUP(A348,eligibilité!$A$15:$AG$515,7,TRUE)="","",VLOOKUP(A348,eligibilité!$A$15:$AG$515,7,TRUE)))</f>
        <v/>
      </c>
      <c r="H348" s="323" t="str">
        <f>IF(A348="","",IF(VLOOKUP(A348,eligibilité!$A$15:$AG$515,8,TRUE)="","",VLOOKUP(A348,eligibilité!$A$15:$AG$515,8,TRUE)))</f>
        <v/>
      </c>
      <c r="I348" s="103" t="str">
        <f>IF(A348="","",IF(VLOOKUP(A348,eligibilité!$A$15:$AG$515,9,TRUE)="","",VLOOKUP(A348,eligibilité!$A$15:$AG$515,9,TRUE)))</f>
        <v/>
      </c>
      <c r="J348" s="105" t="str">
        <f>IF(A348="","",IF(VLOOKUP(A348,eligibilité!$A$15:$AG$515,10,TRUE)="","",VLOOKUP(A348,eligibilité!$A$15:$AG$515,10,TRUE)))</f>
        <v/>
      </c>
      <c r="K348" s="106" t="str">
        <f>IF(A348="","",IF(VLOOKUP(A348,eligibilité!$A$15:$AG$515,30,FALSE)=0,"",VLOOKUP(A348,eligibilité!$A$15:$AG$515,30,FALSE)))</f>
        <v/>
      </c>
      <c r="L348" s="107" t="str">
        <f t="shared" si="80"/>
        <v/>
      </c>
      <c r="M348" s="108" t="str">
        <f t="shared" si="81"/>
        <v/>
      </c>
      <c r="N348" s="107" t="str">
        <f t="shared" si="82"/>
        <v/>
      </c>
      <c r="O348" s="109" t="str">
        <f t="shared" si="83"/>
        <v/>
      </c>
      <c r="P348" s="109" t="str">
        <f t="shared" si="84"/>
        <v/>
      </c>
      <c r="Q348" s="241" t="str">
        <f t="shared" si="85"/>
        <v/>
      </c>
      <c r="R348" s="110" t="str">
        <f t="shared" si="86"/>
        <v/>
      </c>
      <c r="S348" s="352">
        <f t="shared" ca="1" si="95"/>
        <v>1296</v>
      </c>
      <c r="T348" s="107" t="str">
        <f t="shared" si="87"/>
        <v/>
      </c>
      <c r="U348" s="108" t="str">
        <f t="shared" si="88"/>
        <v/>
      </c>
      <c r="V348" s="107" t="str">
        <f t="shared" si="89"/>
        <v/>
      </c>
      <c r="W348" s="107" t="str">
        <f t="shared" si="90"/>
        <v/>
      </c>
      <c r="X348" s="108" t="str">
        <f t="shared" si="91"/>
        <v/>
      </c>
      <c r="Y348" s="108" t="str">
        <f t="shared" si="92"/>
        <v/>
      </c>
      <c r="Z348" s="108" t="str">
        <f t="shared" si="93"/>
        <v xml:space="preserve">Temps restant : </v>
      </c>
      <c r="AA348" s="355" t="str">
        <f t="shared" si="94"/>
        <v/>
      </c>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row>
    <row r="349" spans="1:87" ht="15.75" thickBot="1">
      <c r="A349" s="354" t="str">
        <f>IF(eligibilité!AG351="","",eligibilité!A351)</f>
        <v/>
      </c>
      <c r="B349" s="103" t="str">
        <f>IF(A349="","",IF(VLOOKUP(A349,eligibilité!$A$15:$J$515,2,TRUE)="","",VLOOKUP(A349,eligibilité!$A$15:$J$515,2,TRUE)))</f>
        <v/>
      </c>
      <c r="C349" s="103" t="str">
        <f>IF(A349="","",IF(VLOOKUP(A349,eligibilité!$A$15:$AG$515,3,TRUE)="","",VLOOKUP(A349,eligibilité!$A$15:$AG$515,3,TRUE)))</f>
        <v/>
      </c>
      <c r="D349" s="103" t="str">
        <f>IF(A349="","",IF(VLOOKUP(A349,eligibilité!$A$15:$AG$515,4,TRUE)="","",VLOOKUP(A349,eligibilité!$A$15:$AG$515,4,TRUE)))</f>
        <v/>
      </c>
      <c r="E349" s="103" t="str">
        <f>IF(A349="","",IF(VLOOKUP(A349,eligibilité!$A$15:$AG$515,5,TRUE)="","",VLOOKUP(A349,eligibilité!$A$15:$AG$515,5,TRUE)))</f>
        <v/>
      </c>
      <c r="F349" s="104" t="str">
        <f>IF(A349="","",IF(VLOOKUP(A349,eligibilité!$A$15:$AG$515,6,TRUE)="","",VLOOKUP(A349,eligibilité!$A$15:$AG$515,6,TRUE)))</f>
        <v/>
      </c>
      <c r="G349" s="104" t="str">
        <f>IF(A349="","",IF(VLOOKUP(A349,eligibilité!$A$15:$AG$515,7,TRUE)="","",VLOOKUP(A349,eligibilité!$A$15:$AG$515,7,TRUE)))</f>
        <v/>
      </c>
      <c r="H349" s="323" t="str">
        <f>IF(A349="","",IF(VLOOKUP(A349,eligibilité!$A$15:$AG$515,8,TRUE)="","",VLOOKUP(A349,eligibilité!$A$15:$AG$515,8,TRUE)))</f>
        <v/>
      </c>
      <c r="I349" s="103" t="str">
        <f>IF(A349="","",IF(VLOOKUP(A349,eligibilité!$A$15:$AG$515,9,TRUE)="","",VLOOKUP(A349,eligibilité!$A$15:$AG$515,9,TRUE)))</f>
        <v/>
      </c>
      <c r="J349" s="105" t="str">
        <f>IF(A349="","",IF(VLOOKUP(A349,eligibilité!$A$15:$AG$515,10,TRUE)="","",VLOOKUP(A349,eligibilité!$A$15:$AG$515,10,TRUE)))</f>
        <v/>
      </c>
      <c r="K349" s="106" t="str">
        <f>IF(A349="","",IF(VLOOKUP(A349,eligibilité!$A$15:$AG$515,30,FALSE)=0,"",VLOOKUP(A349,eligibilité!$A$15:$AG$515,30,FALSE)))</f>
        <v/>
      </c>
      <c r="L349" s="107" t="str">
        <f t="shared" si="80"/>
        <v/>
      </c>
      <c r="M349" s="108" t="str">
        <f t="shared" si="81"/>
        <v/>
      </c>
      <c r="N349" s="107" t="str">
        <f t="shared" si="82"/>
        <v/>
      </c>
      <c r="O349" s="109" t="str">
        <f t="shared" si="83"/>
        <v/>
      </c>
      <c r="P349" s="109" t="str">
        <f t="shared" si="84"/>
        <v/>
      </c>
      <c r="Q349" s="241" t="str">
        <f t="shared" si="85"/>
        <v/>
      </c>
      <c r="R349" s="110" t="str">
        <f t="shared" si="86"/>
        <v/>
      </c>
      <c r="S349" s="352">
        <f t="shared" ca="1" si="95"/>
        <v>1296</v>
      </c>
      <c r="T349" s="107" t="str">
        <f t="shared" si="87"/>
        <v/>
      </c>
      <c r="U349" s="108" t="str">
        <f t="shared" si="88"/>
        <v/>
      </c>
      <c r="V349" s="107" t="str">
        <f t="shared" si="89"/>
        <v/>
      </c>
      <c r="W349" s="107" t="str">
        <f t="shared" si="90"/>
        <v/>
      </c>
      <c r="X349" s="108" t="str">
        <f t="shared" si="91"/>
        <v/>
      </c>
      <c r="Y349" s="108" t="str">
        <f t="shared" si="92"/>
        <v/>
      </c>
      <c r="Z349" s="108" t="str">
        <f t="shared" si="93"/>
        <v xml:space="preserve">Temps restant : </v>
      </c>
      <c r="AA349" s="355" t="str">
        <f t="shared" si="94"/>
        <v/>
      </c>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row>
    <row r="350" spans="1:87" ht="15.75" thickBot="1">
      <c r="A350" s="354" t="str">
        <f>IF(eligibilité!AG352="","",eligibilité!A352)</f>
        <v/>
      </c>
      <c r="B350" s="103" t="str">
        <f>IF(A350="","",IF(VLOOKUP(A350,eligibilité!$A$15:$J$515,2,TRUE)="","",VLOOKUP(A350,eligibilité!$A$15:$J$515,2,TRUE)))</f>
        <v/>
      </c>
      <c r="C350" s="103" t="str">
        <f>IF(A350="","",IF(VLOOKUP(A350,eligibilité!$A$15:$AG$515,3,TRUE)="","",VLOOKUP(A350,eligibilité!$A$15:$AG$515,3,TRUE)))</f>
        <v/>
      </c>
      <c r="D350" s="103" t="str">
        <f>IF(A350="","",IF(VLOOKUP(A350,eligibilité!$A$15:$AG$515,4,TRUE)="","",VLOOKUP(A350,eligibilité!$A$15:$AG$515,4,TRUE)))</f>
        <v/>
      </c>
      <c r="E350" s="103" t="str">
        <f>IF(A350="","",IF(VLOOKUP(A350,eligibilité!$A$15:$AG$515,5,TRUE)="","",VLOOKUP(A350,eligibilité!$A$15:$AG$515,5,TRUE)))</f>
        <v/>
      </c>
      <c r="F350" s="104" t="str">
        <f>IF(A350="","",IF(VLOOKUP(A350,eligibilité!$A$15:$AG$515,6,TRUE)="","",VLOOKUP(A350,eligibilité!$A$15:$AG$515,6,TRUE)))</f>
        <v/>
      </c>
      <c r="G350" s="104" t="str">
        <f>IF(A350="","",IF(VLOOKUP(A350,eligibilité!$A$15:$AG$515,7,TRUE)="","",VLOOKUP(A350,eligibilité!$A$15:$AG$515,7,TRUE)))</f>
        <v/>
      </c>
      <c r="H350" s="323" t="str">
        <f>IF(A350="","",IF(VLOOKUP(A350,eligibilité!$A$15:$AG$515,8,TRUE)="","",VLOOKUP(A350,eligibilité!$A$15:$AG$515,8,TRUE)))</f>
        <v/>
      </c>
      <c r="I350" s="103" t="str">
        <f>IF(A350="","",IF(VLOOKUP(A350,eligibilité!$A$15:$AG$515,9,TRUE)="","",VLOOKUP(A350,eligibilité!$A$15:$AG$515,9,TRUE)))</f>
        <v/>
      </c>
      <c r="J350" s="105" t="str">
        <f>IF(A350="","",IF(VLOOKUP(A350,eligibilité!$A$15:$AG$515,10,TRUE)="","",VLOOKUP(A350,eligibilité!$A$15:$AG$515,10,TRUE)))</f>
        <v/>
      </c>
      <c r="K350" s="106" t="str">
        <f>IF(A350="","",IF(VLOOKUP(A350,eligibilité!$A$15:$AG$515,30,FALSE)=0,"",VLOOKUP(A350,eligibilité!$A$15:$AG$515,30,FALSE)))</f>
        <v/>
      </c>
      <c r="L350" s="107" t="str">
        <f t="shared" si="80"/>
        <v/>
      </c>
      <c r="M350" s="108" t="str">
        <f t="shared" si="81"/>
        <v/>
      </c>
      <c r="N350" s="107" t="str">
        <f t="shared" si="82"/>
        <v/>
      </c>
      <c r="O350" s="109" t="str">
        <f t="shared" si="83"/>
        <v/>
      </c>
      <c r="P350" s="109" t="str">
        <f t="shared" si="84"/>
        <v/>
      </c>
      <c r="Q350" s="241" t="str">
        <f t="shared" si="85"/>
        <v/>
      </c>
      <c r="R350" s="110" t="str">
        <f t="shared" si="86"/>
        <v/>
      </c>
      <c r="S350" s="352">
        <f t="shared" ca="1" si="95"/>
        <v>1296</v>
      </c>
      <c r="T350" s="107" t="str">
        <f t="shared" si="87"/>
        <v/>
      </c>
      <c r="U350" s="108" t="str">
        <f t="shared" si="88"/>
        <v/>
      </c>
      <c r="V350" s="107" t="str">
        <f t="shared" si="89"/>
        <v/>
      </c>
      <c r="W350" s="107" t="str">
        <f t="shared" si="90"/>
        <v/>
      </c>
      <c r="X350" s="108" t="str">
        <f t="shared" si="91"/>
        <v/>
      </c>
      <c r="Y350" s="108" t="str">
        <f t="shared" si="92"/>
        <v/>
      </c>
      <c r="Z350" s="108" t="str">
        <f t="shared" si="93"/>
        <v xml:space="preserve">Temps restant : </v>
      </c>
      <c r="AA350" s="355" t="str">
        <f t="shared" si="94"/>
        <v/>
      </c>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row>
    <row r="351" spans="1:87" ht="15.75" thickBot="1">
      <c r="A351" s="354" t="str">
        <f>IF(eligibilité!AG353="","",eligibilité!A353)</f>
        <v/>
      </c>
      <c r="B351" s="103" t="str">
        <f>IF(A351="","",IF(VLOOKUP(A351,eligibilité!$A$15:$J$515,2,TRUE)="","",VLOOKUP(A351,eligibilité!$A$15:$J$515,2,TRUE)))</f>
        <v/>
      </c>
      <c r="C351" s="103" t="str">
        <f>IF(A351="","",IF(VLOOKUP(A351,eligibilité!$A$15:$AG$515,3,TRUE)="","",VLOOKUP(A351,eligibilité!$A$15:$AG$515,3,TRUE)))</f>
        <v/>
      </c>
      <c r="D351" s="103" t="str">
        <f>IF(A351="","",IF(VLOOKUP(A351,eligibilité!$A$15:$AG$515,4,TRUE)="","",VLOOKUP(A351,eligibilité!$A$15:$AG$515,4,TRUE)))</f>
        <v/>
      </c>
      <c r="E351" s="103" t="str">
        <f>IF(A351="","",IF(VLOOKUP(A351,eligibilité!$A$15:$AG$515,5,TRUE)="","",VLOOKUP(A351,eligibilité!$A$15:$AG$515,5,TRUE)))</f>
        <v/>
      </c>
      <c r="F351" s="104" t="str">
        <f>IF(A351="","",IF(VLOOKUP(A351,eligibilité!$A$15:$AG$515,6,TRUE)="","",VLOOKUP(A351,eligibilité!$A$15:$AG$515,6,TRUE)))</f>
        <v/>
      </c>
      <c r="G351" s="104" t="str">
        <f>IF(A351="","",IF(VLOOKUP(A351,eligibilité!$A$15:$AG$515,7,TRUE)="","",VLOOKUP(A351,eligibilité!$A$15:$AG$515,7,TRUE)))</f>
        <v/>
      </c>
      <c r="H351" s="323" t="str">
        <f>IF(A351="","",IF(VLOOKUP(A351,eligibilité!$A$15:$AG$515,8,TRUE)="","",VLOOKUP(A351,eligibilité!$A$15:$AG$515,8,TRUE)))</f>
        <v/>
      </c>
      <c r="I351" s="103" t="str">
        <f>IF(A351="","",IF(VLOOKUP(A351,eligibilité!$A$15:$AG$515,9,TRUE)="","",VLOOKUP(A351,eligibilité!$A$15:$AG$515,9,TRUE)))</f>
        <v/>
      </c>
      <c r="J351" s="105" t="str">
        <f>IF(A351="","",IF(VLOOKUP(A351,eligibilité!$A$15:$AG$515,10,TRUE)="","",VLOOKUP(A351,eligibilité!$A$15:$AG$515,10,TRUE)))</f>
        <v/>
      </c>
      <c r="K351" s="106" t="str">
        <f>IF(A351="","",IF(VLOOKUP(A351,eligibilité!$A$15:$AG$515,30,FALSE)=0,"",VLOOKUP(A351,eligibilité!$A$15:$AG$515,30,FALSE)))</f>
        <v/>
      </c>
      <c r="L351" s="107" t="str">
        <f t="shared" si="80"/>
        <v/>
      </c>
      <c r="M351" s="108" t="str">
        <f t="shared" si="81"/>
        <v/>
      </c>
      <c r="N351" s="107" t="str">
        <f t="shared" si="82"/>
        <v/>
      </c>
      <c r="O351" s="109" t="str">
        <f t="shared" si="83"/>
        <v/>
      </c>
      <c r="P351" s="109" t="str">
        <f t="shared" si="84"/>
        <v/>
      </c>
      <c r="Q351" s="241" t="str">
        <f t="shared" si="85"/>
        <v/>
      </c>
      <c r="R351" s="110" t="str">
        <f t="shared" si="86"/>
        <v/>
      </c>
      <c r="S351" s="352">
        <f t="shared" ca="1" si="95"/>
        <v>1296</v>
      </c>
      <c r="T351" s="107" t="str">
        <f t="shared" si="87"/>
        <v/>
      </c>
      <c r="U351" s="108" t="str">
        <f t="shared" si="88"/>
        <v/>
      </c>
      <c r="V351" s="107" t="str">
        <f t="shared" si="89"/>
        <v/>
      </c>
      <c r="W351" s="107" t="str">
        <f t="shared" si="90"/>
        <v/>
      </c>
      <c r="X351" s="108" t="str">
        <f t="shared" si="91"/>
        <v/>
      </c>
      <c r="Y351" s="108" t="str">
        <f t="shared" si="92"/>
        <v/>
      </c>
      <c r="Z351" s="108" t="str">
        <f t="shared" si="93"/>
        <v xml:space="preserve">Temps restant : </v>
      </c>
      <c r="AA351" s="355" t="str">
        <f t="shared" si="94"/>
        <v/>
      </c>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row>
    <row r="352" spans="1:87" ht="15.75" thickBot="1">
      <c r="A352" s="354" t="str">
        <f>IF(eligibilité!AG354="","",eligibilité!A354)</f>
        <v/>
      </c>
      <c r="B352" s="103" t="str">
        <f>IF(A352="","",IF(VLOOKUP(A352,eligibilité!$A$15:$J$515,2,TRUE)="","",VLOOKUP(A352,eligibilité!$A$15:$J$515,2,TRUE)))</f>
        <v/>
      </c>
      <c r="C352" s="103" t="str">
        <f>IF(A352="","",IF(VLOOKUP(A352,eligibilité!$A$15:$AG$515,3,TRUE)="","",VLOOKUP(A352,eligibilité!$A$15:$AG$515,3,TRUE)))</f>
        <v/>
      </c>
      <c r="D352" s="103" t="str">
        <f>IF(A352="","",IF(VLOOKUP(A352,eligibilité!$A$15:$AG$515,4,TRUE)="","",VLOOKUP(A352,eligibilité!$A$15:$AG$515,4,TRUE)))</f>
        <v/>
      </c>
      <c r="E352" s="103" t="str">
        <f>IF(A352="","",IF(VLOOKUP(A352,eligibilité!$A$15:$AG$515,5,TRUE)="","",VLOOKUP(A352,eligibilité!$A$15:$AG$515,5,TRUE)))</f>
        <v/>
      </c>
      <c r="F352" s="104" t="str">
        <f>IF(A352="","",IF(VLOOKUP(A352,eligibilité!$A$15:$AG$515,6,TRUE)="","",VLOOKUP(A352,eligibilité!$A$15:$AG$515,6,TRUE)))</f>
        <v/>
      </c>
      <c r="G352" s="104" t="str">
        <f>IF(A352="","",IF(VLOOKUP(A352,eligibilité!$A$15:$AG$515,7,TRUE)="","",VLOOKUP(A352,eligibilité!$A$15:$AG$515,7,TRUE)))</f>
        <v/>
      </c>
      <c r="H352" s="323" t="str">
        <f>IF(A352="","",IF(VLOOKUP(A352,eligibilité!$A$15:$AG$515,8,TRUE)="","",VLOOKUP(A352,eligibilité!$A$15:$AG$515,8,TRUE)))</f>
        <v/>
      </c>
      <c r="I352" s="103" t="str">
        <f>IF(A352="","",IF(VLOOKUP(A352,eligibilité!$A$15:$AG$515,9,TRUE)="","",VLOOKUP(A352,eligibilité!$A$15:$AG$515,9,TRUE)))</f>
        <v/>
      </c>
      <c r="J352" s="105" t="str">
        <f>IF(A352="","",IF(VLOOKUP(A352,eligibilité!$A$15:$AG$515,10,TRUE)="","",VLOOKUP(A352,eligibilité!$A$15:$AG$515,10,TRUE)))</f>
        <v/>
      </c>
      <c r="K352" s="106" t="str">
        <f>IF(A352="","",IF(VLOOKUP(A352,eligibilité!$A$15:$AG$515,30,FALSE)=0,"",VLOOKUP(A352,eligibilité!$A$15:$AG$515,30,FALSE)))</f>
        <v/>
      </c>
      <c r="L352" s="107" t="str">
        <f t="shared" si="80"/>
        <v/>
      </c>
      <c r="M352" s="108" t="str">
        <f t="shared" si="81"/>
        <v/>
      </c>
      <c r="N352" s="107" t="str">
        <f t="shared" si="82"/>
        <v/>
      </c>
      <c r="O352" s="109" t="str">
        <f t="shared" si="83"/>
        <v/>
      </c>
      <c r="P352" s="109" t="str">
        <f t="shared" si="84"/>
        <v/>
      </c>
      <c r="Q352" s="241" t="str">
        <f t="shared" si="85"/>
        <v/>
      </c>
      <c r="R352" s="110" t="str">
        <f t="shared" si="86"/>
        <v/>
      </c>
      <c r="S352" s="352">
        <f t="shared" ca="1" si="95"/>
        <v>1296</v>
      </c>
      <c r="T352" s="107" t="str">
        <f t="shared" si="87"/>
        <v/>
      </c>
      <c r="U352" s="108" t="str">
        <f t="shared" si="88"/>
        <v/>
      </c>
      <c r="V352" s="107" t="str">
        <f t="shared" si="89"/>
        <v/>
      </c>
      <c r="W352" s="107" t="str">
        <f t="shared" si="90"/>
        <v/>
      </c>
      <c r="X352" s="108" t="str">
        <f t="shared" si="91"/>
        <v/>
      </c>
      <c r="Y352" s="108" t="str">
        <f t="shared" si="92"/>
        <v/>
      </c>
      <c r="Z352" s="108" t="str">
        <f t="shared" si="93"/>
        <v xml:space="preserve">Temps restant : </v>
      </c>
      <c r="AA352" s="355" t="str">
        <f t="shared" si="94"/>
        <v/>
      </c>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row>
    <row r="353" spans="1:87" ht="15.75" thickBot="1">
      <c r="A353" s="354" t="str">
        <f>IF(eligibilité!AG355="","",eligibilité!A355)</f>
        <v/>
      </c>
      <c r="B353" s="103" t="str">
        <f>IF(A353="","",IF(VLOOKUP(A353,eligibilité!$A$15:$J$515,2,TRUE)="","",VLOOKUP(A353,eligibilité!$A$15:$J$515,2,TRUE)))</f>
        <v/>
      </c>
      <c r="C353" s="103" t="str">
        <f>IF(A353="","",IF(VLOOKUP(A353,eligibilité!$A$15:$AG$515,3,TRUE)="","",VLOOKUP(A353,eligibilité!$A$15:$AG$515,3,TRUE)))</f>
        <v/>
      </c>
      <c r="D353" s="103" t="str">
        <f>IF(A353="","",IF(VLOOKUP(A353,eligibilité!$A$15:$AG$515,4,TRUE)="","",VLOOKUP(A353,eligibilité!$A$15:$AG$515,4,TRUE)))</f>
        <v/>
      </c>
      <c r="E353" s="103" t="str">
        <f>IF(A353="","",IF(VLOOKUP(A353,eligibilité!$A$15:$AG$515,5,TRUE)="","",VLOOKUP(A353,eligibilité!$A$15:$AG$515,5,TRUE)))</f>
        <v/>
      </c>
      <c r="F353" s="104" t="str">
        <f>IF(A353="","",IF(VLOOKUP(A353,eligibilité!$A$15:$AG$515,6,TRUE)="","",VLOOKUP(A353,eligibilité!$A$15:$AG$515,6,TRUE)))</f>
        <v/>
      </c>
      <c r="G353" s="104" t="str">
        <f>IF(A353="","",IF(VLOOKUP(A353,eligibilité!$A$15:$AG$515,7,TRUE)="","",VLOOKUP(A353,eligibilité!$A$15:$AG$515,7,TRUE)))</f>
        <v/>
      </c>
      <c r="H353" s="323" t="str">
        <f>IF(A353="","",IF(VLOOKUP(A353,eligibilité!$A$15:$AG$515,8,TRUE)="","",VLOOKUP(A353,eligibilité!$A$15:$AG$515,8,TRUE)))</f>
        <v/>
      </c>
      <c r="I353" s="103" t="str">
        <f>IF(A353="","",IF(VLOOKUP(A353,eligibilité!$A$15:$AG$515,9,TRUE)="","",VLOOKUP(A353,eligibilité!$A$15:$AG$515,9,TRUE)))</f>
        <v/>
      </c>
      <c r="J353" s="105" t="str">
        <f>IF(A353="","",IF(VLOOKUP(A353,eligibilité!$A$15:$AG$515,10,TRUE)="","",VLOOKUP(A353,eligibilité!$A$15:$AG$515,10,TRUE)))</f>
        <v/>
      </c>
      <c r="K353" s="106" t="str">
        <f>IF(A353="","",IF(VLOOKUP(A353,eligibilité!$A$15:$AG$515,30,FALSE)=0,"",VLOOKUP(A353,eligibilité!$A$15:$AG$515,30,FALSE)))</f>
        <v/>
      </c>
      <c r="L353" s="107" t="str">
        <f t="shared" si="80"/>
        <v/>
      </c>
      <c r="M353" s="108" t="str">
        <f t="shared" si="81"/>
        <v/>
      </c>
      <c r="N353" s="107" t="str">
        <f t="shared" si="82"/>
        <v/>
      </c>
      <c r="O353" s="109" t="str">
        <f t="shared" si="83"/>
        <v/>
      </c>
      <c r="P353" s="109" t="str">
        <f t="shared" si="84"/>
        <v/>
      </c>
      <c r="Q353" s="241" t="str">
        <f t="shared" si="85"/>
        <v/>
      </c>
      <c r="R353" s="110" t="str">
        <f t="shared" si="86"/>
        <v/>
      </c>
      <c r="S353" s="352">
        <f t="shared" ca="1" si="95"/>
        <v>1296</v>
      </c>
      <c r="T353" s="107" t="str">
        <f t="shared" si="87"/>
        <v/>
      </c>
      <c r="U353" s="108" t="str">
        <f t="shared" si="88"/>
        <v/>
      </c>
      <c r="V353" s="107" t="str">
        <f t="shared" si="89"/>
        <v/>
      </c>
      <c r="W353" s="107" t="str">
        <f t="shared" si="90"/>
        <v/>
      </c>
      <c r="X353" s="108" t="str">
        <f t="shared" si="91"/>
        <v/>
      </c>
      <c r="Y353" s="108" t="str">
        <f t="shared" si="92"/>
        <v/>
      </c>
      <c r="Z353" s="108" t="str">
        <f t="shared" si="93"/>
        <v xml:space="preserve">Temps restant : </v>
      </c>
      <c r="AA353" s="355" t="str">
        <f t="shared" si="94"/>
        <v/>
      </c>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row>
    <row r="354" spans="1:87" ht="15.75" thickBot="1">
      <c r="A354" s="354" t="str">
        <f>IF(eligibilité!AG356="","",eligibilité!A356)</f>
        <v/>
      </c>
      <c r="B354" s="103" t="str">
        <f>IF(A354="","",IF(VLOOKUP(A354,eligibilité!$A$15:$J$515,2,TRUE)="","",VLOOKUP(A354,eligibilité!$A$15:$J$515,2,TRUE)))</f>
        <v/>
      </c>
      <c r="C354" s="103" t="str">
        <f>IF(A354="","",IF(VLOOKUP(A354,eligibilité!$A$15:$AG$515,3,TRUE)="","",VLOOKUP(A354,eligibilité!$A$15:$AG$515,3,TRUE)))</f>
        <v/>
      </c>
      <c r="D354" s="103" t="str">
        <f>IF(A354="","",IF(VLOOKUP(A354,eligibilité!$A$15:$AG$515,4,TRUE)="","",VLOOKUP(A354,eligibilité!$A$15:$AG$515,4,TRUE)))</f>
        <v/>
      </c>
      <c r="E354" s="103" t="str">
        <f>IF(A354="","",IF(VLOOKUP(A354,eligibilité!$A$15:$AG$515,5,TRUE)="","",VLOOKUP(A354,eligibilité!$A$15:$AG$515,5,TRUE)))</f>
        <v/>
      </c>
      <c r="F354" s="104" t="str">
        <f>IF(A354="","",IF(VLOOKUP(A354,eligibilité!$A$15:$AG$515,6,TRUE)="","",VLOOKUP(A354,eligibilité!$A$15:$AG$515,6,TRUE)))</f>
        <v/>
      </c>
      <c r="G354" s="104" t="str">
        <f>IF(A354="","",IF(VLOOKUP(A354,eligibilité!$A$15:$AG$515,7,TRUE)="","",VLOOKUP(A354,eligibilité!$A$15:$AG$515,7,TRUE)))</f>
        <v/>
      </c>
      <c r="H354" s="323" t="str">
        <f>IF(A354="","",IF(VLOOKUP(A354,eligibilité!$A$15:$AG$515,8,TRUE)="","",VLOOKUP(A354,eligibilité!$A$15:$AG$515,8,TRUE)))</f>
        <v/>
      </c>
      <c r="I354" s="103" t="str">
        <f>IF(A354="","",IF(VLOOKUP(A354,eligibilité!$A$15:$AG$515,9,TRUE)="","",VLOOKUP(A354,eligibilité!$A$15:$AG$515,9,TRUE)))</f>
        <v/>
      </c>
      <c r="J354" s="105" t="str">
        <f>IF(A354="","",IF(VLOOKUP(A354,eligibilité!$A$15:$AG$515,10,TRUE)="","",VLOOKUP(A354,eligibilité!$A$15:$AG$515,10,TRUE)))</f>
        <v/>
      </c>
      <c r="K354" s="106" t="str">
        <f>IF(A354="","",IF(VLOOKUP(A354,eligibilité!$A$15:$AG$515,30,FALSE)=0,"",VLOOKUP(A354,eligibilité!$A$15:$AG$515,30,FALSE)))</f>
        <v/>
      </c>
      <c r="L354" s="107" t="str">
        <f t="shared" si="80"/>
        <v/>
      </c>
      <c r="M354" s="108" t="str">
        <f t="shared" si="81"/>
        <v/>
      </c>
      <c r="N354" s="107" t="str">
        <f t="shared" si="82"/>
        <v/>
      </c>
      <c r="O354" s="109" t="str">
        <f t="shared" si="83"/>
        <v/>
      </c>
      <c r="P354" s="109" t="str">
        <f t="shared" si="84"/>
        <v/>
      </c>
      <c r="Q354" s="241" t="str">
        <f t="shared" si="85"/>
        <v/>
      </c>
      <c r="R354" s="110" t="str">
        <f t="shared" si="86"/>
        <v/>
      </c>
      <c r="S354" s="352">
        <f t="shared" ca="1" si="95"/>
        <v>1296</v>
      </c>
      <c r="T354" s="107" t="str">
        <f t="shared" si="87"/>
        <v/>
      </c>
      <c r="U354" s="108" t="str">
        <f t="shared" si="88"/>
        <v/>
      </c>
      <c r="V354" s="107" t="str">
        <f t="shared" si="89"/>
        <v/>
      </c>
      <c r="W354" s="107" t="str">
        <f t="shared" si="90"/>
        <v/>
      </c>
      <c r="X354" s="108" t="str">
        <f t="shared" si="91"/>
        <v/>
      </c>
      <c r="Y354" s="108" t="str">
        <f t="shared" si="92"/>
        <v/>
      </c>
      <c r="Z354" s="108" t="str">
        <f t="shared" si="93"/>
        <v xml:space="preserve">Temps restant : </v>
      </c>
      <c r="AA354" s="355" t="str">
        <f t="shared" si="94"/>
        <v/>
      </c>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row>
    <row r="355" spans="1:87" ht="15.75" thickBot="1">
      <c r="A355" s="354" t="str">
        <f>IF(eligibilité!AG357="","",eligibilité!A357)</f>
        <v/>
      </c>
      <c r="B355" s="103" t="str">
        <f>IF(A355="","",IF(VLOOKUP(A355,eligibilité!$A$15:$J$515,2,TRUE)="","",VLOOKUP(A355,eligibilité!$A$15:$J$515,2,TRUE)))</f>
        <v/>
      </c>
      <c r="C355" s="103" t="str">
        <f>IF(A355="","",IF(VLOOKUP(A355,eligibilité!$A$15:$AG$515,3,TRUE)="","",VLOOKUP(A355,eligibilité!$A$15:$AG$515,3,TRUE)))</f>
        <v/>
      </c>
      <c r="D355" s="103" t="str">
        <f>IF(A355="","",IF(VLOOKUP(A355,eligibilité!$A$15:$AG$515,4,TRUE)="","",VLOOKUP(A355,eligibilité!$A$15:$AG$515,4,TRUE)))</f>
        <v/>
      </c>
      <c r="E355" s="103" t="str">
        <f>IF(A355="","",IF(VLOOKUP(A355,eligibilité!$A$15:$AG$515,5,TRUE)="","",VLOOKUP(A355,eligibilité!$A$15:$AG$515,5,TRUE)))</f>
        <v/>
      </c>
      <c r="F355" s="104" t="str">
        <f>IF(A355="","",IF(VLOOKUP(A355,eligibilité!$A$15:$AG$515,6,TRUE)="","",VLOOKUP(A355,eligibilité!$A$15:$AG$515,6,TRUE)))</f>
        <v/>
      </c>
      <c r="G355" s="104" t="str">
        <f>IF(A355="","",IF(VLOOKUP(A355,eligibilité!$A$15:$AG$515,7,TRUE)="","",VLOOKUP(A355,eligibilité!$A$15:$AG$515,7,TRUE)))</f>
        <v/>
      </c>
      <c r="H355" s="323" t="str">
        <f>IF(A355="","",IF(VLOOKUP(A355,eligibilité!$A$15:$AG$515,8,TRUE)="","",VLOOKUP(A355,eligibilité!$A$15:$AG$515,8,TRUE)))</f>
        <v/>
      </c>
      <c r="I355" s="103" t="str">
        <f>IF(A355="","",IF(VLOOKUP(A355,eligibilité!$A$15:$AG$515,9,TRUE)="","",VLOOKUP(A355,eligibilité!$A$15:$AG$515,9,TRUE)))</f>
        <v/>
      </c>
      <c r="J355" s="105" t="str">
        <f>IF(A355="","",IF(VLOOKUP(A355,eligibilité!$A$15:$AG$515,10,TRUE)="","",VLOOKUP(A355,eligibilité!$A$15:$AG$515,10,TRUE)))</f>
        <v/>
      </c>
      <c r="K355" s="106" t="str">
        <f>IF(A355="","",IF(VLOOKUP(A355,eligibilité!$A$15:$AG$515,30,FALSE)=0,"",VLOOKUP(A355,eligibilité!$A$15:$AG$515,30,FALSE)))</f>
        <v/>
      </c>
      <c r="L355" s="107" t="str">
        <f t="shared" si="80"/>
        <v/>
      </c>
      <c r="M355" s="108" t="str">
        <f t="shared" si="81"/>
        <v/>
      </c>
      <c r="N355" s="107" t="str">
        <f t="shared" si="82"/>
        <v/>
      </c>
      <c r="O355" s="109" t="str">
        <f t="shared" si="83"/>
        <v/>
      </c>
      <c r="P355" s="109" t="str">
        <f t="shared" si="84"/>
        <v/>
      </c>
      <c r="Q355" s="241" t="str">
        <f t="shared" si="85"/>
        <v/>
      </c>
      <c r="R355" s="110" t="str">
        <f t="shared" si="86"/>
        <v/>
      </c>
      <c r="S355" s="352">
        <f t="shared" ca="1" si="95"/>
        <v>1296</v>
      </c>
      <c r="T355" s="107" t="str">
        <f t="shared" si="87"/>
        <v/>
      </c>
      <c r="U355" s="108" t="str">
        <f t="shared" si="88"/>
        <v/>
      </c>
      <c r="V355" s="107" t="str">
        <f t="shared" si="89"/>
        <v/>
      </c>
      <c r="W355" s="107" t="str">
        <f t="shared" si="90"/>
        <v/>
      </c>
      <c r="X355" s="108" t="str">
        <f t="shared" si="91"/>
        <v/>
      </c>
      <c r="Y355" s="108" t="str">
        <f t="shared" si="92"/>
        <v/>
      </c>
      <c r="Z355" s="108" t="str">
        <f t="shared" si="93"/>
        <v xml:space="preserve">Temps restant : </v>
      </c>
      <c r="AA355" s="355" t="str">
        <f t="shared" si="94"/>
        <v/>
      </c>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row>
    <row r="356" spans="1:87" ht="15.75" thickBot="1">
      <c r="A356" s="354" t="str">
        <f>IF(eligibilité!AG358="","",eligibilité!A358)</f>
        <v/>
      </c>
      <c r="B356" s="103" t="str">
        <f>IF(A356="","",IF(VLOOKUP(A356,eligibilité!$A$15:$J$515,2,TRUE)="","",VLOOKUP(A356,eligibilité!$A$15:$J$515,2,TRUE)))</f>
        <v/>
      </c>
      <c r="C356" s="103" t="str">
        <f>IF(A356="","",IF(VLOOKUP(A356,eligibilité!$A$15:$AG$515,3,TRUE)="","",VLOOKUP(A356,eligibilité!$A$15:$AG$515,3,TRUE)))</f>
        <v/>
      </c>
      <c r="D356" s="103" t="str">
        <f>IF(A356="","",IF(VLOOKUP(A356,eligibilité!$A$15:$AG$515,4,TRUE)="","",VLOOKUP(A356,eligibilité!$A$15:$AG$515,4,TRUE)))</f>
        <v/>
      </c>
      <c r="E356" s="103" t="str">
        <f>IF(A356="","",IF(VLOOKUP(A356,eligibilité!$A$15:$AG$515,5,TRUE)="","",VLOOKUP(A356,eligibilité!$A$15:$AG$515,5,TRUE)))</f>
        <v/>
      </c>
      <c r="F356" s="104" t="str">
        <f>IF(A356="","",IF(VLOOKUP(A356,eligibilité!$A$15:$AG$515,6,TRUE)="","",VLOOKUP(A356,eligibilité!$A$15:$AG$515,6,TRUE)))</f>
        <v/>
      </c>
      <c r="G356" s="104" t="str">
        <f>IF(A356="","",IF(VLOOKUP(A356,eligibilité!$A$15:$AG$515,7,TRUE)="","",VLOOKUP(A356,eligibilité!$A$15:$AG$515,7,TRUE)))</f>
        <v/>
      </c>
      <c r="H356" s="323" t="str">
        <f>IF(A356="","",IF(VLOOKUP(A356,eligibilité!$A$15:$AG$515,8,TRUE)="","",VLOOKUP(A356,eligibilité!$A$15:$AG$515,8,TRUE)))</f>
        <v/>
      </c>
      <c r="I356" s="103" t="str">
        <f>IF(A356="","",IF(VLOOKUP(A356,eligibilité!$A$15:$AG$515,9,TRUE)="","",VLOOKUP(A356,eligibilité!$A$15:$AG$515,9,TRUE)))</f>
        <v/>
      </c>
      <c r="J356" s="105" t="str">
        <f>IF(A356="","",IF(VLOOKUP(A356,eligibilité!$A$15:$AG$515,10,TRUE)="","",VLOOKUP(A356,eligibilité!$A$15:$AG$515,10,TRUE)))</f>
        <v/>
      </c>
      <c r="K356" s="106" t="str">
        <f>IF(A356="","",IF(VLOOKUP(A356,eligibilité!$A$15:$AG$515,30,FALSE)=0,"",VLOOKUP(A356,eligibilité!$A$15:$AG$515,30,FALSE)))</f>
        <v/>
      </c>
      <c r="L356" s="107" t="str">
        <f t="shared" si="80"/>
        <v/>
      </c>
      <c r="M356" s="108" t="str">
        <f t="shared" si="81"/>
        <v/>
      </c>
      <c r="N356" s="107" t="str">
        <f t="shared" si="82"/>
        <v/>
      </c>
      <c r="O356" s="109" t="str">
        <f t="shared" si="83"/>
        <v/>
      </c>
      <c r="P356" s="109" t="str">
        <f t="shared" si="84"/>
        <v/>
      </c>
      <c r="Q356" s="241" t="str">
        <f t="shared" si="85"/>
        <v/>
      </c>
      <c r="R356" s="110" t="str">
        <f t="shared" si="86"/>
        <v/>
      </c>
      <c r="S356" s="352">
        <f t="shared" ca="1" si="95"/>
        <v>1296</v>
      </c>
      <c r="T356" s="107" t="str">
        <f t="shared" si="87"/>
        <v/>
      </c>
      <c r="U356" s="108" t="str">
        <f t="shared" si="88"/>
        <v/>
      </c>
      <c r="V356" s="107" t="str">
        <f t="shared" si="89"/>
        <v/>
      </c>
      <c r="W356" s="107" t="str">
        <f t="shared" si="90"/>
        <v/>
      </c>
      <c r="X356" s="108" t="str">
        <f t="shared" si="91"/>
        <v/>
      </c>
      <c r="Y356" s="108" t="str">
        <f t="shared" si="92"/>
        <v/>
      </c>
      <c r="Z356" s="108" t="str">
        <f t="shared" si="93"/>
        <v xml:space="preserve">Temps restant : </v>
      </c>
      <c r="AA356" s="355" t="str">
        <f t="shared" si="94"/>
        <v/>
      </c>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row>
    <row r="357" spans="1:87" ht="15.75" thickBot="1">
      <c r="A357" s="354" t="str">
        <f>IF(eligibilité!AG359="","",eligibilité!A359)</f>
        <v/>
      </c>
      <c r="B357" s="103" t="str">
        <f>IF(A357="","",IF(VLOOKUP(A357,eligibilité!$A$15:$J$515,2,TRUE)="","",VLOOKUP(A357,eligibilité!$A$15:$J$515,2,TRUE)))</f>
        <v/>
      </c>
      <c r="C357" s="103" t="str">
        <f>IF(A357="","",IF(VLOOKUP(A357,eligibilité!$A$15:$AG$515,3,TRUE)="","",VLOOKUP(A357,eligibilité!$A$15:$AG$515,3,TRUE)))</f>
        <v/>
      </c>
      <c r="D357" s="103" t="str">
        <f>IF(A357="","",IF(VLOOKUP(A357,eligibilité!$A$15:$AG$515,4,TRUE)="","",VLOOKUP(A357,eligibilité!$A$15:$AG$515,4,TRUE)))</f>
        <v/>
      </c>
      <c r="E357" s="103" t="str">
        <f>IF(A357="","",IF(VLOOKUP(A357,eligibilité!$A$15:$AG$515,5,TRUE)="","",VLOOKUP(A357,eligibilité!$A$15:$AG$515,5,TRUE)))</f>
        <v/>
      </c>
      <c r="F357" s="104" t="str">
        <f>IF(A357="","",IF(VLOOKUP(A357,eligibilité!$A$15:$AG$515,6,TRUE)="","",VLOOKUP(A357,eligibilité!$A$15:$AG$515,6,TRUE)))</f>
        <v/>
      </c>
      <c r="G357" s="104" t="str">
        <f>IF(A357="","",IF(VLOOKUP(A357,eligibilité!$A$15:$AG$515,7,TRUE)="","",VLOOKUP(A357,eligibilité!$A$15:$AG$515,7,TRUE)))</f>
        <v/>
      </c>
      <c r="H357" s="323" t="str">
        <f>IF(A357="","",IF(VLOOKUP(A357,eligibilité!$A$15:$AG$515,8,TRUE)="","",VLOOKUP(A357,eligibilité!$A$15:$AG$515,8,TRUE)))</f>
        <v/>
      </c>
      <c r="I357" s="103" t="str">
        <f>IF(A357="","",IF(VLOOKUP(A357,eligibilité!$A$15:$AG$515,9,TRUE)="","",VLOOKUP(A357,eligibilité!$A$15:$AG$515,9,TRUE)))</f>
        <v/>
      </c>
      <c r="J357" s="105" t="str">
        <f>IF(A357="","",IF(VLOOKUP(A357,eligibilité!$A$15:$AG$515,10,TRUE)="","",VLOOKUP(A357,eligibilité!$A$15:$AG$515,10,TRUE)))</f>
        <v/>
      </c>
      <c r="K357" s="106" t="str">
        <f>IF(A357="","",IF(VLOOKUP(A357,eligibilité!$A$15:$AG$515,30,FALSE)=0,"",VLOOKUP(A357,eligibilité!$A$15:$AG$515,30,FALSE)))</f>
        <v/>
      </c>
      <c r="L357" s="107" t="str">
        <f t="shared" si="80"/>
        <v/>
      </c>
      <c r="M357" s="108" t="str">
        <f t="shared" si="81"/>
        <v/>
      </c>
      <c r="N357" s="107" t="str">
        <f t="shared" si="82"/>
        <v/>
      </c>
      <c r="O357" s="109" t="str">
        <f t="shared" si="83"/>
        <v/>
      </c>
      <c r="P357" s="109" t="str">
        <f t="shared" si="84"/>
        <v/>
      </c>
      <c r="Q357" s="241" t="str">
        <f t="shared" si="85"/>
        <v/>
      </c>
      <c r="R357" s="110" t="str">
        <f t="shared" si="86"/>
        <v/>
      </c>
      <c r="S357" s="352">
        <f t="shared" ca="1" si="95"/>
        <v>1296</v>
      </c>
      <c r="T357" s="107" t="str">
        <f t="shared" si="87"/>
        <v/>
      </c>
      <c r="U357" s="108" t="str">
        <f t="shared" si="88"/>
        <v/>
      </c>
      <c r="V357" s="107" t="str">
        <f t="shared" si="89"/>
        <v/>
      </c>
      <c r="W357" s="107" t="str">
        <f t="shared" si="90"/>
        <v/>
      </c>
      <c r="X357" s="108" t="str">
        <f t="shared" si="91"/>
        <v/>
      </c>
      <c r="Y357" s="108" t="str">
        <f t="shared" si="92"/>
        <v/>
      </c>
      <c r="Z357" s="108" t="str">
        <f t="shared" si="93"/>
        <v xml:space="preserve">Temps restant : </v>
      </c>
      <c r="AA357" s="355" t="str">
        <f t="shared" si="94"/>
        <v/>
      </c>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row>
    <row r="358" spans="1:87" ht="15.75" thickBot="1">
      <c r="A358" s="354" t="str">
        <f>IF(eligibilité!AG360="","",eligibilité!A360)</f>
        <v/>
      </c>
      <c r="B358" s="103" t="str">
        <f>IF(A358="","",IF(VLOOKUP(A358,eligibilité!$A$15:$J$515,2,TRUE)="","",VLOOKUP(A358,eligibilité!$A$15:$J$515,2,TRUE)))</f>
        <v/>
      </c>
      <c r="C358" s="103" t="str">
        <f>IF(A358="","",IF(VLOOKUP(A358,eligibilité!$A$15:$AG$515,3,TRUE)="","",VLOOKUP(A358,eligibilité!$A$15:$AG$515,3,TRUE)))</f>
        <v/>
      </c>
      <c r="D358" s="103" t="str">
        <f>IF(A358="","",IF(VLOOKUP(A358,eligibilité!$A$15:$AG$515,4,TRUE)="","",VLOOKUP(A358,eligibilité!$A$15:$AG$515,4,TRUE)))</f>
        <v/>
      </c>
      <c r="E358" s="103" t="str">
        <f>IF(A358="","",IF(VLOOKUP(A358,eligibilité!$A$15:$AG$515,5,TRUE)="","",VLOOKUP(A358,eligibilité!$A$15:$AG$515,5,TRUE)))</f>
        <v/>
      </c>
      <c r="F358" s="104" t="str">
        <f>IF(A358="","",IF(VLOOKUP(A358,eligibilité!$A$15:$AG$515,6,TRUE)="","",VLOOKUP(A358,eligibilité!$A$15:$AG$515,6,TRUE)))</f>
        <v/>
      </c>
      <c r="G358" s="104" t="str">
        <f>IF(A358="","",IF(VLOOKUP(A358,eligibilité!$A$15:$AG$515,7,TRUE)="","",VLOOKUP(A358,eligibilité!$A$15:$AG$515,7,TRUE)))</f>
        <v/>
      </c>
      <c r="H358" s="323" t="str">
        <f>IF(A358="","",IF(VLOOKUP(A358,eligibilité!$A$15:$AG$515,8,TRUE)="","",VLOOKUP(A358,eligibilité!$A$15:$AG$515,8,TRUE)))</f>
        <v/>
      </c>
      <c r="I358" s="103" t="str">
        <f>IF(A358="","",IF(VLOOKUP(A358,eligibilité!$A$15:$AG$515,9,TRUE)="","",VLOOKUP(A358,eligibilité!$A$15:$AG$515,9,TRUE)))</f>
        <v/>
      </c>
      <c r="J358" s="105" t="str">
        <f>IF(A358="","",IF(VLOOKUP(A358,eligibilité!$A$15:$AG$515,10,TRUE)="","",VLOOKUP(A358,eligibilité!$A$15:$AG$515,10,TRUE)))</f>
        <v/>
      </c>
      <c r="K358" s="106" t="str">
        <f>IF(A358="","",IF(VLOOKUP(A358,eligibilité!$A$15:$AG$515,30,FALSE)=0,"",VLOOKUP(A358,eligibilité!$A$15:$AG$515,30,FALSE)))</f>
        <v/>
      </c>
      <c r="L358" s="107" t="str">
        <f t="shared" si="80"/>
        <v/>
      </c>
      <c r="M358" s="108" t="str">
        <f t="shared" si="81"/>
        <v/>
      </c>
      <c r="N358" s="107" t="str">
        <f t="shared" si="82"/>
        <v/>
      </c>
      <c r="O358" s="109" t="str">
        <f t="shared" si="83"/>
        <v/>
      </c>
      <c r="P358" s="109" t="str">
        <f t="shared" si="84"/>
        <v/>
      </c>
      <c r="Q358" s="241" t="str">
        <f t="shared" si="85"/>
        <v/>
      </c>
      <c r="R358" s="110" t="str">
        <f t="shared" si="86"/>
        <v/>
      </c>
      <c r="S358" s="352">
        <f t="shared" ca="1" si="95"/>
        <v>1296</v>
      </c>
      <c r="T358" s="107" t="str">
        <f t="shared" si="87"/>
        <v/>
      </c>
      <c r="U358" s="108" t="str">
        <f t="shared" si="88"/>
        <v/>
      </c>
      <c r="V358" s="107" t="str">
        <f t="shared" si="89"/>
        <v/>
      </c>
      <c r="W358" s="107" t="str">
        <f t="shared" si="90"/>
        <v/>
      </c>
      <c r="X358" s="108" t="str">
        <f t="shared" si="91"/>
        <v/>
      </c>
      <c r="Y358" s="108" t="str">
        <f t="shared" si="92"/>
        <v/>
      </c>
      <c r="Z358" s="108" t="str">
        <f t="shared" si="93"/>
        <v xml:space="preserve">Temps restant : </v>
      </c>
      <c r="AA358" s="355" t="str">
        <f t="shared" si="94"/>
        <v/>
      </c>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row>
    <row r="359" spans="1:87" ht="15.75" thickBot="1">
      <c r="A359" s="354" t="str">
        <f>IF(eligibilité!AG361="","",eligibilité!A361)</f>
        <v/>
      </c>
      <c r="B359" s="103" t="str">
        <f>IF(A359="","",IF(VLOOKUP(A359,eligibilité!$A$15:$J$515,2,TRUE)="","",VLOOKUP(A359,eligibilité!$A$15:$J$515,2,TRUE)))</f>
        <v/>
      </c>
      <c r="C359" s="103" t="str">
        <f>IF(A359="","",IF(VLOOKUP(A359,eligibilité!$A$15:$AG$515,3,TRUE)="","",VLOOKUP(A359,eligibilité!$A$15:$AG$515,3,TRUE)))</f>
        <v/>
      </c>
      <c r="D359" s="103" t="str">
        <f>IF(A359="","",IF(VLOOKUP(A359,eligibilité!$A$15:$AG$515,4,TRUE)="","",VLOOKUP(A359,eligibilité!$A$15:$AG$515,4,TRUE)))</f>
        <v/>
      </c>
      <c r="E359" s="103" t="str">
        <f>IF(A359="","",IF(VLOOKUP(A359,eligibilité!$A$15:$AG$515,5,TRUE)="","",VLOOKUP(A359,eligibilité!$A$15:$AG$515,5,TRUE)))</f>
        <v/>
      </c>
      <c r="F359" s="104" t="str">
        <f>IF(A359="","",IF(VLOOKUP(A359,eligibilité!$A$15:$AG$515,6,TRUE)="","",VLOOKUP(A359,eligibilité!$A$15:$AG$515,6,TRUE)))</f>
        <v/>
      </c>
      <c r="G359" s="104" t="str">
        <f>IF(A359="","",IF(VLOOKUP(A359,eligibilité!$A$15:$AG$515,7,TRUE)="","",VLOOKUP(A359,eligibilité!$A$15:$AG$515,7,TRUE)))</f>
        <v/>
      </c>
      <c r="H359" s="323" t="str">
        <f>IF(A359="","",IF(VLOOKUP(A359,eligibilité!$A$15:$AG$515,8,TRUE)="","",VLOOKUP(A359,eligibilité!$A$15:$AG$515,8,TRUE)))</f>
        <v/>
      </c>
      <c r="I359" s="103" t="str">
        <f>IF(A359="","",IF(VLOOKUP(A359,eligibilité!$A$15:$AG$515,9,TRUE)="","",VLOOKUP(A359,eligibilité!$A$15:$AG$515,9,TRUE)))</f>
        <v/>
      </c>
      <c r="J359" s="105" t="str">
        <f>IF(A359="","",IF(VLOOKUP(A359,eligibilité!$A$15:$AG$515,10,TRUE)="","",VLOOKUP(A359,eligibilité!$A$15:$AG$515,10,TRUE)))</f>
        <v/>
      </c>
      <c r="K359" s="106" t="str">
        <f>IF(A359="","",IF(VLOOKUP(A359,eligibilité!$A$15:$AG$515,30,FALSE)=0,"",VLOOKUP(A359,eligibilité!$A$15:$AG$515,30,FALSE)))</f>
        <v/>
      </c>
      <c r="L359" s="107" t="str">
        <f t="shared" si="80"/>
        <v/>
      </c>
      <c r="M359" s="108" t="str">
        <f t="shared" si="81"/>
        <v/>
      </c>
      <c r="N359" s="107" t="str">
        <f t="shared" si="82"/>
        <v/>
      </c>
      <c r="O359" s="109" t="str">
        <f t="shared" si="83"/>
        <v/>
      </c>
      <c r="P359" s="109" t="str">
        <f t="shared" si="84"/>
        <v/>
      </c>
      <c r="Q359" s="241" t="str">
        <f t="shared" si="85"/>
        <v/>
      </c>
      <c r="R359" s="110" t="str">
        <f t="shared" si="86"/>
        <v/>
      </c>
      <c r="S359" s="352">
        <f t="shared" ca="1" si="95"/>
        <v>1296</v>
      </c>
      <c r="T359" s="107" t="str">
        <f t="shared" si="87"/>
        <v/>
      </c>
      <c r="U359" s="108" t="str">
        <f t="shared" si="88"/>
        <v/>
      </c>
      <c r="V359" s="107" t="str">
        <f t="shared" si="89"/>
        <v/>
      </c>
      <c r="W359" s="107" t="str">
        <f t="shared" si="90"/>
        <v/>
      </c>
      <c r="X359" s="108" t="str">
        <f t="shared" si="91"/>
        <v/>
      </c>
      <c r="Y359" s="108" t="str">
        <f t="shared" si="92"/>
        <v/>
      </c>
      <c r="Z359" s="108" t="str">
        <f t="shared" si="93"/>
        <v xml:space="preserve">Temps restant : </v>
      </c>
      <c r="AA359" s="355" t="str">
        <f t="shared" si="94"/>
        <v/>
      </c>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row>
    <row r="360" spans="1:87" ht="15.75" thickBot="1">
      <c r="A360" s="354" t="str">
        <f>IF(eligibilité!AG362="","",eligibilité!A362)</f>
        <v/>
      </c>
      <c r="B360" s="103" t="str">
        <f>IF(A360="","",IF(VLOOKUP(A360,eligibilité!$A$15:$J$515,2,TRUE)="","",VLOOKUP(A360,eligibilité!$A$15:$J$515,2,TRUE)))</f>
        <v/>
      </c>
      <c r="C360" s="103" t="str">
        <f>IF(A360="","",IF(VLOOKUP(A360,eligibilité!$A$15:$AG$515,3,TRUE)="","",VLOOKUP(A360,eligibilité!$A$15:$AG$515,3,TRUE)))</f>
        <v/>
      </c>
      <c r="D360" s="103" t="str">
        <f>IF(A360="","",IF(VLOOKUP(A360,eligibilité!$A$15:$AG$515,4,TRUE)="","",VLOOKUP(A360,eligibilité!$A$15:$AG$515,4,TRUE)))</f>
        <v/>
      </c>
      <c r="E360" s="103" t="str">
        <f>IF(A360="","",IF(VLOOKUP(A360,eligibilité!$A$15:$AG$515,5,TRUE)="","",VLOOKUP(A360,eligibilité!$A$15:$AG$515,5,TRUE)))</f>
        <v/>
      </c>
      <c r="F360" s="104" t="str">
        <f>IF(A360="","",IF(VLOOKUP(A360,eligibilité!$A$15:$AG$515,6,TRUE)="","",VLOOKUP(A360,eligibilité!$A$15:$AG$515,6,TRUE)))</f>
        <v/>
      </c>
      <c r="G360" s="104" t="str">
        <f>IF(A360="","",IF(VLOOKUP(A360,eligibilité!$A$15:$AG$515,7,TRUE)="","",VLOOKUP(A360,eligibilité!$A$15:$AG$515,7,TRUE)))</f>
        <v/>
      </c>
      <c r="H360" s="323" t="str">
        <f>IF(A360="","",IF(VLOOKUP(A360,eligibilité!$A$15:$AG$515,8,TRUE)="","",VLOOKUP(A360,eligibilité!$A$15:$AG$515,8,TRUE)))</f>
        <v/>
      </c>
      <c r="I360" s="103" t="str">
        <f>IF(A360="","",IF(VLOOKUP(A360,eligibilité!$A$15:$AG$515,9,TRUE)="","",VLOOKUP(A360,eligibilité!$A$15:$AG$515,9,TRUE)))</f>
        <v/>
      </c>
      <c r="J360" s="105" t="str">
        <f>IF(A360="","",IF(VLOOKUP(A360,eligibilité!$A$15:$AG$515,10,TRUE)="","",VLOOKUP(A360,eligibilité!$A$15:$AG$515,10,TRUE)))</f>
        <v/>
      </c>
      <c r="K360" s="106" t="str">
        <f>IF(A360="","",IF(VLOOKUP(A360,eligibilité!$A$15:$AG$515,30,FALSE)=0,"",VLOOKUP(A360,eligibilité!$A$15:$AG$515,30,FALSE)))</f>
        <v/>
      </c>
      <c r="L360" s="107" t="str">
        <f t="shared" si="80"/>
        <v/>
      </c>
      <c r="M360" s="108" t="str">
        <f t="shared" si="81"/>
        <v/>
      </c>
      <c r="N360" s="107" t="str">
        <f t="shared" si="82"/>
        <v/>
      </c>
      <c r="O360" s="109" t="str">
        <f t="shared" si="83"/>
        <v/>
      </c>
      <c r="P360" s="109" t="str">
        <f t="shared" si="84"/>
        <v/>
      </c>
      <c r="Q360" s="241" t="str">
        <f t="shared" si="85"/>
        <v/>
      </c>
      <c r="R360" s="110" t="str">
        <f t="shared" si="86"/>
        <v/>
      </c>
      <c r="S360" s="352">
        <f t="shared" ca="1" si="95"/>
        <v>1296</v>
      </c>
      <c r="T360" s="107" t="str">
        <f t="shared" si="87"/>
        <v/>
      </c>
      <c r="U360" s="108" t="str">
        <f t="shared" si="88"/>
        <v/>
      </c>
      <c r="V360" s="107" t="str">
        <f t="shared" si="89"/>
        <v/>
      </c>
      <c r="W360" s="107" t="str">
        <f t="shared" si="90"/>
        <v/>
      </c>
      <c r="X360" s="108" t="str">
        <f t="shared" si="91"/>
        <v/>
      </c>
      <c r="Y360" s="108" t="str">
        <f t="shared" si="92"/>
        <v/>
      </c>
      <c r="Z360" s="108" t="str">
        <f t="shared" si="93"/>
        <v xml:space="preserve">Temps restant : </v>
      </c>
      <c r="AA360" s="355" t="str">
        <f t="shared" si="94"/>
        <v/>
      </c>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row>
    <row r="361" spans="1:87" ht="15.75" thickBot="1">
      <c r="A361" s="354" t="str">
        <f>IF(eligibilité!AG363="","",eligibilité!A363)</f>
        <v/>
      </c>
      <c r="B361" s="103" t="str">
        <f>IF(A361="","",IF(VLOOKUP(A361,eligibilité!$A$15:$J$515,2,TRUE)="","",VLOOKUP(A361,eligibilité!$A$15:$J$515,2,TRUE)))</f>
        <v/>
      </c>
      <c r="C361" s="103" t="str">
        <f>IF(A361="","",IF(VLOOKUP(A361,eligibilité!$A$15:$AG$515,3,TRUE)="","",VLOOKUP(A361,eligibilité!$A$15:$AG$515,3,TRUE)))</f>
        <v/>
      </c>
      <c r="D361" s="103" t="str">
        <f>IF(A361="","",IF(VLOOKUP(A361,eligibilité!$A$15:$AG$515,4,TRUE)="","",VLOOKUP(A361,eligibilité!$A$15:$AG$515,4,TRUE)))</f>
        <v/>
      </c>
      <c r="E361" s="103" t="str">
        <f>IF(A361="","",IF(VLOOKUP(A361,eligibilité!$A$15:$AG$515,5,TRUE)="","",VLOOKUP(A361,eligibilité!$A$15:$AG$515,5,TRUE)))</f>
        <v/>
      </c>
      <c r="F361" s="104" t="str">
        <f>IF(A361="","",IF(VLOOKUP(A361,eligibilité!$A$15:$AG$515,6,TRUE)="","",VLOOKUP(A361,eligibilité!$A$15:$AG$515,6,TRUE)))</f>
        <v/>
      </c>
      <c r="G361" s="104" t="str">
        <f>IF(A361="","",IF(VLOOKUP(A361,eligibilité!$A$15:$AG$515,7,TRUE)="","",VLOOKUP(A361,eligibilité!$A$15:$AG$515,7,TRUE)))</f>
        <v/>
      </c>
      <c r="H361" s="323" t="str">
        <f>IF(A361="","",IF(VLOOKUP(A361,eligibilité!$A$15:$AG$515,8,TRUE)="","",VLOOKUP(A361,eligibilité!$A$15:$AG$515,8,TRUE)))</f>
        <v/>
      </c>
      <c r="I361" s="103" t="str">
        <f>IF(A361="","",IF(VLOOKUP(A361,eligibilité!$A$15:$AG$515,9,TRUE)="","",VLOOKUP(A361,eligibilité!$A$15:$AG$515,9,TRUE)))</f>
        <v/>
      </c>
      <c r="J361" s="105" t="str">
        <f>IF(A361="","",IF(VLOOKUP(A361,eligibilité!$A$15:$AG$515,10,TRUE)="","",VLOOKUP(A361,eligibilité!$A$15:$AG$515,10,TRUE)))</f>
        <v/>
      </c>
      <c r="K361" s="106" t="str">
        <f>IF(A361="","",IF(VLOOKUP(A361,eligibilité!$A$15:$AG$515,30,FALSE)=0,"",VLOOKUP(A361,eligibilité!$A$15:$AG$515,30,FALSE)))</f>
        <v/>
      </c>
      <c r="L361" s="107" t="str">
        <f t="shared" si="80"/>
        <v/>
      </c>
      <c r="M361" s="108" t="str">
        <f t="shared" si="81"/>
        <v/>
      </c>
      <c r="N361" s="107" t="str">
        <f t="shared" si="82"/>
        <v/>
      </c>
      <c r="O361" s="109" t="str">
        <f t="shared" si="83"/>
        <v/>
      </c>
      <c r="P361" s="109" t="str">
        <f t="shared" si="84"/>
        <v/>
      </c>
      <c r="Q361" s="241" t="str">
        <f t="shared" si="85"/>
        <v/>
      </c>
      <c r="R361" s="110" t="str">
        <f t="shared" si="86"/>
        <v/>
      </c>
      <c r="S361" s="352">
        <f t="shared" ca="1" si="95"/>
        <v>1296</v>
      </c>
      <c r="T361" s="107" t="str">
        <f t="shared" si="87"/>
        <v/>
      </c>
      <c r="U361" s="108" t="str">
        <f t="shared" si="88"/>
        <v/>
      </c>
      <c r="V361" s="107" t="str">
        <f t="shared" si="89"/>
        <v/>
      </c>
      <c r="W361" s="107" t="str">
        <f t="shared" si="90"/>
        <v/>
      </c>
      <c r="X361" s="108" t="str">
        <f t="shared" si="91"/>
        <v/>
      </c>
      <c r="Y361" s="108" t="str">
        <f t="shared" si="92"/>
        <v/>
      </c>
      <c r="Z361" s="108" t="str">
        <f t="shared" si="93"/>
        <v xml:space="preserve">Temps restant : </v>
      </c>
      <c r="AA361" s="355" t="str">
        <f t="shared" si="94"/>
        <v/>
      </c>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row>
    <row r="362" spans="1:87" ht="15.75" thickBot="1">
      <c r="A362" s="354" t="str">
        <f>IF(eligibilité!AG364="","",eligibilité!A364)</f>
        <v/>
      </c>
      <c r="B362" s="103" t="str">
        <f>IF(A362="","",IF(VLOOKUP(A362,eligibilité!$A$15:$J$515,2,TRUE)="","",VLOOKUP(A362,eligibilité!$A$15:$J$515,2,TRUE)))</f>
        <v/>
      </c>
      <c r="C362" s="103" t="str">
        <f>IF(A362="","",IF(VLOOKUP(A362,eligibilité!$A$15:$AG$515,3,TRUE)="","",VLOOKUP(A362,eligibilité!$A$15:$AG$515,3,TRUE)))</f>
        <v/>
      </c>
      <c r="D362" s="103" t="str">
        <f>IF(A362="","",IF(VLOOKUP(A362,eligibilité!$A$15:$AG$515,4,TRUE)="","",VLOOKUP(A362,eligibilité!$A$15:$AG$515,4,TRUE)))</f>
        <v/>
      </c>
      <c r="E362" s="103" t="str">
        <f>IF(A362="","",IF(VLOOKUP(A362,eligibilité!$A$15:$AG$515,5,TRUE)="","",VLOOKUP(A362,eligibilité!$A$15:$AG$515,5,TRUE)))</f>
        <v/>
      </c>
      <c r="F362" s="104" t="str">
        <f>IF(A362="","",IF(VLOOKUP(A362,eligibilité!$A$15:$AG$515,6,TRUE)="","",VLOOKUP(A362,eligibilité!$A$15:$AG$515,6,TRUE)))</f>
        <v/>
      </c>
      <c r="G362" s="104" t="str">
        <f>IF(A362="","",IF(VLOOKUP(A362,eligibilité!$A$15:$AG$515,7,TRUE)="","",VLOOKUP(A362,eligibilité!$A$15:$AG$515,7,TRUE)))</f>
        <v/>
      </c>
      <c r="H362" s="323" t="str">
        <f>IF(A362="","",IF(VLOOKUP(A362,eligibilité!$A$15:$AG$515,8,TRUE)="","",VLOOKUP(A362,eligibilité!$A$15:$AG$515,8,TRUE)))</f>
        <v/>
      </c>
      <c r="I362" s="103" t="str">
        <f>IF(A362="","",IF(VLOOKUP(A362,eligibilité!$A$15:$AG$515,9,TRUE)="","",VLOOKUP(A362,eligibilité!$A$15:$AG$515,9,TRUE)))</f>
        <v/>
      </c>
      <c r="J362" s="105" t="str">
        <f>IF(A362="","",IF(VLOOKUP(A362,eligibilité!$A$15:$AG$515,10,TRUE)="","",VLOOKUP(A362,eligibilité!$A$15:$AG$515,10,TRUE)))</f>
        <v/>
      </c>
      <c r="K362" s="106" t="str">
        <f>IF(A362="","",IF(VLOOKUP(A362,eligibilité!$A$15:$AG$515,30,FALSE)=0,"",VLOOKUP(A362,eligibilité!$A$15:$AG$515,30,FALSE)))</f>
        <v/>
      </c>
      <c r="L362" s="107" t="str">
        <f t="shared" si="80"/>
        <v/>
      </c>
      <c r="M362" s="108" t="str">
        <f t="shared" si="81"/>
        <v/>
      </c>
      <c r="N362" s="107" t="str">
        <f t="shared" si="82"/>
        <v/>
      </c>
      <c r="O362" s="109" t="str">
        <f t="shared" si="83"/>
        <v/>
      </c>
      <c r="P362" s="109" t="str">
        <f t="shared" si="84"/>
        <v/>
      </c>
      <c r="Q362" s="241" t="str">
        <f t="shared" si="85"/>
        <v/>
      </c>
      <c r="R362" s="110" t="str">
        <f t="shared" si="86"/>
        <v/>
      </c>
      <c r="S362" s="352">
        <f t="shared" ca="1" si="95"/>
        <v>1296</v>
      </c>
      <c r="T362" s="107" t="str">
        <f t="shared" si="87"/>
        <v/>
      </c>
      <c r="U362" s="108" t="str">
        <f t="shared" si="88"/>
        <v/>
      </c>
      <c r="V362" s="107" t="str">
        <f t="shared" si="89"/>
        <v/>
      </c>
      <c r="W362" s="107" t="str">
        <f t="shared" si="90"/>
        <v/>
      </c>
      <c r="X362" s="108" t="str">
        <f t="shared" si="91"/>
        <v/>
      </c>
      <c r="Y362" s="108" t="str">
        <f t="shared" si="92"/>
        <v/>
      </c>
      <c r="Z362" s="108" t="str">
        <f t="shared" si="93"/>
        <v xml:space="preserve">Temps restant : </v>
      </c>
      <c r="AA362" s="355" t="str">
        <f t="shared" si="94"/>
        <v/>
      </c>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row>
    <row r="363" spans="1:87" ht="15.75" thickBot="1">
      <c r="A363" s="354" t="str">
        <f>IF(eligibilité!AG365="","",eligibilité!A365)</f>
        <v/>
      </c>
      <c r="B363" s="103" t="str">
        <f>IF(A363="","",IF(VLOOKUP(A363,eligibilité!$A$15:$J$515,2,TRUE)="","",VLOOKUP(A363,eligibilité!$A$15:$J$515,2,TRUE)))</f>
        <v/>
      </c>
      <c r="C363" s="103" t="str">
        <f>IF(A363="","",IF(VLOOKUP(A363,eligibilité!$A$15:$AG$515,3,TRUE)="","",VLOOKUP(A363,eligibilité!$A$15:$AG$515,3,TRUE)))</f>
        <v/>
      </c>
      <c r="D363" s="103" t="str">
        <f>IF(A363="","",IF(VLOOKUP(A363,eligibilité!$A$15:$AG$515,4,TRUE)="","",VLOOKUP(A363,eligibilité!$A$15:$AG$515,4,TRUE)))</f>
        <v/>
      </c>
      <c r="E363" s="103" t="str">
        <f>IF(A363="","",IF(VLOOKUP(A363,eligibilité!$A$15:$AG$515,5,TRUE)="","",VLOOKUP(A363,eligibilité!$A$15:$AG$515,5,TRUE)))</f>
        <v/>
      </c>
      <c r="F363" s="104" t="str">
        <f>IF(A363="","",IF(VLOOKUP(A363,eligibilité!$A$15:$AG$515,6,TRUE)="","",VLOOKUP(A363,eligibilité!$A$15:$AG$515,6,TRUE)))</f>
        <v/>
      </c>
      <c r="G363" s="104" t="str">
        <f>IF(A363="","",IF(VLOOKUP(A363,eligibilité!$A$15:$AG$515,7,TRUE)="","",VLOOKUP(A363,eligibilité!$A$15:$AG$515,7,TRUE)))</f>
        <v/>
      </c>
      <c r="H363" s="323" t="str">
        <f>IF(A363="","",IF(VLOOKUP(A363,eligibilité!$A$15:$AG$515,8,TRUE)="","",VLOOKUP(A363,eligibilité!$A$15:$AG$515,8,TRUE)))</f>
        <v/>
      </c>
      <c r="I363" s="103" t="str">
        <f>IF(A363="","",IF(VLOOKUP(A363,eligibilité!$A$15:$AG$515,9,TRUE)="","",VLOOKUP(A363,eligibilité!$A$15:$AG$515,9,TRUE)))</f>
        <v/>
      </c>
      <c r="J363" s="105" t="str">
        <f>IF(A363="","",IF(VLOOKUP(A363,eligibilité!$A$15:$AG$515,10,TRUE)="","",VLOOKUP(A363,eligibilité!$A$15:$AG$515,10,TRUE)))</f>
        <v/>
      </c>
      <c r="K363" s="106" t="str">
        <f>IF(A363="","",IF(VLOOKUP(A363,eligibilité!$A$15:$AG$515,30,FALSE)=0,"",VLOOKUP(A363,eligibilité!$A$15:$AG$515,30,FALSE)))</f>
        <v/>
      </c>
      <c r="L363" s="107" t="str">
        <f t="shared" si="80"/>
        <v/>
      </c>
      <c r="M363" s="108" t="str">
        <f t="shared" si="81"/>
        <v/>
      </c>
      <c r="N363" s="107" t="str">
        <f t="shared" si="82"/>
        <v/>
      </c>
      <c r="O363" s="109" t="str">
        <f t="shared" si="83"/>
        <v/>
      </c>
      <c r="P363" s="109" t="str">
        <f t="shared" si="84"/>
        <v/>
      </c>
      <c r="Q363" s="241" t="str">
        <f t="shared" si="85"/>
        <v/>
      </c>
      <c r="R363" s="110" t="str">
        <f t="shared" si="86"/>
        <v/>
      </c>
      <c r="S363" s="352">
        <f t="shared" ca="1" si="95"/>
        <v>1296</v>
      </c>
      <c r="T363" s="107" t="str">
        <f t="shared" si="87"/>
        <v/>
      </c>
      <c r="U363" s="108" t="str">
        <f t="shared" si="88"/>
        <v/>
      </c>
      <c r="V363" s="107" t="str">
        <f t="shared" si="89"/>
        <v/>
      </c>
      <c r="W363" s="107" t="str">
        <f t="shared" si="90"/>
        <v/>
      </c>
      <c r="X363" s="108" t="str">
        <f t="shared" si="91"/>
        <v/>
      </c>
      <c r="Y363" s="108" t="str">
        <f t="shared" si="92"/>
        <v/>
      </c>
      <c r="Z363" s="108" t="str">
        <f t="shared" si="93"/>
        <v xml:space="preserve">Temps restant : </v>
      </c>
      <c r="AA363" s="355" t="str">
        <f t="shared" si="94"/>
        <v/>
      </c>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row>
    <row r="364" spans="1:87" ht="15.75" thickBot="1">
      <c r="A364" s="354" t="str">
        <f>IF(eligibilité!AG366="","",eligibilité!A366)</f>
        <v/>
      </c>
      <c r="B364" s="103" t="str">
        <f>IF(A364="","",IF(VLOOKUP(A364,eligibilité!$A$15:$J$515,2,TRUE)="","",VLOOKUP(A364,eligibilité!$A$15:$J$515,2,TRUE)))</f>
        <v/>
      </c>
      <c r="C364" s="103" t="str">
        <f>IF(A364="","",IF(VLOOKUP(A364,eligibilité!$A$15:$AG$515,3,TRUE)="","",VLOOKUP(A364,eligibilité!$A$15:$AG$515,3,TRUE)))</f>
        <v/>
      </c>
      <c r="D364" s="103" t="str">
        <f>IF(A364="","",IF(VLOOKUP(A364,eligibilité!$A$15:$AG$515,4,TRUE)="","",VLOOKUP(A364,eligibilité!$A$15:$AG$515,4,TRUE)))</f>
        <v/>
      </c>
      <c r="E364" s="103" t="str">
        <f>IF(A364="","",IF(VLOOKUP(A364,eligibilité!$A$15:$AG$515,5,TRUE)="","",VLOOKUP(A364,eligibilité!$A$15:$AG$515,5,TRUE)))</f>
        <v/>
      </c>
      <c r="F364" s="104" t="str">
        <f>IF(A364="","",IF(VLOOKUP(A364,eligibilité!$A$15:$AG$515,6,TRUE)="","",VLOOKUP(A364,eligibilité!$A$15:$AG$515,6,TRUE)))</f>
        <v/>
      </c>
      <c r="G364" s="104" t="str">
        <f>IF(A364="","",IF(VLOOKUP(A364,eligibilité!$A$15:$AG$515,7,TRUE)="","",VLOOKUP(A364,eligibilité!$A$15:$AG$515,7,TRUE)))</f>
        <v/>
      </c>
      <c r="H364" s="323" t="str">
        <f>IF(A364="","",IF(VLOOKUP(A364,eligibilité!$A$15:$AG$515,8,TRUE)="","",VLOOKUP(A364,eligibilité!$A$15:$AG$515,8,TRUE)))</f>
        <v/>
      </c>
      <c r="I364" s="103" t="str">
        <f>IF(A364="","",IF(VLOOKUP(A364,eligibilité!$A$15:$AG$515,9,TRUE)="","",VLOOKUP(A364,eligibilité!$A$15:$AG$515,9,TRUE)))</f>
        <v/>
      </c>
      <c r="J364" s="105" t="str">
        <f>IF(A364="","",IF(VLOOKUP(A364,eligibilité!$A$15:$AG$515,10,TRUE)="","",VLOOKUP(A364,eligibilité!$A$15:$AG$515,10,TRUE)))</f>
        <v/>
      </c>
      <c r="K364" s="106" t="str">
        <f>IF(A364="","",IF(VLOOKUP(A364,eligibilité!$A$15:$AG$515,30,FALSE)=0,"",VLOOKUP(A364,eligibilité!$A$15:$AG$515,30,FALSE)))</f>
        <v/>
      </c>
      <c r="L364" s="107" t="str">
        <f t="shared" si="80"/>
        <v/>
      </c>
      <c r="M364" s="108" t="str">
        <f t="shared" si="81"/>
        <v/>
      </c>
      <c r="N364" s="107" t="str">
        <f t="shared" si="82"/>
        <v/>
      </c>
      <c r="O364" s="109" t="str">
        <f t="shared" si="83"/>
        <v/>
      </c>
      <c r="P364" s="109" t="str">
        <f t="shared" si="84"/>
        <v/>
      </c>
      <c r="Q364" s="241" t="str">
        <f t="shared" si="85"/>
        <v/>
      </c>
      <c r="R364" s="110" t="str">
        <f t="shared" si="86"/>
        <v/>
      </c>
      <c r="S364" s="352">
        <f t="shared" ca="1" si="95"/>
        <v>1296</v>
      </c>
      <c r="T364" s="107" t="str">
        <f t="shared" si="87"/>
        <v/>
      </c>
      <c r="U364" s="108" t="str">
        <f t="shared" si="88"/>
        <v/>
      </c>
      <c r="V364" s="107" t="str">
        <f t="shared" si="89"/>
        <v/>
      </c>
      <c r="W364" s="107" t="str">
        <f t="shared" si="90"/>
        <v/>
      </c>
      <c r="X364" s="108" t="str">
        <f t="shared" si="91"/>
        <v/>
      </c>
      <c r="Y364" s="108" t="str">
        <f t="shared" si="92"/>
        <v/>
      </c>
      <c r="Z364" s="108" t="str">
        <f t="shared" si="93"/>
        <v xml:space="preserve">Temps restant : </v>
      </c>
      <c r="AA364" s="355" t="str">
        <f t="shared" si="94"/>
        <v/>
      </c>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row>
    <row r="365" spans="1:87" ht="15.75" thickBot="1">
      <c r="A365" s="354" t="str">
        <f>IF(eligibilité!AG367="","",eligibilité!A367)</f>
        <v/>
      </c>
      <c r="B365" s="103" t="str">
        <f>IF(A365="","",IF(VLOOKUP(A365,eligibilité!$A$15:$J$515,2,TRUE)="","",VLOOKUP(A365,eligibilité!$A$15:$J$515,2,TRUE)))</f>
        <v/>
      </c>
      <c r="C365" s="103" t="str">
        <f>IF(A365="","",IF(VLOOKUP(A365,eligibilité!$A$15:$AG$515,3,TRUE)="","",VLOOKUP(A365,eligibilité!$A$15:$AG$515,3,TRUE)))</f>
        <v/>
      </c>
      <c r="D365" s="103" t="str">
        <f>IF(A365="","",IF(VLOOKUP(A365,eligibilité!$A$15:$AG$515,4,TRUE)="","",VLOOKUP(A365,eligibilité!$A$15:$AG$515,4,TRUE)))</f>
        <v/>
      </c>
      <c r="E365" s="103" t="str">
        <f>IF(A365="","",IF(VLOOKUP(A365,eligibilité!$A$15:$AG$515,5,TRUE)="","",VLOOKUP(A365,eligibilité!$A$15:$AG$515,5,TRUE)))</f>
        <v/>
      </c>
      <c r="F365" s="104" t="str">
        <f>IF(A365="","",IF(VLOOKUP(A365,eligibilité!$A$15:$AG$515,6,TRUE)="","",VLOOKUP(A365,eligibilité!$A$15:$AG$515,6,TRUE)))</f>
        <v/>
      </c>
      <c r="G365" s="104" t="str">
        <f>IF(A365="","",IF(VLOOKUP(A365,eligibilité!$A$15:$AG$515,7,TRUE)="","",VLOOKUP(A365,eligibilité!$A$15:$AG$515,7,TRUE)))</f>
        <v/>
      </c>
      <c r="H365" s="323" t="str">
        <f>IF(A365="","",IF(VLOOKUP(A365,eligibilité!$A$15:$AG$515,8,TRUE)="","",VLOOKUP(A365,eligibilité!$A$15:$AG$515,8,TRUE)))</f>
        <v/>
      </c>
      <c r="I365" s="103" t="str">
        <f>IF(A365="","",IF(VLOOKUP(A365,eligibilité!$A$15:$AG$515,9,TRUE)="","",VLOOKUP(A365,eligibilité!$A$15:$AG$515,9,TRUE)))</f>
        <v/>
      </c>
      <c r="J365" s="105" t="str">
        <f>IF(A365="","",IF(VLOOKUP(A365,eligibilité!$A$15:$AG$515,10,TRUE)="","",VLOOKUP(A365,eligibilité!$A$15:$AG$515,10,TRUE)))</f>
        <v/>
      </c>
      <c r="K365" s="106" t="str">
        <f>IF(A365="","",IF(VLOOKUP(A365,eligibilité!$A$15:$AG$515,30,FALSE)=0,"",VLOOKUP(A365,eligibilité!$A$15:$AG$515,30,FALSE)))</f>
        <v/>
      </c>
      <c r="L365" s="107" t="str">
        <f t="shared" si="80"/>
        <v/>
      </c>
      <c r="M365" s="108" t="str">
        <f t="shared" si="81"/>
        <v/>
      </c>
      <c r="N365" s="107" t="str">
        <f t="shared" si="82"/>
        <v/>
      </c>
      <c r="O365" s="109" t="str">
        <f t="shared" si="83"/>
        <v/>
      </c>
      <c r="P365" s="109" t="str">
        <f t="shared" si="84"/>
        <v/>
      </c>
      <c r="Q365" s="241" t="str">
        <f t="shared" si="85"/>
        <v/>
      </c>
      <c r="R365" s="110" t="str">
        <f t="shared" si="86"/>
        <v/>
      </c>
      <c r="S365" s="352">
        <f t="shared" ca="1" si="95"/>
        <v>1296</v>
      </c>
      <c r="T365" s="107" t="str">
        <f t="shared" si="87"/>
        <v/>
      </c>
      <c r="U365" s="108" t="str">
        <f t="shared" si="88"/>
        <v/>
      </c>
      <c r="V365" s="107" t="str">
        <f t="shared" si="89"/>
        <v/>
      </c>
      <c r="W365" s="107" t="str">
        <f t="shared" si="90"/>
        <v/>
      </c>
      <c r="X365" s="108" t="str">
        <f t="shared" si="91"/>
        <v/>
      </c>
      <c r="Y365" s="108" t="str">
        <f t="shared" si="92"/>
        <v/>
      </c>
      <c r="Z365" s="108" t="str">
        <f t="shared" si="93"/>
        <v xml:space="preserve">Temps restant : </v>
      </c>
      <c r="AA365" s="355" t="str">
        <f t="shared" si="94"/>
        <v/>
      </c>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row>
    <row r="366" spans="1:87" ht="15.75" thickBot="1">
      <c r="A366" s="354" t="str">
        <f>IF(eligibilité!AG368="","",eligibilité!A368)</f>
        <v/>
      </c>
      <c r="B366" s="103" t="str">
        <f>IF(A366="","",IF(VLOOKUP(A366,eligibilité!$A$15:$J$515,2,TRUE)="","",VLOOKUP(A366,eligibilité!$A$15:$J$515,2,TRUE)))</f>
        <v/>
      </c>
      <c r="C366" s="103" t="str">
        <f>IF(A366="","",IF(VLOOKUP(A366,eligibilité!$A$15:$AG$515,3,TRUE)="","",VLOOKUP(A366,eligibilité!$A$15:$AG$515,3,TRUE)))</f>
        <v/>
      </c>
      <c r="D366" s="103" t="str">
        <f>IF(A366="","",IF(VLOOKUP(A366,eligibilité!$A$15:$AG$515,4,TRUE)="","",VLOOKUP(A366,eligibilité!$A$15:$AG$515,4,TRUE)))</f>
        <v/>
      </c>
      <c r="E366" s="103" t="str">
        <f>IF(A366="","",IF(VLOOKUP(A366,eligibilité!$A$15:$AG$515,5,TRUE)="","",VLOOKUP(A366,eligibilité!$A$15:$AG$515,5,TRUE)))</f>
        <v/>
      </c>
      <c r="F366" s="104" t="str">
        <f>IF(A366="","",IF(VLOOKUP(A366,eligibilité!$A$15:$AG$515,6,TRUE)="","",VLOOKUP(A366,eligibilité!$A$15:$AG$515,6,TRUE)))</f>
        <v/>
      </c>
      <c r="G366" s="104" t="str">
        <f>IF(A366="","",IF(VLOOKUP(A366,eligibilité!$A$15:$AG$515,7,TRUE)="","",VLOOKUP(A366,eligibilité!$A$15:$AG$515,7,TRUE)))</f>
        <v/>
      </c>
      <c r="H366" s="323" t="str">
        <f>IF(A366="","",IF(VLOOKUP(A366,eligibilité!$A$15:$AG$515,8,TRUE)="","",VLOOKUP(A366,eligibilité!$A$15:$AG$515,8,TRUE)))</f>
        <v/>
      </c>
      <c r="I366" s="103" t="str">
        <f>IF(A366="","",IF(VLOOKUP(A366,eligibilité!$A$15:$AG$515,9,TRUE)="","",VLOOKUP(A366,eligibilité!$A$15:$AG$515,9,TRUE)))</f>
        <v/>
      </c>
      <c r="J366" s="105" t="str">
        <f>IF(A366="","",IF(VLOOKUP(A366,eligibilité!$A$15:$AG$515,10,TRUE)="","",VLOOKUP(A366,eligibilité!$A$15:$AG$515,10,TRUE)))</f>
        <v/>
      </c>
      <c r="K366" s="106" t="str">
        <f>IF(A366="","",IF(VLOOKUP(A366,eligibilité!$A$15:$AG$515,30,FALSE)=0,"",VLOOKUP(A366,eligibilité!$A$15:$AG$515,30,FALSE)))</f>
        <v/>
      </c>
      <c r="L366" s="107" t="str">
        <f t="shared" si="80"/>
        <v/>
      </c>
      <c r="M366" s="108" t="str">
        <f t="shared" si="81"/>
        <v/>
      </c>
      <c r="N366" s="107" t="str">
        <f t="shared" si="82"/>
        <v/>
      </c>
      <c r="O366" s="109" t="str">
        <f t="shared" si="83"/>
        <v/>
      </c>
      <c r="P366" s="109" t="str">
        <f t="shared" si="84"/>
        <v/>
      </c>
      <c r="Q366" s="241" t="str">
        <f t="shared" si="85"/>
        <v/>
      </c>
      <c r="R366" s="110" t="str">
        <f t="shared" si="86"/>
        <v/>
      </c>
      <c r="S366" s="352">
        <f t="shared" ca="1" si="95"/>
        <v>1296</v>
      </c>
      <c r="T366" s="107" t="str">
        <f t="shared" si="87"/>
        <v/>
      </c>
      <c r="U366" s="108" t="str">
        <f t="shared" si="88"/>
        <v/>
      </c>
      <c r="V366" s="107" t="str">
        <f t="shared" si="89"/>
        <v/>
      </c>
      <c r="W366" s="107" t="str">
        <f t="shared" si="90"/>
        <v/>
      </c>
      <c r="X366" s="108" t="str">
        <f t="shared" si="91"/>
        <v/>
      </c>
      <c r="Y366" s="108" t="str">
        <f t="shared" si="92"/>
        <v/>
      </c>
      <c r="Z366" s="108" t="str">
        <f t="shared" si="93"/>
        <v xml:space="preserve">Temps restant : </v>
      </c>
      <c r="AA366" s="355" t="str">
        <f t="shared" si="94"/>
        <v/>
      </c>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row>
    <row r="367" spans="1:87" ht="15.75" thickBot="1">
      <c r="A367" s="354" t="str">
        <f>IF(eligibilité!AG369="","",eligibilité!A369)</f>
        <v/>
      </c>
      <c r="B367" s="103" t="str">
        <f>IF(A367="","",IF(VLOOKUP(A367,eligibilité!$A$15:$J$515,2,TRUE)="","",VLOOKUP(A367,eligibilité!$A$15:$J$515,2,TRUE)))</f>
        <v/>
      </c>
      <c r="C367" s="103" t="str">
        <f>IF(A367="","",IF(VLOOKUP(A367,eligibilité!$A$15:$AG$515,3,TRUE)="","",VLOOKUP(A367,eligibilité!$A$15:$AG$515,3,TRUE)))</f>
        <v/>
      </c>
      <c r="D367" s="103" t="str">
        <f>IF(A367="","",IF(VLOOKUP(A367,eligibilité!$A$15:$AG$515,4,TRUE)="","",VLOOKUP(A367,eligibilité!$A$15:$AG$515,4,TRUE)))</f>
        <v/>
      </c>
      <c r="E367" s="103" t="str">
        <f>IF(A367="","",IF(VLOOKUP(A367,eligibilité!$A$15:$AG$515,5,TRUE)="","",VLOOKUP(A367,eligibilité!$A$15:$AG$515,5,TRUE)))</f>
        <v/>
      </c>
      <c r="F367" s="104" t="str">
        <f>IF(A367="","",IF(VLOOKUP(A367,eligibilité!$A$15:$AG$515,6,TRUE)="","",VLOOKUP(A367,eligibilité!$A$15:$AG$515,6,TRUE)))</f>
        <v/>
      </c>
      <c r="G367" s="104" t="str">
        <f>IF(A367="","",IF(VLOOKUP(A367,eligibilité!$A$15:$AG$515,7,TRUE)="","",VLOOKUP(A367,eligibilité!$A$15:$AG$515,7,TRUE)))</f>
        <v/>
      </c>
      <c r="H367" s="323" t="str">
        <f>IF(A367="","",IF(VLOOKUP(A367,eligibilité!$A$15:$AG$515,8,TRUE)="","",VLOOKUP(A367,eligibilité!$A$15:$AG$515,8,TRUE)))</f>
        <v/>
      </c>
      <c r="I367" s="103" t="str">
        <f>IF(A367="","",IF(VLOOKUP(A367,eligibilité!$A$15:$AG$515,9,TRUE)="","",VLOOKUP(A367,eligibilité!$A$15:$AG$515,9,TRUE)))</f>
        <v/>
      </c>
      <c r="J367" s="105" t="str">
        <f>IF(A367="","",IF(VLOOKUP(A367,eligibilité!$A$15:$AG$515,10,TRUE)="","",VLOOKUP(A367,eligibilité!$A$15:$AG$515,10,TRUE)))</f>
        <v/>
      </c>
      <c r="K367" s="106" t="str">
        <f>IF(A367="","",IF(VLOOKUP(A367,eligibilité!$A$15:$AG$515,30,FALSE)=0,"",VLOOKUP(A367,eligibilité!$A$15:$AG$515,30,FALSE)))</f>
        <v/>
      </c>
      <c r="L367" s="107" t="str">
        <f t="shared" si="80"/>
        <v/>
      </c>
      <c r="M367" s="108" t="str">
        <f t="shared" si="81"/>
        <v/>
      </c>
      <c r="N367" s="107" t="str">
        <f t="shared" si="82"/>
        <v/>
      </c>
      <c r="O367" s="109" t="str">
        <f t="shared" si="83"/>
        <v/>
      </c>
      <c r="P367" s="109" t="str">
        <f t="shared" si="84"/>
        <v/>
      </c>
      <c r="Q367" s="241" t="str">
        <f t="shared" si="85"/>
        <v/>
      </c>
      <c r="R367" s="110" t="str">
        <f t="shared" si="86"/>
        <v/>
      </c>
      <c r="S367" s="352">
        <f t="shared" ca="1" si="95"/>
        <v>1296</v>
      </c>
      <c r="T367" s="107" t="str">
        <f t="shared" si="87"/>
        <v/>
      </c>
      <c r="U367" s="108" t="str">
        <f t="shared" si="88"/>
        <v/>
      </c>
      <c r="V367" s="107" t="str">
        <f t="shared" si="89"/>
        <v/>
      </c>
      <c r="W367" s="107" t="str">
        <f t="shared" si="90"/>
        <v/>
      </c>
      <c r="X367" s="108" t="str">
        <f t="shared" si="91"/>
        <v/>
      </c>
      <c r="Y367" s="108" t="str">
        <f t="shared" si="92"/>
        <v/>
      </c>
      <c r="Z367" s="108" t="str">
        <f t="shared" si="93"/>
        <v xml:space="preserve">Temps restant : </v>
      </c>
      <c r="AA367" s="355" t="str">
        <f t="shared" si="94"/>
        <v/>
      </c>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row>
    <row r="368" spans="1:87" ht="15.75" thickBot="1">
      <c r="A368" s="354" t="str">
        <f>IF(eligibilité!AG370="","",eligibilité!A370)</f>
        <v/>
      </c>
      <c r="B368" s="103" t="str">
        <f>IF(A368="","",IF(VLOOKUP(A368,eligibilité!$A$15:$J$515,2,TRUE)="","",VLOOKUP(A368,eligibilité!$A$15:$J$515,2,TRUE)))</f>
        <v/>
      </c>
      <c r="C368" s="103" t="str">
        <f>IF(A368="","",IF(VLOOKUP(A368,eligibilité!$A$15:$AG$515,3,TRUE)="","",VLOOKUP(A368,eligibilité!$A$15:$AG$515,3,TRUE)))</f>
        <v/>
      </c>
      <c r="D368" s="103" t="str">
        <f>IF(A368="","",IF(VLOOKUP(A368,eligibilité!$A$15:$AG$515,4,TRUE)="","",VLOOKUP(A368,eligibilité!$A$15:$AG$515,4,TRUE)))</f>
        <v/>
      </c>
      <c r="E368" s="103" t="str">
        <f>IF(A368="","",IF(VLOOKUP(A368,eligibilité!$A$15:$AG$515,5,TRUE)="","",VLOOKUP(A368,eligibilité!$A$15:$AG$515,5,TRUE)))</f>
        <v/>
      </c>
      <c r="F368" s="104" t="str">
        <f>IF(A368="","",IF(VLOOKUP(A368,eligibilité!$A$15:$AG$515,6,TRUE)="","",VLOOKUP(A368,eligibilité!$A$15:$AG$515,6,TRUE)))</f>
        <v/>
      </c>
      <c r="G368" s="104" t="str">
        <f>IF(A368="","",IF(VLOOKUP(A368,eligibilité!$A$15:$AG$515,7,TRUE)="","",VLOOKUP(A368,eligibilité!$A$15:$AG$515,7,TRUE)))</f>
        <v/>
      </c>
      <c r="H368" s="323" t="str">
        <f>IF(A368="","",IF(VLOOKUP(A368,eligibilité!$A$15:$AG$515,8,TRUE)="","",VLOOKUP(A368,eligibilité!$A$15:$AG$515,8,TRUE)))</f>
        <v/>
      </c>
      <c r="I368" s="103" t="str">
        <f>IF(A368="","",IF(VLOOKUP(A368,eligibilité!$A$15:$AG$515,9,TRUE)="","",VLOOKUP(A368,eligibilité!$A$15:$AG$515,9,TRUE)))</f>
        <v/>
      </c>
      <c r="J368" s="105" t="str">
        <f>IF(A368="","",IF(VLOOKUP(A368,eligibilité!$A$15:$AG$515,10,TRUE)="","",VLOOKUP(A368,eligibilité!$A$15:$AG$515,10,TRUE)))</f>
        <v/>
      </c>
      <c r="K368" s="106" t="str">
        <f>IF(A368="","",IF(VLOOKUP(A368,eligibilité!$A$15:$AG$515,30,FALSE)=0,"",VLOOKUP(A368,eligibilité!$A$15:$AG$515,30,FALSE)))</f>
        <v/>
      </c>
      <c r="L368" s="107" t="str">
        <f t="shared" si="80"/>
        <v/>
      </c>
      <c r="M368" s="108" t="str">
        <f t="shared" si="81"/>
        <v/>
      </c>
      <c r="N368" s="107" t="str">
        <f t="shared" si="82"/>
        <v/>
      </c>
      <c r="O368" s="109" t="str">
        <f t="shared" si="83"/>
        <v/>
      </c>
      <c r="P368" s="109" t="str">
        <f t="shared" si="84"/>
        <v/>
      </c>
      <c r="Q368" s="241" t="str">
        <f t="shared" si="85"/>
        <v/>
      </c>
      <c r="R368" s="110" t="str">
        <f t="shared" si="86"/>
        <v/>
      </c>
      <c r="S368" s="352">
        <f t="shared" ca="1" si="95"/>
        <v>1296</v>
      </c>
      <c r="T368" s="107" t="str">
        <f t="shared" si="87"/>
        <v/>
      </c>
      <c r="U368" s="108" t="str">
        <f t="shared" si="88"/>
        <v/>
      </c>
      <c r="V368" s="107" t="str">
        <f t="shared" si="89"/>
        <v/>
      </c>
      <c r="W368" s="107" t="str">
        <f t="shared" si="90"/>
        <v/>
      </c>
      <c r="X368" s="108" t="str">
        <f t="shared" si="91"/>
        <v/>
      </c>
      <c r="Y368" s="108" t="str">
        <f t="shared" si="92"/>
        <v/>
      </c>
      <c r="Z368" s="108" t="str">
        <f t="shared" si="93"/>
        <v xml:space="preserve">Temps restant : </v>
      </c>
      <c r="AA368" s="355" t="str">
        <f t="shared" si="94"/>
        <v/>
      </c>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row>
    <row r="369" spans="1:87" ht="15.75" thickBot="1">
      <c r="A369" s="354" t="str">
        <f>IF(eligibilité!AG371="","",eligibilité!A371)</f>
        <v/>
      </c>
      <c r="B369" s="103" t="str">
        <f>IF(A369="","",IF(VLOOKUP(A369,eligibilité!$A$15:$J$515,2,TRUE)="","",VLOOKUP(A369,eligibilité!$A$15:$J$515,2,TRUE)))</f>
        <v/>
      </c>
      <c r="C369" s="103" t="str">
        <f>IF(A369="","",IF(VLOOKUP(A369,eligibilité!$A$15:$AG$515,3,TRUE)="","",VLOOKUP(A369,eligibilité!$A$15:$AG$515,3,TRUE)))</f>
        <v/>
      </c>
      <c r="D369" s="103" t="str">
        <f>IF(A369="","",IF(VLOOKUP(A369,eligibilité!$A$15:$AG$515,4,TRUE)="","",VLOOKUP(A369,eligibilité!$A$15:$AG$515,4,TRUE)))</f>
        <v/>
      </c>
      <c r="E369" s="103" t="str">
        <f>IF(A369="","",IF(VLOOKUP(A369,eligibilité!$A$15:$AG$515,5,TRUE)="","",VLOOKUP(A369,eligibilité!$A$15:$AG$515,5,TRUE)))</f>
        <v/>
      </c>
      <c r="F369" s="104" t="str">
        <f>IF(A369="","",IF(VLOOKUP(A369,eligibilité!$A$15:$AG$515,6,TRUE)="","",VLOOKUP(A369,eligibilité!$A$15:$AG$515,6,TRUE)))</f>
        <v/>
      </c>
      <c r="G369" s="104" t="str">
        <f>IF(A369="","",IF(VLOOKUP(A369,eligibilité!$A$15:$AG$515,7,TRUE)="","",VLOOKUP(A369,eligibilité!$A$15:$AG$515,7,TRUE)))</f>
        <v/>
      </c>
      <c r="H369" s="323" t="str">
        <f>IF(A369="","",IF(VLOOKUP(A369,eligibilité!$A$15:$AG$515,8,TRUE)="","",VLOOKUP(A369,eligibilité!$A$15:$AG$515,8,TRUE)))</f>
        <v/>
      </c>
      <c r="I369" s="103" t="str">
        <f>IF(A369="","",IF(VLOOKUP(A369,eligibilité!$A$15:$AG$515,9,TRUE)="","",VLOOKUP(A369,eligibilité!$A$15:$AG$515,9,TRUE)))</f>
        <v/>
      </c>
      <c r="J369" s="105" t="str">
        <f>IF(A369="","",IF(VLOOKUP(A369,eligibilité!$A$15:$AG$515,10,TRUE)="","",VLOOKUP(A369,eligibilité!$A$15:$AG$515,10,TRUE)))</f>
        <v/>
      </c>
      <c r="K369" s="106" t="str">
        <f>IF(A369="","",IF(VLOOKUP(A369,eligibilité!$A$15:$AG$515,30,FALSE)=0,"",VLOOKUP(A369,eligibilité!$A$15:$AG$515,30,FALSE)))</f>
        <v/>
      </c>
      <c r="L369" s="107" t="str">
        <f t="shared" si="80"/>
        <v/>
      </c>
      <c r="M369" s="108" t="str">
        <f t="shared" si="81"/>
        <v/>
      </c>
      <c r="N369" s="107" t="str">
        <f t="shared" si="82"/>
        <v/>
      </c>
      <c r="O369" s="109" t="str">
        <f t="shared" si="83"/>
        <v/>
      </c>
      <c r="P369" s="109" t="str">
        <f t="shared" si="84"/>
        <v/>
      </c>
      <c r="Q369" s="241" t="str">
        <f t="shared" si="85"/>
        <v/>
      </c>
      <c r="R369" s="110" t="str">
        <f t="shared" si="86"/>
        <v/>
      </c>
      <c r="S369" s="352">
        <f t="shared" ca="1" si="95"/>
        <v>1296</v>
      </c>
      <c r="T369" s="107" t="str">
        <f t="shared" si="87"/>
        <v/>
      </c>
      <c r="U369" s="108" t="str">
        <f t="shared" si="88"/>
        <v/>
      </c>
      <c r="V369" s="107" t="str">
        <f t="shared" si="89"/>
        <v/>
      </c>
      <c r="W369" s="107" t="str">
        <f t="shared" si="90"/>
        <v/>
      </c>
      <c r="X369" s="108" t="str">
        <f t="shared" si="91"/>
        <v/>
      </c>
      <c r="Y369" s="108" t="str">
        <f t="shared" si="92"/>
        <v/>
      </c>
      <c r="Z369" s="108" t="str">
        <f t="shared" si="93"/>
        <v xml:space="preserve">Temps restant : </v>
      </c>
      <c r="AA369" s="355" t="str">
        <f t="shared" si="94"/>
        <v/>
      </c>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row>
    <row r="370" spans="1:87" ht="15.75" thickBot="1">
      <c r="A370" s="354" t="str">
        <f>IF(eligibilité!AG372="","",eligibilité!A372)</f>
        <v/>
      </c>
      <c r="B370" s="103" t="str">
        <f>IF(A370="","",IF(VLOOKUP(A370,eligibilité!$A$15:$J$515,2,TRUE)="","",VLOOKUP(A370,eligibilité!$A$15:$J$515,2,TRUE)))</f>
        <v/>
      </c>
      <c r="C370" s="103" t="str">
        <f>IF(A370="","",IF(VLOOKUP(A370,eligibilité!$A$15:$AG$515,3,TRUE)="","",VLOOKUP(A370,eligibilité!$A$15:$AG$515,3,TRUE)))</f>
        <v/>
      </c>
      <c r="D370" s="103" t="str">
        <f>IF(A370="","",IF(VLOOKUP(A370,eligibilité!$A$15:$AG$515,4,TRUE)="","",VLOOKUP(A370,eligibilité!$A$15:$AG$515,4,TRUE)))</f>
        <v/>
      </c>
      <c r="E370" s="103" t="str">
        <f>IF(A370="","",IF(VLOOKUP(A370,eligibilité!$A$15:$AG$515,5,TRUE)="","",VLOOKUP(A370,eligibilité!$A$15:$AG$515,5,TRUE)))</f>
        <v/>
      </c>
      <c r="F370" s="104" t="str">
        <f>IF(A370="","",IF(VLOOKUP(A370,eligibilité!$A$15:$AG$515,6,TRUE)="","",VLOOKUP(A370,eligibilité!$A$15:$AG$515,6,TRUE)))</f>
        <v/>
      </c>
      <c r="G370" s="104" t="str">
        <f>IF(A370="","",IF(VLOOKUP(A370,eligibilité!$A$15:$AG$515,7,TRUE)="","",VLOOKUP(A370,eligibilité!$A$15:$AG$515,7,TRUE)))</f>
        <v/>
      </c>
      <c r="H370" s="323" t="str">
        <f>IF(A370="","",IF(VLOOKUP(A370,eligibilité!$A$15:$AG$515,8,TRUE)="","",VLOOKUP(A370,eligibilité!$A$15:$AG$515,8,TRUE)))</f>
        <v/>
      </c>
      <c r="I370" s="103" t="str">
        <f>IF(A370="","",IF(VLOOKUP(A370,eligibilité!$A$15:$AG$515,9,TRUE)="","",VLOOKUP(A370,eligibilité!$A$15:$AG$515,9,TRUE)))</f>
        <v/>
      </c>
      <c r="J370" s="105" t="str">
        <f>IF(A370="","",IF(VLOOKUP(A370,eligibilité!$A$15:$AG$515,10,TRUE)="","",VLOOKUP(A370,eligibilité!$A$15:$AG$515,10,TRUE)))</f>
        <v/>
      </c>
      <c r="K370" s="106" t="str">
        <f>IF(A370="","",IF(VLOOKUP(A370,eligibilité!$A$15:$AG$515,30,FALSE)=0,"",VLOOKUP(A370,eligibilité!$A$15:$AG$515,30,FALSE)))</f>
        <v/>
      </c>
      <c r="L370" s="107" t="str">
        <f t="shared" si="80"/>
        <v/>
      </c>
      <c r="M370" s="108" t="str">
        <f t="shared" si="81"/>
        <v/>
      </c>
      <c r="N370" s="107" t="str">
        <f t="shared" si="82"/>
        <v/>
      </c>
      <c r="O370" s="109" t="str">
        <f t="shared" si="83"/>
        <v/>
      </c>
      <c r="P370" s="109" t="str">
        <f t="shared" si="84"/>
        <v/>
      </c>
      <c r="Q370" s="241" t="str">
        <f t="shared" si="85"/>
        <v/>
      </c>
      <c r="R370" s="110" t="str">
        <f t="shared" si="86"/>
        <v/>
      </c>
      <c r="S370" s="352">
        <f t="shared" ca="1" si="95"/>
        <v>1296</v>
      </c>
      <c r="T370" s="107" t="str">
        <f t="shared" si="87"/>
        <v/>
      </c>
      <c r="U370" s="108" t="str">
        <f t="shared" si="88"/>
        <v/>
      </c>
      <c r="V370" s="107" t="str">
        <f t="shared" si="89"/>
        <v/>
      </c>
      <c r="W370" s="107" t="str">
        <f t="shared" si="90"/>
        <v/>
      </c>
      <c r="X370" s="108" t="str">
        <f t="shared" si="91"/>
        <v/>
      </c>
      <c r="Y370" s="108" t="str">
        <f t="shared" si="92"/>
        <v/>
      </c>
      <c r="Z370" s="108" t="str">
        <f t="shared" si="93"/>
        <v xml:space="preserve">Temps restant : </v>
      </c>
      <c r="AA370" s="355" t="str">
        <f t="shared" si="94"/>
        <v/>
      </c>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row>
    <row r="371" spans="1:87" ht="15.75" thickBot="1">
      <c r="A371" s="354" t="str">
        <f>IF(eligibilité!AG373="","",eligibilité!A373)</f>
        <v/>
      </c>
      <c r="B371" s="103" t="str">
        <f>IF(A371="","",IF(VLOOKUP(A371,eligibilité!$A$15:$J$515,2,TRUE)="","",VLOOKUP(A371,eligibilité!$A$15:$J$515,2,TRUE)))</f>
        <v/>
      </c>
      <c r="C371" s="103" t="str">
        <f>IF(A371="","",IF(VLOOKUP(A371,eligibilité!$A$15:$AG$515,3,TRUE)="","",VLOOKUP(A371,eligibilité!$A$15:$AG$515,3,TRUE)))</f>
        <v/>
      </c>
      <c r="D371" s="103" t="str">
        <f>IF(A371="","",IF(VLOOKUP(A371,eligibilité!$A$15:$AG$515,4,TRUE)="","",VLOOKUP(A371,eligibilité!$A$15:$AG$515,4,TRUE)))</f>
        <v/>
      </c>
      <c r="E371" s="103" t="str">
        <f>IF(A371="","",IF(VLOOKUP(A371,eligibilité!$A$15:$AG$515,5,TRUE)="","",VLOOKUP(A371,eligibilité!$A$15:$AG$515,5,TRUE)))</f>
        <v/>
      </c>
      <c r="F371" s="104" t="str">
        <f>IF(A371="","",IF(VLOOKUP(A371,eligibilité!$A$15:$AG$515,6,TRUE)="","",VLOOKUP(A371,eligibilité!$A$15:$AG$515,6,TRUE)))</f>
        <v/>
      </c>
      <c r="G371" s="104" t="str">
        <f>IF(A371="","",IF(VLOOKUP(A371,eligibilité!$A$15:$AG$515,7,TRUE)="","",VLOOKUP(A371,eligibilité!$A$15:$AG$515,7,TRUE)))</f>
        <v/>
      </c>
      <c r="H371" s="323" t="str">
        <f>IF(A371="","",IF(VLOOKUP(A371,eligibilité!$A$15:$AG$515,8,TRUE)="","",VLOOKUP(A371,eligibilité!$A$15:$AG$515,8,TRUE)))</f>
        <v/>
      </c>
      <c r="I371" s="103" t="str">
        <f>IF(A371="","",IF(VLOOKUP(A371,eligibilité!$A$15:$AG$515,9,TRUE)="","",VLOOKUP(A371,eligibilité!$A$15:$AG$515,9,TRUE)))</f>
        <v/>
      </c>
      <c r="J371" s="105" t="str">
        <f>IF(A371="","",IF(VLOOKUP(A371,eligibilité!$A$15:$AG$515,10,TRUE)="","",VLOOKUP(A371,eligibilité!$A$15:$AG$515,10,TRUE)))</f>
        <v/>
      </c>
      <c r="K371" s="106" t="str">
        <f>IF(A371="","",IF(VLOOKUP(A371,eligibilité!$A$15:$AG$515,30,FALSE)=0,"",VLOOKUP(A371,eligibilité!$A$15:$AG$515,30,FALSE)))</f>
        <v/>
      </c>
      <c r="L371" s="107" t="str">
        <f t="shared" si="80"/>
        <v/>
      </c>
      <c r="M371" s="108" t="str">
        <f t="shared" si="81"/>
        <v/>
      </c>
      <c r="N371" s="107" t="str">
        <f t="shared" si="82"/>
        <v/>
      </c>
      <c r="O371" s="109" t="str">
        <f t="shared" si="83"/>
        <v/>
      </c>
      <c r="P371" s="109" t="str">
        <f t="shared" si="84"/>
        <v/>
      </c>
      <c r="Q371" s="241" t="str">
        <f t="shared" si="85"/>
        <v/>
      </c>
      <c r="R371" s="110" t="str">
        <f t="shared" si="86"/>
        <v/>
      </c>
      <c r="S371" s="352">
        <f t="shared" ca="1" si="95"/>
        <v>1296</v>
      </c>
      <c r="T371" s="107" t="str">
        <f t="shared" si="87"/>
        <v/>
      </c>
      <c r="U371" s="108" t="str">
        <f t="shared" si="88"/>
        <v/>
      </c>
      <c r="V371" s="107" t="str">
        <f t="shared" si="89"/>
        <v/>
      </c>
      <c r="W371" s="107" t="str">
        <f t="shared" si="90"/>
        <v/>
      </c>
      <c r="X371" s="108" t="str">
        <f t="shared" si="91"/>
        <v/>
      </c>
      <c r="Y371" s="108" t="str">
        <f t="shared" si="92"/>
        <v/>
      </c>
      <c r="Z371" s="108" t="str">
        <f t="shared" si="93"/>
        <v xml:space="preserve">Temps restant : </v>
      </c>
      <c r="AA371" s="355" t="str">
        <f t="shared" si="94"/>
        <v/>
      </c>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row>
    <row r="372" spans="1:87" ht="15.75" thickBot="1">
      <c r="A372" s="354" t="str">
        <f>IF(eligibilité!AG374="","",eligibilité!A374)</f>
        <v/>
      </c>
      <c r="B372" s="103" t="str">
        <f>IF(A372="","",IF(VLOOKUP(A372,eligibilité!$A$15:$J$515,2,TRUE)="","",VLOOKUP(A372,eligibilité!$A$15:$J$515,2,TRUE)))</f>
        <v/>
      </c>
      <c r="C372" s="103" t="str">
        <f>IF(A372="","",IF(VLOOKUP(A372,eligibilité!$A$15:$AG$515,3,TRUE)="","",VLOOKUP(A372,eligibilité!$A$15:$AG$515,3,TRUE)))</f>
        <v/>
      </c>
      <c r="D372" s="103" t="str">
        <f>IF(A372="","",IF(VLOOKUP(A372,eligibilité!$A$15:$AG$515,4,TRUE)="","",VLOOKUP(A372,eligibilité!$A$15:$AG$515,4,TRUE)))</f>
        <v/>
      </c>
      <c r="E372" s="103" t="str">
        <f>IF(A372="","",IF(VLOOKUP(A372,eligibilité!$A$15:$AG$515,5,TRUE)="","",VLOOKUP(A372,eligibilité!$A$15:$AG$515,5,TRUE)))</f>
        <v/>
      </c>
      <c r="F372" s="104" t="str">
        <f>IF(A372="","",IF(VLOOKUP(A372,eligibilité!$A$15:$AG$515,6,TRUE)="","",VLOOKUP(A372,eligibilité!$A$15:$AG$515,6,TRUE)))</f>
        <v/>
      </c>
      <c r="G372" s="104" t="str">
        <f>IF(A372="","",IF(VLOOKUP(A372,eligibilité!$A$15:$AG$515,7,TRUE)="","",VLOOKUP(A372,eligibilité!$A$15:$AG$515,7,TRUE)))</f>
        <v/>
      </c>
      <c r="H372" s="323" t="str">
        <f>IF(A372="","",IF(VLOOKUP(A372,eligibilité!$A$15:$AG$515,8,TRUE)="","",VLOOKUP(A372,eligibilité!$A$15:$AG$515,8,TRUE)))</f>
        <v/>
      </c>
      <c r="I372" s="103" t="str">
        <f>IF(A372="","",IF(VLOOKUP(A372,eligibilité!$A$15:$AG$515,9,TRUE)="","",VLOOKUP(A372,eligibilité!$A$15:$AG$515,9,TRUE)))</f>
        <v/>
      </c>
      <c r="J372" s="105" t="str">
        <f>IF(A372="","",IF(VLOOKUP(A372,eligibilité!$A$15:$AG$515,10,TRUE)="","",VLOOKUP(A372,eligibilité!$A$15:$AG$515,10,TRUE)))</f>
        <v/>
      </c>
      <c r="K372" s="106" t="str">
        <f>IF(A372="","",IF(VLOOKUP(A372,eligibilité!$A$15:$AG$515,30,FALSE)=0,"",VLOOKUP(A372,eligibilité!$A$15:$AG$515,30,FALSE)))</f>
        <v/>
      </c>
      <c r="L372" s="107" t="str">
        <f t="shared" si="80"/>
        <v/>
      </c>
      <c r="M372" s="108" t="str">
        <f t="shared" si="81"/>
        <v/>
      </c>
      <c r="N372" s="107" t="str">
        <f t="shared" si="82"/>
        <v/>
      </c>
      <c r="O372" s="109" t="str">
        <f t="shared" si="83"/>
        <v/>
      </c>
      <c r="P372" s="109" t="str">
        <f t="shared" si="84"/>
        <v/>
      </c>
      <c r="Q372" s="241" t="str">
        <f t="shared" si="85"/>
        <v/>
      </c>
      <c r="R372" s="110" t="str">
        <f t="shared" si="86"/>
        <v/>
      </c>
      <c r="S372" s="352">
        <f t="shared" ca="1" si="95"/>
        <v>1296</v>
      </c>
      <c r="T372" s="107" t="str">
        <f t="shared" si="87"/>
        <v/>
      </c>
      <c r="U372" s="108" t="str">
        <f t="shared" si="88"/>
        <v/>
      </c>
      <c r="V372" s="107" t="str">
        <f t="shared" si="89"/>
        <v/>
      </c>
      <c r="W372" s="107" t="str">
        <f t="shared" si="90"/>
        <v/>
      </c>
      <c r="X372" s="108" t="str">
        <f t="shared" si="91"/>
        <v/>
      </c>
      <c r="Y372" s="108" t="str">
        <f t="shared" si="92"/>
        <v/>
      </c>
      <c r="Z372" s="108" t="str">
        <f t="shared" si="93"/>
        <v xml:space="preserve">Temps restant : </v>
      </c>
      <c r="AA372" s="355" t="str">
        <f t="shared" si="94"/>
        <v/>
      </c>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row>
    <row r="373" spans="1:87" ht="15.75" thickBot="1">
      <c r="A373" s="354" t="str">
        <f>IF(eligibilité!AG375="","",eligibilité!A375)</f>
        <v/>
      </c>
      <c r="B373" s="103" t="str">
        <f>IF(A373="","",IF(VLOOKUP(A373,eligibilité!$A$15:$J$515,2,TRUE)="","",VLOOKUP(A373,eligibilité!$A$15:$J$515,2,TRUE)))</f>
        <v/>
      </c>
      <c r="C373" s="103" t="str">
        <f>IF(A373="","",IF(VLOOKUP(A373,eligibilité!$A$15:$AG$515,3,TRUE)="","",VLOOKUP(A373,eligibilité!$A$15:$AG$515,3,TRUE)))</f>
        <v/>
      </c>
      <c r="D373" s="103" t="str">
        <f>IF(A373="","",IF(VLOOKUP(A373,eligibilité!$A$15:$AG$515,4,TRUE)="","",VLOOKUP(A373,eligibilité!$A$15:$AG$515,4,TRUE)))</f>
        <v/>
      </c>
      <c r="E373" s="103" t="str">
        <f>IF(A373="","",IF(VLOOKUP(A373,eligibilité!$A$15:$AG$515,5,TRUE)="","",VLOOKUP(A373,eligibilité!$A$15:$AG$515,5,TRUE)))</f>
        <v/>
      </c>
      <c r="F373" s="104" t="str">
        <f>IF(A373="","",IF(VLOOKUP(A373,eligibilité!$A$15:$AG$515,6,TRUE)="","",VLOOKUP(A373,eligibilité!$A$15:$AG$515,6,TRUE)))</f>
        <v/>
      </c>
      <c r="G373" s="104" t="str">
        <f>IF(A373="","",IF(VLOOKUP(A373,eligibilité!$A$15:$AG$515,7,TRUE)="","",VLOOKUP(A373,eligibilité!$A$15:$AG$515,7,TRUE)))</f>
        <v/>
      </c>
      <c r="H373" s="323" t="str">
        <f>IF(A373="","",IF(VLOOKUP(A373,eligibilité!$A$15:$AG$515,8,TRUE)="","",VLOOKUP(A373,eligibilité!$A$15:$AG$515,8,TRUE)))</f>
        <v/>
      </c>
      <c r="I373" s="103" t="str">
        <f>IF(A373="","",IF(VLOOKUP(A373,eligibilité!$A$15:$AG$515,9,TRUE)="","",VLOOKUP(A373,eligibilité!$A$15:$AG$515,9,TRUE)))</f>
        <v/>
      </c>
      <c r="J373" s="105" t="str">
        <f>IF(A373="","",IF(VLOOKUP(A373,eligibilité!$A$15:$AG$515,10,TRUE)="","",VLOOKUP(A373,eligibilité!$A$15:$AG$515,10,TRUE)))</f>
        <v/>
      </c>
      <c r="K373" s="106" t="str">
        <f>IF(A373="","",IF(VLOOKUP(A373,eligibilité!$A$15:$AG$515,30,FALSE)=0,"",VLOOKUP(A373,eligibilité!$A$15:$AG$515,30,FALSE)))</f>
        <v/>
      </c>
      <c r="L373" s="107" t="str">
        <f t="shared" si="80"/>
        <v/>
      </c>
      <c r="M373" s="108" t="str">
        <f t="shared" si="81"/>
        <v/>
      </c>
      <c r="N373" s="107" t="str">
        <f t="shared" si="82"/>
        <v/>
      </c>
      <c r="O373" s="109" t="str">
        <f t="shared" si="83"/>
        <v/>
      </c>
      <c r="P373" s="109" t="str">
        <f t="shared" si="84"/>
        <v/>
      </c>
      <c r="Q373" s="241" t="str">
        <f t="shared" si="85"/>
        <v/>
      </c>
      <c r="R373" s="110" t="str">
        <f t="shared" si="86"/>
        <v/>
      </c>
      <c r="S373" s="352">
        <f t="shared" ca="1" si="95"/>
        <v>1296</v>
      </c>
      <c r="T373" s="107" t="str">
        <f t="shared" si="87"/>
        <v/>
      </c>
      <c r="U373" s="108" t="str">
        <f t="shared" si="88"/>
        <v/>
      </c>
      <c r="V373" s="107" t="str">
        <f t="shared" si="89"/>
        <v/>
      </c>
      <c r="W373" s="107" t="str">
        <f t="shared" si="90"/>
        <v/>
      </c>
      <c r="X373" s="108" t="str">
        <f t="shared" si="91"/>
        <v/>
      </c>
      <c r="Y373" s="108" t="str">
        <f t="shared" si="92"/>
        <v/>
      </c>
      <c r="Z373" s="108" t="str">
        <f t="shared" si="93"/>
        <v xml:space="preserve">Temps restant : </v>
      </c>
      <c r="AA373" s="355" t="str">
        <f t="shared" si="94"/>
        <v/>
      </c>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row>
    <row r="374" spans="1:87" ht="15.75" thickBot="1">
      <c r="A374" s="354" t="str">
        <f>IF(eligibilité!AG376="","",eligibilité!A376)</f>
        <v/>
      </c>
      <c r="B374" s="103" t="str">
        <f>IF(A374="","",IF(VLOOKUP(A374,eligibilité!$A$15:$J$515,2,TRUE)="","",VLOOKUP(A374,eligibilité!$A$15:$J$515,2,TRUE)))</f>
        <v/>
      </c>
      <c r="C374" s="103" t="str">
        <f>IF(A374="","",IF(VLOOKUP(A374,eligibilité!$A$15:$AG$515,3,TRUE)="","",VLOOKUP(A374,eligibilité!$A$15:$AG$515,3,TRUE)))</f>
        <v/>
      </c>
      <c r="D374" s="103" t="str">
        <f>IF(A374="","",IF(VLOOKUP(A374,eligibilité!$A$15:$AG$515,4,TRUE)="","",VLOOKUP(A374,eligibilité!$A$15:$AG$515,4,TRUE)))</f>
        <v/>
      </c>
      <c r="E374" s="103" t="str">
        <f>IF(A374="","",IF(VLOOKUP(A374,eligibilité!$A$15:$AG$515,5,TRUE)="","",VLOOKUP(A374,eligibilité!$A$15:$AG$515,5,TRUE)))</f>
        <v/>
      </c>
      <c r="F374" s="104" t="str">
        <f>IF(A374="","",IF(VLOOKUP(A374,eligibilité!$A$15:$AG$515,6,TRUE)="","",VLOOKUP(A374,eligibilité!$A$15:$AG$515,6,TRUE)))</f>
        <v/>
      </c>
      <c r="G374" s="104" t="str">
        <f>IF(A374="","",IF(VLOOKUP(A374,eligibilité!$A$15:$AG$515,7,TRUE)="","",VLOOKUP(A374,eligibilité!$A$15:$AG$515,7,TRUE)))</f>
        <v/>
      </c>
      <c r="H374" s="323" t="str">
        <f>IF(A374="","",IF(VLOOKUP(A374,eligibilité!$A$15:$AG$515,8,TRUE)="","",VLOOKUP(A374,eligibilité!$A$15:$AG$515,8,TRUE)))</f>
        <v/>
      </c>
      <c r="I374" s="103" t="str">
        <f>IF(A374="","",IF(VLOOKUP(A374,eligibilité!$A$15:$AG$515,9,TRUE)="","",VLOOKUP(A374,eligibilité!$A$15:$AG$515,9,TRUE)))</f>
        <v/>
      </c>
      <c r="J374" s="105" t="str">
        <f>IF(A374="","",IF(VLOOKUP(A374,eligibilité!$A$15:$AG$515,10,TRUE)="","",VLOOKUP(A374,eligibilité!$A$15:$AG$515,10,TRUE)))</f>
        <v/>
      </c>
      <c r="K374" s="106" t="str">
        <f>IF(A374="","",IF(VLOOKUP(A374,eligibilité!$A$15:$AG$515,30,FALSE)=0,"",VLOOKUP(A374,eligibilité!$A$15:$AG$515,30,FALSE)))</f>
        <v/>
      </c>
      <c r="L374" s="107" t="str">
        <f t="shared" si="80"/>
        <v/>
      </c>
      <c r="M374" s="108" t="str">
        <f t="shared" si="81"/>
        <v/>
      </c>
      <c r="N374" s="107" t="str">
        <f t="shared" si="82"/>
        <v/>
      </c>
      <c r="O374" s="109" t="str">
        <f t="shared" si="83"/>
        <v/>
      </c>
      <c r="P374" s="109" t="str">
        <f t="shared" si="84"/>
        <v/>
      </c>
      <c r="Q374" s="241" t="str">
        <f t="shared" si="85"/>
        <v/>
      </c>
      <c r="R374" s="110" t="str">
        <f t="shared" si="86"/>
        <v/>
      </c>
      <c r="S374" s="352">
        <f t="shared" ca="1" si="95"/>
        <v>1296</v>
      </c>
      <c r="T374" s="107" t="str">
        <f t="shared" si="87"/>
        <v/>
      </c>
      <c r="U374" s="108" t="str">
        <f t="shared" si="88"/>
        <v/>
      </c>
      <c r="V374" s="107" t="str">
        <f t="shared" si="89"/>
        <v/>
      </c>
      <c r="W374" s="107" t="str">
        <f t="shared" si="90"/>
        <v/>
      </c>
      <c r="X374" s="108" t="str">
        <f t="shared" si="91"/>
        <v/>
      </c>
      <c r="Y374" s="108" t="str">
        <f t="shared" si="92"/>
        <v/>
      </c>
      <c r="Z374" s="108" t="str">
        <f t="shared" si="93"/>
        <v xml:space="preserve">Temps restant : </v>
      </c>
      <c r="AA374" s="355" t="str">
        <f t="shared" si="94"/>
        <v/>
      </c>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row>
    <row r="375" spans="1:87" ht="15.75" thickBot="1">
      <c r="A375" s="354" t="str">
        <f>IF(eligibilité!AG377="","",eligibilité!A377)</f>
        <v/>
      </c>
      <c r="B375" s="103" t="str">
        <f>IF(A375="","",IF(VLOOKUP(A375,eligibilité!$A$15:$J$515,2,TRUE)="","",VLOOKUP(A375,eligibilité!$A$15:$J$515,2,TRUE)))</f>
        <v/>
      </c>
      <c r="C375" s="103" t="str">
        <f>IF(A375="","",IF(VLOOKUP(A375,eligibilité!$A$15:$AG$515,3,TRUE)="","",VLOOKUP(A375,eligibilité!$A$15:$AG$515,3,TRUE)))</f>
        <v/>
      </c>
      <c r="D375" s="103" t="str">
        <f>IF(A375="","",IF(VLOOKUP(A375,eligibilité!$A$15:$AG$515,4,TRUE)="","",VLOOKUP(A375,eligibilité!$A$15:$AG$515,4,TRUE)))</f>
        <v/>
      </c>
      <c r="E375" s="103" t="str">
        <f>IF(A375="","",IF(VLOOKUP(A375,eligibilité!$A$15:$AG$515,5,TRUE)="","",VLOOKUP(A375,eligibilité!$A$15:$AG$515,5,TRUE)))</f>
        <v/>
      </c>
      <c r="F375" s="104" t="str">
        <f>IF(A375="","",IF(VLOOKUP(A375,eligibilité!$A$15:$AG$515,6,TRUE)="","",VLOOKUP(A375,eligibilité!$A$15:$AG$515,6,TRUE)))</f>
        <v/>
      </c>
      <c r="G375" s="104" t="str">
        <f>IF(A375="","",IF(VLOOKUP(A375,eligibilité!$A$15:$AG$515,7,TRUE)="","",VLOOKUP(A375,eligibilité!$A$15:$AG$515,7,TRUE)))</f>
        <v/>
      </c>
      <c r="H375" s="323" t="str">
        <f>IF(A375="","",IF(VLOOKUP(A375,eligibilité!$A$15:$AG$515,8,TRUE)="","",VLOOKUP(A375,eligibilité!$A$15:$AG$515,8,TRUE)))</f>
        <v/>
      </c>
      <c r="I375" s="103" t="str">
        <f>IF(A375="","",IF(VLOOKUP(A375,eligibilité!$A$15:$AG$515,9,TRUE)="","",VLOOKUP(A375,eligibilité!$A$15:$AG$515,9,TRUE)))</f>
        <v/>
      </c>
      <c r="J375" s="105" t="str">
        <f>IF(A375="","",IF(VLOOKUP(A375,eligibilité!$A$15:$AG$515,10,TRUE)="","",VLOOKUP(A375,eligibilité!$A$15:$AG$515,10,TRUE)))</f>
        <v/>
      </c>
      <c r="K375" s="106" t="str">
        <f>IF(A375="","",IF(VLOOKUP(A375,eligibilité!$A$15:$AG$515,30,FALSE)=0,"",VLOOKUP(A375,eligibilité!$A$15:$AG$515,30,FALSE)))</f>
        <v/>
      </c>
      <c r="L375" s="107" t="str">
        <f t="shared" si="80"/>
        <v/>
      </c>
      <c r="M375" s="108" t="str">
        <f t="shared" si="81"/>
        <v/>
      </c>
      <c r="N375" s="107" t="str">
        <f t="shared" si="82"/>
        <v/>
      </c>
      <c r="O375" s="109" t="str">
        <f t="shared" si="83"/>
        <v/>
      </c>
      <c r="P375" s="109" t="str">
        <f t="shared" si="84"/>
        <v/>
      </c>
      <c r="Q375" s="241" t="str">
        <f t="shared" si="85"/>
        <v/>
      </c>
      <c r="R375" s="110" t="str">
        <f t="shared" si="86"/>
        <v/>
      </c>
      <c r="S375" s="352">
        <f t="shared" ca="1" si="95"/>
        <v>1296</v>
      </c>
      <c r="T375" s="107" t="str">
        <f t="shared" si="87"/>
        <v/>
      </c>
      <c r="U375" s="108" t="str">
        <f t="shared" si="88"/>
        <v/>
      </c>
      <c r="V375" s="107" t="str">
        <f t="shared" si="89"/>
        <v/>
      </c>
      <c r="W375" s="107" t="str">
        <f t="shared" si="90"/>
        <v/>
      </c>
      <c r="X375" s="108" t="str">
        <f t="shared" si="91"/>
        <v/>
      </c>
      <c r="Y375" s="108" t="str">
        <f t="shared" si="92"/>
        <v/>
      </c>
      <c r="Z375" s="108" t="str">
        <f t="shared" si="93"/>
        <v xml:space="preserve">Temps restant : </v>
      </c>
      <c r="AA375" s="355" t="str">
        <f t="shared" si="94"/>
        <v/>
      </c>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row>
    <row r="376" spans="1:87" ht="15.75" thickBot="1">
      <c r="A376" s="354" t="str">
        <f>IF(eligibilité!AG378="","",eligibilité!A378)</f>
        <v/>
      </c>
      <c r="B376" s="103" t="str">
        <f>IF(A376="","",IF(VLOOKUP(A376,eligibilité!$A$15:$J$515,2,TRUE)="","",VLOOKUP(A376,eligibilité!$A$15:$J$515,2,TRUE)))</f>
        <v/>
      </c>
      <c r="C376" s="103" t="str">
        <f>IF(A376="","",IF(VLOOKUP(A376,eligibilité!$A$15:$AG$515,3,TRUE)="","",VLOOKUP(A376,eligibilité!$A$15:$AG$515,3,TRUE)))</f>
        <v/>
      </c>
      <c r="D376" s="103" t="str">
        <f>IF(A376="","",IF(VLOOKUP(A376,eligibilité!$A$15:$AG$515,4,TRUE)="","",VLOOKUP(A376,eligibilité!$A$15:$AG$515,4,TRUE)))</f>
        <v/>
      </c>
      <c r="E376" s="103" t="str">
        <f>IF(A376="","",IF(VLOOKUP(A376,eligibilité!$A$15:$AG$515,5,TRUE)="","",VLOOKUP(A376,eligibilité!$A$15:$AG$515,5,TRUE)))</f>
        <v/>
      </c>
      <c r="F376" s="104" t="str">
        <f>IF(A376="","",IF(VLOOKUP(A376,eligibilité!$A$15:$AG$515,6,TRUE)="","",VLOOKUP(A376,eligibilité!$A$15:$AG$515,6,TRUE)))</f>
        <v/>
      </c>
      <c r="G376" s="104" t="str">
        <f>IF(A376="","",IF(VLOOKUP(A376,eligibilité!$A$15:$AG$515,7,TRUE)="","",VLOOKUP(A376,eligibilité!$A$15:$AG$515,7,TRUE)))</f>
        <v/>
      </c>
      <c r="H376" s="323" t="str">
        <f>IF(A376="","",IF(VLOOKUP(A376,eligibilité!$A$15:$AG$515,8,TRUE)="","",VLOOKUP(A376,eligibilité!$A$15:$AG$515,8,TRUE)))</f>
        <v/>
      </c>
      <c r="I376" s="103" t="str">
        <f>IF(A376="","",IF(VLOOKUP(A376,eligibilité!$A$15:$AG$515,9,TRUE)="","",VLOOKUP(A376,eligibilité!$A$15:$AG$515,9,TRUE)))</f>
        <v/>
      </c>
      <c r="J376" s="105" t="str">
        <f>IF(A376="","",IF(VLOOKUP(A376,eligibilité!$A$15:$AG$515,10,TRUE)="","",VLOOKUP(A376,eligibilité!$A$15:$AG$515,10,TRUE)))</f>
        <v/>
      </c>
      <c r="K376" s="106" t="str">
        <f>IF(A376="","",IF(VLOOKUP(A376,eligibilité!$A$15:$AG$515,30,FALSE)=0,"",VLOOKUP(A376,eligibilité!$A$15:$AG$515,30,FALSE)))</f>
        <v/>
      </c>
      <c r="L376" s="107" t="str">
        <f t="shared" si="80"/>
        <v/>
      </c>
      <c r="M376" s="108" t="str">
        <f t="shared" si="81"/>
        <v/>
      </c>
      <c r="N376" s="107" t="str">
        <f t="shared" si="82"/>
        <v/>
      </c>
      <c r="O376" s="109" t="str">
        <f t="shared" si="83"/>
        <v/>
      </c>
      <c r="P376" s="109" t="str">
        <f t="shared" si="84"/>
        <v/>
      </c>
      <c r="Q376" s="241" t="str">
        <f t="shared" si="85"/>
        <v/>
      </c>
      <c r="R376" s="110" t="str">
        <f t="shared" si="86"/>
        <v/>
      </c>
      <c r="S376" s="352">
        <f t="shared" ca="1" si="95"/>
        <v>1296</v>
      </c>
      <c r="T376" s="107" t="str">
        <f t="shared" si="87"/>
        <v/>
      </c>
      <c r="U376" s="108" t="str">
        <f t="shared" si="88"/>
        <v/>
      </c>
      <c r="V376" s="107" t="str">
        <f t="shared" si="89"/>
        <v/>
      </c>
      <c r="W376" s="107" t="str">
        <f t="shared" si="90"/>
        <v/>
      </c>
      <c r="X376" s="108" t="str">
        <f t="shared" si="91"/>
        <v/>
      </c>
      <c r="Y376" s="108" t="str">
        <f t="shared" si="92"/>
        <v/>
      </c>
      <c r="Z376" s="108" t="str">
        <f t="shared" si="93"/>
        <v xml:space="preserve">Temps restant : </v>
      </c>
      <c r="AA376" s="355" t="str">
        <f t="shared" si="94"/>
        <v/>
      </c>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row>
    <row r="377" spans="1:87" ht="15.75" thickBot="1">
      <c r="A377" s="354" t="str">
        <f>IF(eligibilité!AG379="","",eligibilité!A379)</f>
        <v/>
      </c>
      <c r="B377" s="103" t="str">
        <f>IF(A377="","",IF(VLOOKUP(A377,eligibilité!$A$15:$J$515,2,TRUE)="","",VLOOKUP(A377,eligibilité!$A$15:$J$515,2,TRUE)))</f>
        <v/>
      </c>
      <c r="C377" s="103" t="str">
        <f>IF(A377="","",IF(VLOOKUP(A377,eligibilité!$A$15:$AG$515,3,TRUE)="","",VLOOKUP(A377,eligibilité!$A$15:$AG$515,3,TRUE)))</f>
        <v/>
      </c>
      <c r="D377" s="103" t="str">
        <f>IF(A377="","",IF(VLOOKUP(A377,eligibilité!$A$15:$AG$515,4,TRUE)="","",VLOOKUP(A377,eligibilité!$A$15:$AG$515,4,TRUE)))</f>
        <v/>
      </c>
      <c r="E377" s="103" t="str">
        <f>IF(A377="","",IF(VLOOKUP(A377,eligibilité!$A$15:$AG$515,5,TRUE)="","",VLOOKUP(A377,eligibilité!$A$15:$AG$515,5,TRUE)))</f>
        <v/>
      </c>
      <c r="F377" s="104" t="str">
        <f>IF(A377="","",IF(VLOOKUP(A377,eligibilité!$A$15:$AG$515,6,TRUE)="","",VLOOKUP(A377,eligibilité!$A$15:$AG$515,6,TRUE)))</f>
        <v/>
      </c>
      <c r="G377" s="104" t="str">
        <f>IF(A377="","",IF(VLOOKUP(A377,eligibilité!$A$15:$AG$515,7,TRUE)="","",VLOOKUP(A377,eligibilité!$A$15:$AG$515,7,TRUE)))</f>
        <v/>
      </c>
      <c r="H377" s="323" t="str">
        <f>IF(A377="","",IF(VLOOKUP(A377,eligibilité!$A$15:$AG$515,8,TRUE)="","",VLOOKUP(A377,eligibilité!$A$15:$AG$515,8,TRUE)))</f>
        <v/>
      </c>
      <c r="I377" s="103" t="str">
        <f>IF(A377="","",IF(VLOOKUP(A377,eligibilité!$A$15:$AG$515,9,TRUE)="","",VLOOKUP(A377,eligibilité!$A$15:$AG$515,9,TRUE)))</f>
        <v/>
      </c>
      <c r="J377" s="105" t="str">
        <f>IF(A377="","",IF(VLOOKUP(A377,eligibilité!$A$15:$AG$515,10,TRUE)="","",VLOOKUP(A377,eligibilité!$A$15:$AG$515,10,TRUE)))</f>
        <v/>
      </c>
      <c r="K377" s="106" t="str">
        <f>IF(A377="","",IF(VLOOKUP(A377,eligibilité!$A$15:$AG$515,30,FALSE)=0,"",VLOOKUP(A377,eligibilité!$A$15:$AG$515,30,FALSE)))</f>
        <v/>
      </c>
      <c r="L377" s="107" t="str">
        <f t="shared" si="80"/>
        <v/>
      </c>
      <c r="M377" s="108" t="str">
        <f t="shared" si="81"/>
        <v/>
      </c>
      <c r="N377" s="107" t="str">
        <f t="shared" si="82"/>
        <v/>
      </c>
      <c r="O377" s="109" t="str">
        <f t="shared" si="83"/>
        <v/>
      </c>
      <c r="P377" s="109" t="str">
        <f t="shared" si="84"/>
        <v/>
      </c>
      <c r="Q377" s="241" t="str">
        <f t="shared" si="85"/>
        <v/>
      </c>
      <c r="R377" s="110" t="str">
        <f t="shared" si="86"/>
        <v/>
      </c>
      <c r="S377" s="352">
        <f t="shared" ca="1" si="95"/>
        <v>1296</v>
      </c>
      <c r="T377" s="107" t="str">
        <f t="shared" si="87"/>
        <v/>
      </c>
      <c r="U377" s="108" t="str">
        <f t="shared" si="88"/>
        <v/>
      </c>
      <c r="V377" s="107" t="str">
        <f t="shared" si="89"/>
        <v/>
      </c>
      <c r="W377" s="107" t="str">
        <f t="shared" si="90"/>
        <v/>
      </c>
      <c r="X377" s="108" t="str">
        <f t="shared" si="91"/>
        <v/>
      </c>
      <c r="Y377" s="108" t="str">
        <f t="shared" si="92"/>
        <v/>
      </c>
      <c r="Z377" s="108" t="str">
        <f t="shared" si="93"/>
        <v xml:space="preserve">Temps restant : </v>
      </c>
      <c r="AA377" s="355" t="str">
        <f t="shared" si="94"/>
        <v/>
      </c>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row>
    <row r="378" spans="1:87" ht="15.75" thickBot="1">
      <c r="A378" s="354" t="str">
        <f>IF(eligibilité!AG380="","",eligibilité!A380)</f>
        <v/>
      </c>
      <c r="B378" s="103" t="str">
        <f>IF(A378="","",IF(VLOOKUP(A378,eligibilité!$A$15:$J$515,2,TRUE)="","",VLOOKUP(A378,eligibilité!$A$15:$J$515,2,TRUE)))</f>
        <v/>
      </c>
      <c r="C378" s="103" t="str">
        <f>IF(A378="","",IF(VLOOKUP(A378,eligibilité!$A$15:$AG$515,3,TRUE)="","",VLOOKUP(A378,eligibilité!$A$15:$AG$515,3,TRUE)))</f>
        <v/>
      </c>
      <c r="D378" s="103" t="str">
        <f>IF(A378="","",IF(VLOOKUP(A378,eligibilité!$A$15:$AG$515,4,TRUE)="","",VLOOKUP(A378,eligibilité!$A$15:$AG$515,4,TRUE)))</f>
        <v/>
      </c>
      <c r="E378" s="103" t="str">
        <f>IF(A378="","",IF(VLOOKUP(A378,eligibilité!$A$15:$AG$515,5,TRUE)="","",VLOOKUP(A378,eligibilité!$A$15:$AG$515,5,TRUE)))</f>
        <v/>
      </c>
      <c r="F378" s="104" t="str">
        <f>IF(A378="","",IF(VLOOKUP(A378,eligibilité!$A$15:$AG$515,6,TRUE)="","",VLOOKUP(A378,eligibilité!$A$15:$AG$515,6,TRUE)))</f>
        <v/>
      </c>
      <c r="G378" s="104" t="str">
        <f>IF(A378="","",IF(VLOOKUP(A378,eligibilité!$A$15:$AG$515,7,TRUE)="","",VLOOKUP(A378,eligibilité!$A$15:$AG$515,7,TRUE)))</f>
        <v/>
      </c>
      <c r="H378" s="323" t="str">
        <f>IF(A378="","",IF(VLOOKUP(A378,eligibilité!$A$15:$AG$515,8,TRUE)="","",VLOOKUP(A378,eligibilité!$A$15:$AG$515,8,TRUE)))</f>
        <v/>
      </c>
      <c r="I378" s="103" t="str">
        <f>IF(A378="","",IF(VLOOKUP(A378,eligibilité!$A$15:$AG$515,9,TRUE)="","",VLOOKUP(A378,eligibilité!$A$15:$AG$515,9,TRUE)))</f>
        <v/>
      </c>
      <c r="J378" s="105" t="str">
        <f>IF(A378="","",IF(VLOOKUP(A378,eligibilité!$A$15:$AG$515,10,TRUE)="","",VLOOKUP(A378,eligibilité!$A$15:$AG$515,10,TRUE)))</f>
        <v/>
      </c>
      <c r="K378" s="106" t="str">
        <f>IF(A378="","",IF(VLOOKUP(A378,eligibilité!$A$15:$AG$515,30,FALSE)=0,"",VLOOKUP(A378,eligibilité!$A$15:$AG$515,30,FALSE)))</f>
        <v/>
      </c>
      <c r="L378" s="107" t="str">
        <f t="shared" si="80"/>
        <v/>
      </c>
      <c r="M378" s="108" t="str">
        <f t="shared" si="81"/>
        <v/>
      </c>
      <c r="N378" s="107" t="str">
        <f t="shared" si="82"/>
        <v/>
      </c>
      <c r="O378" s="109" t="str">
        <f t="shared" si="83"/>
        <v/>
      </c>
      <c r="P378" s="109" t="str">
        <f t="shared" si="84"/>
        <v/>
      </c>
      <c r="Q378" s="241" t="str">
        <f t="shared" si="85"/>
        <v/>
      </c>
      <c r="R378" s="110" t="str">
        <f t="shared" si="86"/>
        <v/>
      </c>
      <c r="S378" s="352">
        <f t="shared" ca="1" si="95"/>
        <v>1296</v>
      </c>
      <c r="T378" s="107" t="str">
        <f t="shared" si="87"/>
        <v/>
      </c>
      <c r="U378" s="108" t="str">
        <f t="shared" si="88"/>
        <v/>
      </c>
      <c r="V378" s="107" t="str">
        <f t="shared" si="89"/>
        <v/>
      </c>
      <c r="W378" s="107" t="str">
        <f t="shared" si="90"/>
        <v/>
      </c>
      <c r="X378" s="108" t="str">
        <f t="shared" si="91"/>
        <v/>
      </c>
      <c r="Y378" s="108" t="str">
        <f t="shared" si="92"/>
        <v/>
      </c>
      <c r="Z378" s="108" t="str">
        <f t="shared" si="93"/>
        <v xml:space="preserve">Temps restant : </v>
      </c>
      <c r="AA378" s="355" t="str">
        <f t="shared" si="94"/>
        <v/>
      </c>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row>
    <row r="379" spans="1:87" ht="15.75" thickBot="1">
      <c r="A379" s="354" t="str">
        <f>IF(eligibilité!AG381="","",eligibilité!A381)</f>
        <v/>
      </c>
      <c r="B379" s="103" t="str">
        <f>IF(A379="","",IF(VLOOKUP(A379,eligibilité!$A$15:$J$515,2,TRUE)="","",VLOOKUP(A379,eligibilité!$A$15:$J$515,2,TRUE)))</f>
        <v/>
      </c>
      <c r="C379" s="103" t="str">
        <f>IF(A379="","",IF(VLOOKUP(A379,eligibilité!$A$15:$AG$515,3,TRUE)="","",VLOOKUP(A379,eligibilité!$A$15:$AG$515,3,TRUE)))</f>
        <v/>
      </c>
      <c r="D379" s="103" t="str">
        <f>IF(A379="","",IF(VLOOKUP(A379,eligibilité!$A$15:$AG$515,4,TRUE)="","",VLOOKUP(A379,eligibilité!$A$15:$AG$515,4,TRUE)))</f>
        <v/>
      </c>
      <c r="E379" s="103" t="str">
        <f>IF(A379="","",IF(VLOOKUP(A379,eligibilité!$A$15:$AG$515,5,TRUE)="","",VLOOKUP(A379,eligibilité!$A$15:$AG$515,5,TRUE)))</f>
        <v/>
      </c>
      <c r="F379" s="104" t="str">
        <f>IF(A379="","",IF(VLOOKUP(A379,eligibilité!$A$15:$AG$515,6,TRUE)="","",VLOOKUP(A379,eligibilité!$A$15:$AG$515,6,TRUE)))</f>
        <v/>
      </c>
      <c r="G379" s="104" t="str">
        <f>IF(A379="","",IF(VLOOKUP(A379,eligibilité!$A$15:$AG$515,7,TRUE)="","",VLOOKUP(A379,eligibilité!$A$15:$AG$515,7,TRUE)))</f>
        <v/>
      </c>
      <c r="H379" s="323" t="str">
        <f>IF(A379="","",IF(VLOOKUP(A379,eligibilité!$A$15:$AG$515,8,TRUE)="","",VLOOKUP(A379,eligibilité!$A$15:$AG$515,8,TRUE)))</f>
        <v/>
      </c>
      <c r="I379" s="103" t="str">
        <f>IF(A379="","",IF(VLOOKUP(A379,eligibilité!$A$15:$AG$515,9,TRUE)="","",VLOOKUP(A379,eligibilité!$A$15:$AG$515,9,TRUE)))</f>
        <v/>
      </c>
      <c r="J379" s="105" t="str">
        <f>IF(A379="","",IF(VLOOKUP(A379,eligibilité!$A$15:$AG$515,10,TRUE)="","",VLOOKUP(A379,eligibilité!$A$15:$AG$515,10,TRUE)))</f>
        <v/>
      </c>
      <c r="K379" s="106" t="str">
        <f>IF(A379="","",IF(VLOOKUP(A379,eligibilité!$A$15:$AG$515,30,FALSE)=0,"",VLOOKUP(A379,eligibilité!$A$15:$AG$515,30,FALSE)))</f>
        <v/>
      </c>
      <c r="L379" s="107" t="str">
        <f t="shared" si="80"/>
        <v/>
      </c>
      <c r="M379" s="108" t="str">
        <f t="shared" si="81"/>
        <v/>
      </c>
      <c r="N379" s="107" t="str">
        <f t="shared" si="82"/>
        <v/>
      </c>
      <c r="O379" s="109" t="str">
        <f t="shared" si="83"/>
        <v/>
      </c>
      <c r="P379" s="109" t="str">
        <f t="shared" si="84"/>
        <v/>
      </c>
      <c r="Q379" s="241" t="str">
        <f t="shared" si="85"/>
        <v/>
      </c>
      <c r="R379" s="110" t="str">
        <f t="shared" si="86"/>
        <v/>
      </c>
      <c r="S379" s="352">
        <f t="shared" ca="1" si="95"/>
        <v>1296</v>
      </c>
      <c r="T379" s="107" t="str">
        <f t="shared" si="87"/>
        <v/>
      </c>
      <c r="U379" s="108" t="str">
        <f t="shared" si="88"/>
        <v/>
      </c>
      <c r="V379" s="107" t="str">
        <f t="shared" si="89"/>
        <v/>
      </c>
      <c r="W379" s="107" t="str">
        <f t="shared" si="90"/>
        <v/>
      </c>
      <c r="X379" s="108" t="str">
        <f t="shared" si="91"/>
        <v/>
      </c>
      <c r="Y379" s="108" t="str">
        <f t="shared" si="92"/>
        <v/>
      </c>
      <c r="Z379" s="108" t="str">
        <f t="shared" si="93"/>
        <v xml:space="preserve">Temps restant : </v>
      </c>
      <c r="AA379" s="355" t="str">
        <f t="shared" si="94"/>
        <v/>
      </c>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row>
    <row r="380" spans="1:87" ht="15.75" thickBot="1">
      <c r="A380" s="354" t="str">
        <f>IF(eligibilité!AG382="","",eligibilité!A382)</f>
        <v/>
      </c>
      <c r="B380" s="103" t="str">
        <f>IF(A380="","",IF(VLOOKUP(A380,eligibilité!$A$15:$J$515,2,TRUE)="","",VLOOKUP(A380,eligibilité!$A$15:$J$515,2,TRUE)))</f>
        <v/>
      </c>
      <c r="C380" s="103" t="str">
        <f>IF(A380="","",IF(VLOOKUP(A380,eligibilité!$A$15:$AG$515,3,TRUE)="","",VLOOKUP(A380,eligibilité!$A$15:$AG$515,3,TRUE)))</f>
        <v/>
      </c>
      <c r="D380" s="103" t="str">
        <f>IF(A380="","",IF(VLOOKUP(A380,eligibilité!$A$15:$AG$515,4,TRUE)="","",VLOOKUP(A380,eligibilité!$A$15:$AG$515,4,TRUE)))</f>
        <v/>
      </c>
      <c r="E380" s="103" t="str">
        <f>IF(A380="","",IF(VLOOKUP(A380,eligibilité!$A$15:$AG$515,5,TRUE)="","",VLOOKUP(A380,eligibilité!$A$15:$AG$515,5,TRUE)))</f>
        <v/>
      </c>
      <c r="F380" s="104" t="str">
        <f>IF(A380="","",IF(VLOOKUP(A380,eligibilité!$A$15:$AG$515,6,TRUE)="","",VLOOKUP(A380,eligibilité!$A$15:$AG$515,6,TRUE)))</f>
        <v/>
      </c>
      <c r="G380" s="104" t="str">
        <f>IF(A380="","",IF(VLOOKUP(A380,eligibilité!$A$15:$AG$515,7,TRUE)="","",VLOOKUP(A380,eligibilité!$A$15:$AG$515,7,TRUE)))</f>
        <v/>
      </c>
      <c r="H380" s="323" t="str">
        <f>IF(A380="","",IF(VLOOKUP(A380,eligibilité!$A$15:$AG$515,8,TRUE)="","",VLOOKUP(A380,eligibilité!$A$15:$AG$515,8,TRUE)))</f>
        <v/>
      </c>
      <c r="I380" s="103" t="str">
        <f>IF(A380="","",IF(VLOOKUP(A380,eligibilité!$A$15:$AG$515,9,TRUE)="","",VLOOKUP(A380,eligibilité!$A$15:$AG$515,9,TRUE)))</f>
        <v/>
      </c>
      <c r="J380" s="105" t="str">
        <f>IF(A380="","",IF(VLOOKUP(A380,eligibilité!$A$15:$AG$515,10,TRUE)="","",VLOOKUP(A380,eligibilité!$A$15:$AG$515,10,TRUE)))</f>
        <v/>
      </c>
      <c r="K380" s="106" t="str">
        <f>IF(A380="","",IF(VLOOKUP(A380,eligibilité!$A$15:$AG$515,30,FALSE)=0,"",VLOOKUP(A380,eligibilité!$A$15:$AG$515,30,FALSE)))</f>
        <v/>
      </c>
      <c r="L380" s="107" t="str">
        <f t="shared" si="80"/>
        <v/>
      </c>
      <c r="M380" s="108" t="str">
        <f t="shared" si="81"/>
        <v/>
      </c>
      <c r="N380" s="107" t="str">
        <f t="shared" si="82"/>
        <v/>
      </c>
      <c r="O380" s="109" t="str">
        <f t="shared" si="83"/>
        <v/>
      </c>
      <c r="P380" s="109" t="str">
        <f t="shared" si="84"/>
        <v/>
      </c>
      <c r="Q380" s="241" t="str">
        <f t="shared" si="85"/>
        <v/>
      </c>
      <c r="R380" s="110" t="str">
        <f t="shared" si="86"/>
        <v/>
      </c>
      <c r="S380" s="352">
        <f t="shared" ca="1" si="95"/>
        <v>1296</v>
      </c>
      <c r="T380" s="107" t="str">
        <f t="shared" si="87"/>
        <v/>
      </c>
      <c r="U380" s="108" t="str">
        <f t="shared" si="88"/>
        <v/>
      </c>
      <c r="V380" s="107" t="str">
        <f t="shared" si="89"/>
        <v/>
      </c>
      <c r="W380" s="107" t="str">
        <f t="shared" si="90"/>
        <v/>
      </c>
      <c r="X380" s="108" t="str">
        <f t="shared" si="91"/>
        <v/>
      </c>
      <c r="Y380" s="108" t="str">
        <f t="shared" si="92"/>
        <v/>
      </c>
      <c r="Z380" s="108" t="str">
        <f t="shared" si="93"/>
        <v xml:space="preserve">Temps restant : </v>
      </c>
      <c r="AA380" s="355" t="str">
        <f t="shared" si="94"/>
        <v/>
      </c>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row>
    <row r="381" spans="1:87" ht="15.75" thickBot="1">
      <c r="A381" s="354" t="str">
        <f>IF(eligibilité!AG383="","",eligibilité!A383)</f>
        <v/>
      </c>
      <c r="B381" s="103" t="str">
        <f>IF(A381="","",IF(VLOOKUP(A381,eligibilité!$A$15:$J$515,2,TRUE)="","",VLOOKUP(A381,eligibilité!$A$15:$J$515,2,TRUE)))</f>
        <v/>
      </c>
      <c r="C381" s="103" t="str">
        <f>IF(A381="","",IF(VLOOKUP(A381,eligibilité!$A$15:$AG$515,3,TRUE)="","",VLOOKUP(A381,eligibilité!$A$15:$AG$515,3,TRUE)))</f>
        <v/>
      </c>
      <c r="D381" s="103" t="str">
        <f>IF(A381="","",IF(VLOOKUP(A381,eligibilité!$A$15:$AG$515,4,TRUE)="","",VLOOKUP(A381,eligibilité!$A$15:$AG$515,4,TRUE)))</f>
        <v/>
      </c>
      <c r="E381" s="103" t="str">
        <f>IF(A381="","",IF(VLOOKUP(A381,eligibilité!$A$15:$AG$515,5,TRUE)="","",VLOOKUP(A381,eligibilité!$A$15:$AG$515,5,TRUE)))</f>
        <v/>
      </c>
      <c r="F381" s="104" t="str">
        <f>IF(A381="","",IF(VLOOKUP(A381,eligibilité!$A$15:$AG$515,6,TRUE)="","",VLOOKUP(A381,eligibilité!$A$15:$AG$515,6,TRUE)))</f>
        <v/>
      </c>
      <c r="G381" s="104" t="str">
        <f>IF(A381="","",IF(VLOOKUP(A381,eligibilité!$A$15:$AG$515,7,TRUE)="","",VLOOKUP(A381,eligibilité!$A$15:$AG$515,7,TRUE)))</f>
        <v/>
      </c>
      <c r="H381" s="323" t="str">
        <f>IF(A381="","",IF(VLOOKUP(A381,eligibilité!$A$15:$AG$515,8,TRUE)="","",VLOOKUP(A381,eligibilité!$A$15:$AG$515,8,TRUE)))</f>
        <v/>
      </c>
      <c r="I381" s="103" t="str">
        <f>IF(A381="","",IF(VLOOKUP(A381,eligibilité!$A$15:$AG$515,9,TRUE)="","",VLOOKUP(A381,eligibilité!$A$15:$AG$515,9,TRUE)))</f>
        <v/>
      </c>
      <c r="J381" s="105" t="str">
        <f>IF(A381="","",IF(VLOOKUP(A381,eligibilité!$A$15:$AG$515,10,TRUE)="","",VLOOKUP(A381,eligibilité!$A$15:$AG$515,10,TRUE)))</f>
        <v/>
      </c>
      <c r="K381" s="106" t="str">
        <f>IF(A381="","",IF(VLOOKUP(A381,eligibilité!$A$15:$AG$515,30,FALSE)=0,"",VLOOKUP(A381,eligibilité!$A$15:$AG$515,30,FALSE)))</f>
        <v/>
      </c>
      <c r="L381" s="107" t="str">
        <f t="shared" si="80"/>
        <v/>
      </c>
      <c r="M381" s="108" t="str">
        <f t="shared" si="81"/>
        <v/>
      </c>
      <c r="N381" s="107" t="str">
        <f t="shared" si="82"/>
        <v/>
      </c>
      <c r="O381" s="109" t="str">
        <f t="shared" si="83"/>
        <v/>
      </c>
      <c r="P381" s="109" t="str">
        <f t="shared" si="84"/>
        <v/>
      </c>
      <c r="Q381" s="241" t="str">
        <f t="shared" si="85"/>
        <v/>
      </c>
      <c r="R381" s="110" t="str">
        <f t="shared" si="86"/>
        <v/>
      </c>
      <c r="S381" s="352">
        <f t="shared" ca="1" si="95"/>
        <v>1296</v>
      </c>
      <c r="T381" s="107" t="str">
        <f t="shared" si="87"/>
        <v/>
      </c>
      <c r="U381" s="108" t="str">
        <f t="shared" si="88"/>
        <v/>
      </c>
      <c r="V381" s="107" t="str">
        <f t="shared" si="89"/>
        <v/>
      </c>
      <c r="W381" s="107" t="str">
        <f t="shared" si="90"/>
        <v/>
      </c>
      <c r="X381" s="108" t="str">
        <f t="shared" si="91"/>
        <v/>
      </c>
      <c r="Y381" s="108" t="str">
        <f t="shared" si="92"/>
        <v/>
      </c>
      <c r="Z381" s="108" t="str">
        <f t="shared" si="93"/>
        <v xml:space="preserve">Temps restant : </v>
      </c>
      <c r="AA381" s="355" t="str">
        <f t="shared" si="94"/>
        <v/>
      </c>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row>
    <row r="382" spans="1:87" ht="15.75" thickBot="1">
      <c r="A382" s="354" t="str">
        <f>IF(eligibilité!AG384="","",eligibilité!A384)</f>
        <v/>
      </c>
      <c r="B382" s="103" t="str">
        <f>IF(A382="","",IF(VLOOKUP(A382,eligibilité!$A$15:$J$515,2,TRUE)="","",VLOOKUP(A382,eligibilité!$A$15:$J$515,2,TRUE)))</f>
        <v/>
      </c>
      <c r="C382" s="103" t="str">
        <f>IF(A382="","",IF(VLOOKUP(A382,eligibilité!$A$15:$AG$515,3,TRUE)="","",VLOOKUP(A382,eligibilité!$A$15:$AG$515,3,TRUE)))</f>
        <v/>
      </c>
      <c r="D382" s="103" t="str">
        <f>IF(A382="","",IF(VLOOKUP(A382,eligibilité!$A$15:$AG$515,4,TRUE)="","",VLOOKUP(A382,eligibilité!$A$15:$AG$515,4,TRUE)))</f>
        <v/>
      </c>
      <c r="E382" s="103" t="str">
        <f>IF(A382="","",IF(VLOOKUP(A382,eligibilité!$A$15:$AG$515,5,TRUE)="","",VLOOKUP(A382,eligibilité!$A$15:$AG$515,5,TRUE)))</f>
        <v/>
      </c>
      <c r="F382" s="104" t="str">
        <f>IF(A382="","",IF(VLOOKUP(A382,eligibilité!$A$15:$AG$515,6,TRUE)="","",VLOOKUP(A382,eligibilité!$A$15:$AG$515,6,TRUE)))</f>
        <v/>
      </c>
      <c r="G382" s="104" t="str">
        <f>IF(A382="","",IF(VLOOKUP(A382,eligibilité!$A$15:$AG$515,7,TRUE)="","",VLOOKUP(A382,eligibilité!$A$15:$AG$515,7,TRUE)))</f>
        <v/>
      </c>
      <c r="H382" s="323" t="str">
        <f>IF(A382="","",IF(VLOOKUP(A382,eligibilité!$A$15:$AG$515,8,TRUE)="","",VLOOKUP(A382,eligibilité!$A$15:$AG$515,8,TRUE)))</f>
        <v/>
      </c>
      <c r="I382" s="103" t="str">
        <f>IF(A382="","",IF(VLOOKUP(A382,eligibilité!$A$15:$AG$515,9,TRUE)="","",VLOOKUP(A382,eligibilité!$A$15:$AG$515,9,TRUE)))</f>
        <v/>
      </c>
      <c r="J382" s="105" t="str">
        <f>IF(A382="","",IF(VLOOKUP(A382,eligibilité!$A$15:$AG$515,10,TRUE)="","",VLOOKUP(A382,eligibilité!$A$15:$AG$515,10,TRUE)))</f>
        <v/>
      </c>
      <c r="K382" s="106" t="str">
        <f>IF(A382="","",IF(VLOOKUP(A382,eligibilité!$A$15:$AG$515,30,FALSE)=0,"",VLOOKUP(A382,eligibilité!$A$15:$AG$515,30,FALSE)))</f>
        <v/>
      </c>
      <c r="L382" s="107" t="str">
        <f t="shared" si="80"/>
        <v/>
      </c>
      <c r="M382" s="108" t="str">
        <f t="shared" si="81"/>
        <v/>
      </c>
      <c r="N382" s="107" t="str">
        <f t="shared" si="82"/>
        <v/>
      </c>
      <c r="O382" s="109" t="str">
        <f t="shared" si="83"/>
        <v/>
      </c>
      <c r="P382" s="109" t="str">
        <f t="shared" si="84"/>
        <v/>
      </c>
      <c r="Q382" s="241" t="str">
        <f t="shared" si="85"/>
        <v/>
      </c>
      <c r="R382" s="110" t="str">
        <f t="shared" si="86"/>
        <v/>
      </c>
      <c r="S382" s="352">
        <f t="shared" ca="1" si="95"/>
        <v>1296</v>
      </c>
      <c r="T382" s="107" t="str">
        <f t="shared" si="87"/>
        <v/>
      </c>
      <c r="U382" s="108" t="str">
        <f t="shared" si="88"/>
        <v/>
      </c>
      <c r="V382" s="107" t="str">
        <f t="shared" si="89"/>
        <v/>
      </c>
      <c r="W382" s="107" t="str">
        <f t="shared" si="90"/>
        <v/>
      </c>
      <c r="X382" s="108" t="str">
        <f t="shared" si="91"/>
        <v/>
      </c>
      <c r="Y382" s="108" t="str">
        <f t="shared" si="92"/>
        <v/>
      </c>
      <c r="Z382" s="108" t="str">
        <f t="shared" si="93"/>
        <v xml:space="preserve">Temps restant : </v>
      </c>
      <c r="AA382" s="355" t="str">
        <f t="shared" si="94"/>
        <v/>
      </c>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row>
    <row r="383" spans="1:87" ht="15.75" thickBot="1">
      <c r="A383" s="354" t="str">
        <f>IF(eligibilité!AG385="","",eligibilité!A385)</f>
        <v/>
      </c>
      <c r="B383" s="103" t="str">
        <f>IF(A383="","",IF(VLOOKUP(A383,eligibilité!$A$15:$J$515,2,TRUE)="","",VLOOKUP(A383,eligibilité!$A$15:$J$515,2,TRUE)))</f>
        <v/>
      </c>
      <c r="C383" s="103" t="str">
        <f>IF(A383="","",IF(VLOOKUP(A383,eligibilité!$A$15:$AG$515,3,TRUE)="","",VLOOKUP(A383,eligibilité!$A$15:$AG$515,3,TRUE)))</f>
        <v/>
      </c>
      <c r="D383" s="103" t="str">
        <f>IF(A383="","",IF(VLOOKUP(A383,eligibilité!$A$15:$AG$515,4,TRUE)="","",VLOOKUP(A383,eligibilité!$A$15:$AG$515,4,TRUE)))</f>
        <v/>
      </c>
      <c r="E383" s="103" t="str">
        <f>IF(A383="","",IF(VLOOKUP(A383,eligibilité!$A$15:$AG$515,5,TRUE)="","",VLOOKUP(A383,eligibilité!$A$15:$AG$515,5,TRUE)))</f>
        <v/>
      </c>
      <c r="F383" s="104" t="str">
        <f>IF(A383="","",IF(VLOOKUP(A383,eligibilité!$A$15:$AG$515,6,TRUE)="","",VLOOKUP(A383,eligibilité!$A$15:$AG$515,6,TRUE)))</f>
        <v/>
      </c>
      <c r="G383" s="104" t="str">
        <f>IF(A383="","",IF(VLOOKUP(A383,eligibilité!$A$15:$AG$515,7,TRUE)="","",VLOOKUP(A383,eligibilité!$A$15:$AG$515,7,TRUE)))</f>
        <v/>
      </c>
      <c r="H383" s="323" t="str">
        <f>IF(A383="","",IF(VLOOKUP(A383,eligibilité!$A$15:$AG$515,8,TRUE)="","",VLOOKUP(A383,eligibilité!$A$15:$AG$515,8,TRUE)))</f>
        <v/>
      </c>
      <c r="I383" s="103" t="str">
        <f>IF(A383="","",IF(VLOOKUP(A383,eligibilité!$A$15:$AG$515,9,TRUE)="","",VLOOKUP(A383,eligibilité!$A$15:$AG$515,9,TRUE)))</f>
        <v/>
      </c>
      <c r="J383" s="105" t="str">
        <f>IF(A383="","",IF(VLOOKUP(A383,eligibilité!$A$15:$AG$515,10,TRUE)="","",VLOOKUP(A383,eligibilité!$A$15:$AG$515,10,TRUE)))</f>
        <v/>
      </c>
      <c r="K383" s="106" t="str">
        <f>IF(A383="","",IF(VLOOKUP(A383,eligibilité!$A$15:$AG$515,30,FALSE)=0,"",VLOOKUP(A383,eligibilité!$A$15:$AG$515,30,FALSE)))</f>
        <v/>
      </c>
      <c r="L383" s="107" t="str">
        <f t="shared" si="80"/>
        <v/>
      </c>
      <c r="M383" s="108" t="str">
        <f t="shared" si="81"/>
        <v/>
      </c>
      <c r="N383" s="107" t="str">
        <f t="shared" si="82"/>
        <v/>
      </c>
      <c r="O383" s="109" t="str">
        <f t="shared" si="83"/>
        <v/>
      </c>
      <c r="P383" s="109" t="str">
        <f t="shared" si="84"/>
        <v/>
      </c>
      <c r="Q383" s="241" t="str">
        <f t="shared" si="85"/>
        <v/>
      </c>
      <c r="R383" s="110" t="str">
        <f t="shared" si="86"/>
        <v/>
      </c>
      <c r="S383" s="352">
        <f t="shared" ca="1" si="95"/>
        <v>1296</v>
      </c>
      <c r="T383" s="107" t="str">
        <f t="shared" si="87"/>
        <v/>
      </c>
      <c r="U383" s="108" t="str">
        <f t="shared" si="88"/>
        <v/>
      </c>
      <c r="V383" s="107" t="str">
        <f t="shared" si="89"/>
        <v/>
      </c>
      <c r="W383" s="107" t="str">
        <f t="shared" si="90"/>
        <v/>
      </c>
      <c r="X383" s="108" t="str">
        <f t="shared" si="91"/>
        <v/>
      </c>
      <c r="Y383" s="108" t="str">
        <f t="shared" si="92"/>
        <v/>
      </c>
      <c r="Z383" s="108" t="str">
        <f t="shared" si="93"/>
        <v xml:space="preserve">Temps restant : </v>
      </c>
      <c r="AA383" s="355" t="str">
        <f t="shared" si="94"/>
        <v/>
      </c>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row>
    <row r="384" spans="1:87" ht="15.75" thickBot="1">
      <c r="A384" s="354" t="str">
        <f>IF(eligibilité!AG386="","",eligibilité!A386)</f>
        <v/>
      </c>
      <c r="B384" s="103" t="str">
        <f>IF(A384="","",IF(VLOOKUP(A384,eligibilité!$A$15:$J$515,2,TRUE)="","",VLOOKUP(A384,eligibilité!$A$15:$J$515,2,TRUE)))</f>
        <v/>
      </c>
      <c r="C384" s="103" t="str">
        <f>IF(A384="","",IF(VLOOKUP(A384,eligibilité!$A$15:$AG$515,3,TRUE)="","",VLOOKUP(A384,eligibilité!$A$15:$AG$515,3,TRUE)))</f>
        <v/>
      </c>
      <c r="D384" s="103" t="str">
        <f>IF(A384="","",IF(VLOOKUP(A384,eligibilité!$A$15:$AG$515,4,TRUE)="","",VLOOKUP(A384,eligibilité!$A$15:$AG$515,4,TRUE)))</f>
        <v/>
      </c>
      <c r="E384" s="103" t="str">
        <f>IF(A384="","",IF(VLOOKUP(A384,eligibilité!$A$15:$AG$515,5,TRUE)="","",VLOOKUP(A384,eligibilité!$A$15:$AG$515,5,TRUE)))</f>
        <v/>
      </c>
      <c r="F384" s="104" t="str">
        <f>IF(A384="","",IF(VLOOKUP(A384,eligibilité!$A$15:$AG$515,6,TRUE)="","",VLOOKUP(A384,eligibilité!$A$15:$AG$515,6,TRUE)))</f>
        <v/>
      </c>
      <c r="G384" s="104" t="str">
        <f>IF(A384="","",IF(VLOOKUP(A384,eligibilité!$A$15:$AG$515,7,TRUE)="","",VLOOKUP(A384,eligibilité!$A$15:$AG$515,7,TRUE)))</f>
        <v/>
      </c>
      <c r="H384" s="323" t="str">
        <f>IF(A384="","",IF(VLOOKUP(A384,eligibilité!$A$15:$AG$515,8,TRUE)="","",VLOOKUP(A384,eligibilité!$A$15:$AG$515,8,TRUE)))</f>
        <v/>
      </c>
      <c r="I384" s="103" t="str">
        <f>IF(A384="","",IF(VLOOKUP(A384,eligibilité!$A$15:$AG$515,9,TRUE)="","",VLOOKUP(A384,eligibilité!$A$15:$AG$515,9,TRUE)))</f>
        <v/>
      </c>
      <c r="J384" s="105" t="str">
        <f>IF(A384="","",IF(VLOOKUP(A384,eligibilité!$A$15:$AG$515,10,TRUE)="","",VLOOKUP(A384,eligibilité!$A$15:$AG$515,10,TRUE)))</f>
        <v/>
      </c>
      <c r="K384" s="106" t="str">
        <f>IF(A384="","",IF(VLOOKUP(A384,eligibilité!$A$15:$AG$515,30,FALSE)=0,"",VLOOKUP(A384,eligibilité!$A$15:$AG$515,30,FALSE)))</f>
        <v/>
      </c>
      <c r="L384" s="107" t="str">
        <f t="shared" si="80"/>
        <v/>
      </c>
      <c r="M384" s="108" t="str">
        <f t="shared" si="81"/>
        <v/>
      </c>
      <c r="N384" s="107" t="str">
        <f t="shared" si="82"/>
        <v/>
      </c>
      <c r="O384" s="109" t="str">
        <f t="shared" si="83"/>
        <v/>
      </c>
      <c r="P384" s="109" t="str">
        <f t="shared" si="84"/>
        <v/>
      </c>
      <c r="Q384" s="241" t="str">
        <f t="shared" si="85"/>
        <v/>
      </c>
      <c r="R384" s="110" t="str">
        <f t="shared" si="86"/>
        <v/>
      </c>
      <c r="S384" s="352">
        <f t="shared" ca="1" si="95"/>
        <v>1296</v>
      </c>
      <c r="T384" s="107" t="str">
        <f t="shared" si="87"/>
        <v/>
      </c>
      <c r="U384" s="108" t="str">
        <f t="shared" si="88"/>
        <v/>
      </c>
      <c r="V384" s="107" t="str">
        <f t="shared" si="89"/>
        <v/>
      </c>
      <c r="W384" s="107" t="str">
        <f t="shared" si="90"/>
        <v/>
      </c>
      <c r="X384" s="108" t="str">
        <f t="shared" si="91"/>
        <v/>
      </c>
      <c r="Y384" s="108" t="str">
        <f t="shared" si="92"/>
        <v/>
      </c>
      <c r="Z384" s="108" t="str">
        <f t="shared" si="93"/>
        <v xml:space="preserve">Temps restant : </v>
      </c>
      <c r="AA384" s="355" t="str">
        <f t="shared" si="94"/>
        <v/>
      </c>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row>
    <row r="385" spans="1:87" ht="15.75" thickBot="1">
      <c r="A385" s="354" t="str">
        <f>IF(eligibilité!AG387="","",eligibilité!A387)</f>
        <v/>
      </c>
      <c r="B385" s="103" t="str">
        <f>IF(A385="","",IF(VLOOKUP(A385,eligibilité!$A$15:$J$515,2,TRUE)="","",VLOOKUP(A385,eligibilité!$A$15:$J$515,2,TRUE)))</f>
        <v/>
      </c>
      <c r="C385" s="103" t="str">
        <f>IF(A385="","",IF(VLOOKUP(A385,eligibilité!$A$15:$AG$515,3,TRUE)="","",VLOOKUP(A385,eligibilité!$A$15:$AG$515,3,TRUE)))</f>
        <v/>
      </c>
      <c r="D385" s="103" t="str">
        <f>IF(A385="","",IF(VLOOKUP(A385,eligibilité!$A$15:$AG$515,4,TRUE)="","",VLOOKUP(A385,eligibilité!$A$15:$AG$515,4,TRUE)))</f>
        <v/>
      </c>
      <c r="E385" s="103" t="str">
        <f>IF(A385="","",IF(VLOOKUP(A385,eligibilité!$A$15:$AG$515,5,TRUE)="","",VLOOKUP(A385,eligibilité!$A$15:$AG$515,5,TRUE)))</f>
        <v/>
      </c>
      <c r="F385" s="104" t="str">
        <f>IF(A385="","",IF(VLOOKUP(A385,eligibilité!$A$15:$AG$515,6,TRUE)="","",VLOOKUP(A385,eligibilité!$A$15:$AG$515,6,TRUE)))</f>
        <v/>
      </c>
      <c r="G385" s="104" t="str">
        <f>IF(A385="","",IF(VLOOKUP(A385,eligibilité!$A$15:$AG$515,7,TRUE)="","",VLOOKUP(A385,eligibilité!$A$15:$AG$515,7,TRUE)))</f>
        <v/>
      </c>
      <c r="H385" s="323" t="str">
        <f>IF(A385="","",IF(VLOOKUP(A385,eligibilité!$A$15:$AG$515,8,TRUE)="","",VLOOKUP(A385,eligibilité!$A$15:$AG$515,8,TRUE)))</f>
        <v/>
      </c>
      <c r="I385" s="103" t="str">
        <f>IF(A385="","",IF(VLOOKUP(A385,eligibilité!$A$15:$AG$515,9,TRUE)="","",VLOOKUP(A385,eligibilité!$A$15:$AG$515,9,TRUE)))</f>
        <v/>
      </c>
      <c r="J385" s="105" t="str">
        <f>IF(A385="","",IF(VLOOKUP(A385,eligibilité!$A$15:$AG$515,10,TRUE)="","",VLOOKUP(A385,eligibilité!$A$15:$AG$515,10,TRUE)))</f>
        <v/>
      </c>
      <c r="K385" s="106" t="str">
        <f>IF(A385="","",IF(VLOOKUP(A385,eligibilité!$A$15:$AG$515,30,FALSE)=0,"",VLOOKUP(A385,eligibilité!$A$15:$AG$515,30,FALSE)))</f>
        <v/>
      </c>
      <c r="L385" s="107" t="str">
        <f t="shared" si="80"/>
        <v/>
      </c>
      <c r="M385" s="108" t="str">
        <f t="shared" si="81"/>
        <v/>
      </c>
      <c r="N385" s="107" t="str">
        <f t="shared" si="82"/>
        <v/>
      </c>
      <c r="O385" s="109" t="str">
        <f t="shared" si="83"/>
        <v/>
      </c>
      <c r="P385" s="109" t="str">
        <f t="shared" si="84"/>
        <v/>
      </c>
      <c r="Q385" s="241" t="str">
        <f t="shared" si="85"/>
        <v/>
      </c>
      <c r="R385" s="110" t="str">
        <f t="shared" si="86"/>
        <v/>
      </c>
      <c r="S385" s="352">
        <f t="shared" ca="1" si="95"/>
        <v>1296</v>
      </c>
      <c r="T385" s="107" t="str">
        <f t="shared" si="87"/>
        <v/>
      </c>
      <c r="U385" s="108" t="str">
        <f t="shared" si="88"/>
        <v/>
      </c>
      <c r="V385" s="107" t="str">
        <f t="shared" si="89"/>
        <v/>
      </c>
      <c r="W385" s="107" t="str">
        <f t="shared" si="90"/>
        <v/>
      </c>
      <c r="X385" s="108" t="str">
        <f t="shared" si="91"/>
        <v/>
      </c>
      <c r="Y385" s="108" t="str">
        <f t="shared" si="92"/>
        <v/>
      </c>
      <c r="Z385" s="108" t="str">
        <f t="shared" si="93"/>
        <v xml:space="preserve">Temps restant : </v>
      </c>
      <c r="AA385" s="355" t="str">
        <f t="shared" si="94"/>
        <v/>
      </c>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row>
    <row r="386" spans="1:87" ht="15.75" thickBot="1">
      <c r="A386" s="354" t="str">
        <f>IF(eligibilité!AG388="","",eligibilité!A388)</f>
        <v/>
      </c>
      <c r="B386" s="103" t="str">
        <f>IF(A386="","",IF(VLOOKUP(A386,eligibilité!$A$15:$J$515,2,TRUE)="","",VLOOKUP(A386,eligibilité!$A$15:$J$515,2,TRUE)))</f>
        <v/>
      </c>
      <c r="C386" s="103" t="str">
        <f>IF(A386="","",IF(VLOOKUP(A386,eligibilité!$A$15:$AG$515,3,TRUE)="","",VLOOKUP(A386,eligibilité!$A$15:$AG$515,3,TRUE)))</f>
        <v/>
      </c>
      <c r="D386" s="103" t="str">
        <f>IF(A386="","",IF(VLOOKUP(A386,eligibilité!$A$15:$AG$515,4,TRUE)="","",VLOOKUP(A386,eligibilité!$A$15:$AG$515,4,TRUE)))</f>
        <v/>
      </c>
      <c r="E386" s="103" t="str">
        <f>IF(A386="","",IF(VLOOKUP(A386,eligibilité!$A$15:$AG$515,5,TRUE)="","",VLOOKUP(A386,eligibilité!$A$15:$AG$515,5,TRUE)))</f>
        <v/>
      </c>
      <c r="F386" s="104" t="str">
        <f>IF(A386="","",IF(VLOOKUP(A386,eligibilité!$A$15:$AG$515,6,TRUE)="","",VLOOKUP(A386,eligibilité!$A$15:$AG$515,6,TRUE)))</f>
        <v/>
      </c>
      <c r="G386" s="104" t="str">
        <f>IF(A386="","",IF(VLOOKUP(A386,eligibilité!$A$15:$AG$515,7,TRUE)="","",VLOOKUP(A386,eligibilité!$A$15:$AG$515,7,TRUE)))</f>
        <v/>
      </c>
      <c r="H386" s="323" t="str">
        <f>IF(A386="","",IF(VLOOKUP(A386,eligibilité!$A$15:$AG$515,8,TRUE)="","",VLOOKUP(A386,eligibilité!$A$15:$AG$515,8,TRUE)))</f>
        <v/>
      </c>
      <c r="I386" s="103" t="str">
        <f>IF(A386="","",IF(VLOOKUP(A386,eligibilité!$A$15:$AG$515,9,TRUE)="","",VLOOKUP(A386,eligibilité!$A$15:$AG$515,9,TRUE)))</f>
        <v/>
      </c>
      <c r="J386" s="105" t="str">
        <f>IF(A386="","",IF(VLOOKUP(A386,eligibilité!$A$15:$AG$515,10,TRUE)="","",VLOOKUP(A386,eligibilité!$A$15:$AG$515,10,TRUE)))</f>
        <v/>
      </c>
      <c r="K386" s="106" t="str">
        <f>IF(A386="","",IF(VLOOKUP(A386,eligibilité!$A$15:$AG$515,30,FALSE)=0,"",VLOOKUP(A386,eligibilité!$A$15:$AG$515,30,FALSE)))</f>
        <v/>
      </c>
      <c r="L386" s="107" t="str">
        <f t="shared" si="80"/>
        <v/>
      </c>
      <c r="M386" s="108" t="str">
        <f t="shared" si="81"/>
        <v/>
      </c>
      <c r="N386" s="107" t="str">
        <f t="shared" si="82"/>
        <v/>
      </c>
      <c r="O386" s="109" t="str">
        <f t="shared" si="83"/>
        <v/>
      </c>
      <c r="P386" s="109" t="str">
        <f t="shared" si="84"/>
        <v/>
      </c>
      <c r="Q386" s="241" t="str">
        <f t="shared" si="85"/>
        <v/>
      </c>
      <c r="R386" s="110" t="str">
        <f t="shared" si="86"/>
        <v/>
      </c>
      <c r="S386" s="352">
        <f t="shared" ca="1" si="95"/>
        <v>1296</v>
      </c>
      <c r="T386" s="107" t="str">
        <f t="shared" si="87"/>
        <v/>
      </c>
      <c r="U386" s="108" t="str">
        <f t="shared" si="88"/>
        <v/>
      </c>
      <c r="V386" s="107" t="str">
        <f t="shared" si="89"/>
        <v/>
      </c>
      <c r="W386" s="107" t="str">
        <f t="shared" si="90"/>
        <v/>
      </c>
      <c r="X386" s="108" t="str">
        <f t="shared" si="91"/>
        <v/>
      </c>
      <c r="Y386" s="108" t="str">
        <f t="shared" si="92"/>
        <v/>
      </c>
      <c r="Z386" s="108" t="str">
        <f t="shared" si="93"/>
        <v xml:space="preserve">Temps restant : </v>
      </c>
      <c r="AA386" s="355" t="str">
        <f t="shared" si="94"/>
        <v/>
      </c>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row>
    <row r="387" spans="1:87" ht="15.75" thickBot="1">
      <c r="A387" s="354" t="str">
        <f>IF(eligibilité!AG389="","",eligibilité!A389)</f>
        <v/>
      </c>
      <c r="B387" s="103" t="str">
        <f>IF(A387="","",IF(VLOOKUP(A387,eligibilité!$A$15:$J$515,2,TRUE)="","",VLOOKUP(A387,eligibilité!$A$15:$J$515,2,TRUE)))</f>
        <v/>
      </c>
      <c r="C387" s="103" t="str">
        <f>IF(A387="","",IF(VLOOKUP(A387,eligibilité!$A$15:$AG$515,3,TRUE)="","",VLOOKUP(A387,eligibilité!$A$15:$AG$515,3,TRUE)))</f>
        <v/>
      </c>
      <c r="D387" s="103" t="str">
        <f>IF(A387="","",IF(VLOOKUP(A387,eligibilité!$A$15:$AG$515,4,TRUE)="","",VLOOKUP(A387,eligibilité!$A$15:$AG$515,4,TRUE)))</f>
        <v/>
      </c>
      <c r="E387" s="103" t="str">
        <f>IF(A387="","",IF(VLOOKUP(A387,eligibilité!$A$15:$AG$515,5,TRUE)="","",VLOOKUP(A387,eligibilité!$A$15:$AG$515,5,TRUE)))</f>
        <v/>
      </c>
      <c r="F387" s="104" t="str">
        <f>IF(A387="","",IF(VLOOKUP(A387,eligibilité!$A$15:$AG$515,6,TRUE)="","",VLOOKUP(A387,eligibilité!$A$15:$AG$515,6,TRUE)))</f>
        <v/>
      </c>
      <c r="G387" s="104" t="str">
        <f>IF(A387="","",IF(VLOOKUP(A387,eligibilité!$A$15:$AG$515,7,TRUE)="","",VLOOKUP(A387,eligibilité!$A$15:$AG$515,7,TRUE)))</f>
        <v/>
      </c>
      <c r="H387" s="323" t="str">
        <f>IF(A387="","",IF(VLOOKUP(A387,eligibilité!$A$15:$AG$515,8,TRUE)="","",VLOOKUP(A387,eligibilité!$A$15:$AG$515,8,TRUE)))</f>
        <v/>
      </c>
      <c r="I387" s="103" t="str">
        <f>IF(A387="","",IF(VLOOKUP(A387,eligibilité!$A$15:$AG$515,9,TRUE)="","",VLOOKUP(A387,eligibilité!$A$15:$AG$515,9,TRUE)))</f>
        <v/>
      </c>
      <c r="J387" s="105" t="str">
        <f>IF(A387="","",IF(VLOOKUP(A387,eligibilité!$A$15:$AG$515,10,TRUE)="","",VLOOKUP(A387,eligibilité!$A$15:$AG$515,10,TRUE)))</f>
        <v/>
      </c>
      <c r="K387" s="106" t="str">
        <f>IF(A387="","",IF(VLOOKUP(A387,eligibilité!$A$15:$AG$515,30,FALSE)=0,"",VLOOKUP(A387,eligibilité!$A$15:$AG$515,30,FALSE)))</f>
        <v/>
      </c>
      <c r="L387" s="107" t="str">
        <f t="shared" si="80"/>
        <v/>
      </c>
      <c r="M387" s="108" t="str">
        <f t="shared" si="81"/>
        <v/>
      </c>
      <c r="N387" s="107" t="str">
        <f t="shared" si="82"/>
        <v/>
      </c>
      <c r="O387" s="109" t="str">
        <f t="shared" si="83"/>
        <v/>
      </c>
      <c r="P387" s="109" t="str">
        <f t="shared" si="84"/>
        <v/>
      </c>
      <c r="Q387" s="241" t="str">
        <f t="shared" si="85"/>
        <v/>
      </c>
      <c r="R387" s="110" t="str">
        <f t="shared" si="86"/>
        <v/>
      </c>
      <c r="S387" s="352">
        <f t="shared" ca="1" si="95"/>
        <v>1296</v>
      </c>
      <c r="T387" s="107" t="str">
        <f t="shared" si="87"/>
        <v/>
      </c>
      <c r="U387" s="108" t="str">
        <f t="shared" si="88"/>
        <v/>
      </c>
      <c r="V387" s="107" t="str">
        <f t="shared" si="89"/>
        <v/>
      </c>
      <c r="W387" s="107" t="str">
        <f t="shared" si="90"/>
        <v/>
      </c>
      <c r="X387" s="108" t="str">
        <f t="shared" si="91"/>
        <v/>
      </c>
      <c r="Y387" s="108" t="str">
        <f t="shared" si="92"/>
        <v/>
      </c>
      <c r="Z387" s="108" t="str">
        <f t="shared" si="93"/>
        <v xml:space="preserve">Temps restant : </v>
      </c>
      <c r="AA387" s="355" t="str">
        <f t="shared" si="94"/>
        <v/>
      </c>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row>
    <row r="388" spans="1:87" ht="15.75" thickBot="1">
      <c r="A388" s="354" t="str">
        <f>IF(eligibilité!AG390="","",eligibilité!A390)</f>
        <v/>
      </c>
      <c r="B388" s="103" t="str">
        <f>IF(A388="","",IF(VLOOKUP(A388,eligibilité!$A$15:$J$515,2,TRUE)="","",VLOOKUP(A388,eligibilité!$A$15:$J$515,2,TRUE)))</f>
        <v/>
      </c>
      <c r="C388" s="103" t="str">
        <f>IF(A388="","",IF(VLOOKUP(A388,eligibilité!$A$15:$AG$515,3,TRUE)="","",VLOOKUP(A388,eligibilité!$A$15:$AG$515,3,TRUE)))</f>
        <v/>
      </c>
      <c r="D388" s="103" t="str">
        <f>IF(A388="","",IF(VLOOKUP(A388,eligibilité!$A$15:$AG$515,4,TRUE)="","",VLOOKUP(A388,eligibilité!$A$15:$AG$515,4,TRUE)))</f>
        <v/>
      </c>
      <c r="E388" s="103" t="str">
        <f>IF(A388="","",IF(VLOOKUP(A388,eligibilité!$A$15:$AG$515,5,TRUE)="","",VLOOKUP(A388,eligibilité!$A$15:$AG$515,5,TRUE)))</f>
        <v/>
      </c>
      <c r="F388" s="104" t="str">
        <f>IF(A388="","",IF(VLOOKUP(A388,eligibilité!$A$15:$AG$515,6,TRUE)="","",VLOOKUP(A388,eligibilité!$A$15:$AG$515,6,TRUE)))</f>
        <v/>
      </c>
      <c r="G388" s="104" t="str">
        <f>IF(A388="","",IF(VLOOKUP(A388,eligibilité!$A$15:$AG$515,7,TRUE)="","",VLOOKUP(A388,eligibilité!$A$15:$AG$515,7,TRUE)))</f>
        <v/>
      </c>
      <c r="H388" s="323" t="str">
        <f>IF(A388="","",IF(VLOOKUP(A388,eligibilité!$A$15:$AG$515,8,TRUE)="","",VLOOKUP(A388,eligibilité!$A$15:$AG$515,8,TRUE)))</f>
        <v/>
      </c>
      <c r="I388" s="103" t="str">
        <f>IF(A388="","",IF(VLOOKUP(A388,eligibilité!$A$15:$AG$515,9,TRUE)="","",VLOOKUP(A388,eligibilité!$A$15:$AG$515,9,TRUE)))</f>
        <v/>
      </c>
      <c r="J388" s="105" t="str">
        <f>IF(A388="","",IF(VLOOKUP(A388,eligibilité!$A$15:$AG$515,10,TRUE)="","",VLOOKUP(A388,eligibilité!$A$15:$AG$515,10,TRUE)))</f>
        <v/>
      </c>
      <c r="K388" s="106" t="str">
        <f>IF(A388="","",IF(VLOOKUP(A388,eligibilité!$A$15:$AG$515,30,FALSE)=0,"",VLOOKUP(A388,eligibilité!$A$15:$AG$515,30,FALSE)))</f>
        <v/>
      </c>
      <c r="L388" s="107" t="str">
        <f t="shared" si="80"/>
        <v/>
      </c>
      <c r="M388" s="108" t="str">
        <f t="shared" si="81"/>
        <v/>
      </c>
      <c r="N388" s="107" t="str">
        <f t="shared" si="82"/>
        <v/>
      </c>
      <c r="O388" s="109" t="str">
        <f t="shared" si="83"/>
        <v/>
      </c>
      <c r="P388" s="109" t="str">
        <f t="shared" si="84"/>
        <v/>
      </c>
      <c r="Q388" s="241" t="str">
        <f t="shared" si="85"/>
        <v/>
      </c>
      <c r="R388" s="110" t="str">
        <f t="shared" si="86"/>
        <v/>
      </c>
      <c r="S388" s="352">
        <f t="shared" ca="1" si="95"/>
        <v>1296</v>
      </c>
      <c r="T388" s="107" t="str">
        <f t="shared" si="87"/>
        <v/>
      </c>
      <c r="U388" s="108" t="str">
        <f t="shared" si="88"/>
        <v/>
      </c>
      <c r="V388" s="107" t="str">
        <f t="shared" si="89"/>
        <v/>
      </c>
      <c r="W388" s="107" t="str">
        <f t="shared" si="90"/>
        <v/>
      </c>
      <c r="X388" s="108" t="str">
        <f t="shared" si="91"/>
        <v/>
      </c>
      <c r="Y388" s="108" t="str">
        <f t="shared" si="92"/>
        <v/>
      </c>
      <c r="Z388" s="108" t="str">
        <f t="shared" si="93"/>
        <v xml:space="preserve">Temps restant : </v>
      </c>
      <c r="AA388" s="355" t="str">
        <f t="shared" si="94"/>
        <v/>
      </c>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row>
    <row r="389" spans="1:87" ht="15.75" thickBot="1">
      <c r="A389" s="354" t="str">
        <f>IF(eligibilité!AG391="","",eligibilité!A391)</f>
        <v/>
      </c>
      <c r="B389" s="103" t="str">
        <f>IF(A389="","",IF(VLOOKUP(A389,eligibilité!$A$15:$J$515,2,TRUE)="","",VLOOKUP(A389,eligibilité!$A$15:$J$515,2,TRUE)))</f>
        <v/>
      </c>
      <c r="C389" s="103" t="str">
        <f>IF(A389="","",IF(VLOOKUP(A389,eligibilité!$A$15:$AG$515,3,TRUE)="","",VLOOKUP(A389,eligibilité!$A$15:$AG$515,3,TRUE)))</f>
        <v/>
      </c>
      <c r="D389" s="103" t="str">
        <f>IF(A389="","",IF(VLOOKUP(A389,eligibilité!$A$15:$AG$515,4,TRUE)="","",VLOOKUP(A389,eligibilité!$A$15:$AG$515,4,TRUE)))</f>
        <v/>
      </c>
      <c r="E389" s="103" t="str">
        <f>IF(A389="","",IF(VLOOKUP(A389,eligibilité!$A$15:$AG$515,5,TRUE)="","",VLOOKUP(A389,eligibilité!$A$15:$AG$515,5,TRUE)))</f>
        <v/>
      </c>
      <c r="F389" s="104" t="str">
        <f>IF(A389="","",IF(VLOOKUP(A389,eligibilité!$A$15:$AG$515,6,TRUE)="","",VLOOKUP(A389,eligibilité!$A$15:$AG$515,6,TRUE)))</f>
        <v/>
      </c>
      <c r="G389" s="104" t="str">
        <f>IF(A389="","",IF(VLOOKUP(A389,eligibilité!$A$15:$AG$515,7,TRUE)="","",VLOOKUP(A389,eligibilité!$A$15:$AG$515,7,TRUE)))</f>
        <v/>
      </c>
      <c r="H389" s="323" t="str">
        <f>IF(A389="","",IF(VLOOKUP(A389,eligibilité!$A$15:$AG$515,8,TRUE)="","",VLOOKUP(A389,eligibilité!$A$15:$AG$515,8,TRUE)))</f>
        <v/>
      </c>
      <c r="I389" s="103" t="str">
        <f>IF(A389="","",IF(VLOOKUP(A389,eligibilité!$A$15:$AG$515,9,TRUE)="","",VLOOKUP(A389,eligibilité!$A$15:$AG$515,9,TRUE)))</f>
        <v/>
      </c>
      <c r="J389" s="105" t="str">
        <f>IF(A389="","",IF(VLOOKUP(A389,eligibilité!$A$15:$AG$515,10,TRUE)="","",VLOOKUP(A389,eligibilité!$A$15:$AG$515,10,TRUE)))</f>
        <v/>
      </c>
      <c r="K389" s="106" t="str">
        <f>IF(A389="","",IF(VLOOKUP(A389,eligibilité!$A$15:$AG$515,30,FALSE)=0,"",VLOOKUP(A389,eligibilité!$A$15:$AG$515,30,FALSE)))</f>
        <v/>
      </c>
      <c r="L389" s="107" t="str">
        <f t="shared" si="80"/>
        <v/>
      </c>
      <c r="M389" s="108" t="str">
        <f t="shared" si="81"/>
        <v/>
      </c>
      <c r="N389" s="107" t="str">
        <f t="shared" si="82"/>
        <v/>
      </c>
      <c r="O389" s="109" t="str">
        <f t="shared" si="83"/>
        <v/>
      </c>
      <c r="P389" s="109" t="str">
        <f t="shared" si="84"/>
        <v/>
      </c>
      <c r="Q389" s="241" t="str">
        <f t="shared" si="85"/>
        <v/>
      </c>
      <c r="R389" s="110" t="str">
        <f t="shared" si="86"/>
        <v/>
      </c>
      <c r="S389" s="352">
        <f t="shared" ca="1" si="95"/>
        <v>1296</v>
      </c>
      <c r="T389" s="107" t="str">
        <f t="shared" si="87"/>
        <v/>
      </c>
      <c r="U389" s="108" t="str">
        <f t="shared" si="88"/>
        <v/>
      </c>
      <c r="V389" s="107" t="str">
        <f t="shared" si="89"/>
        <v/>
      </c>
      <c r="W389" s="107" t="str">
        <f t="shared" si="90"/>
        <v/>
      </c>
      <c r="X389" s="108" t="str">
        <f t="shared" si="91"/>
        <v/>
      </c>
      <c r="Y389" s="108" t="str">
        <f t="shared" si="92"/>
        <v/>
      </c>
      <c r="Z389" s="108" t="str">
        <f t="shared" si="93"/>
        <v xml:space="preserve">Temps restant : </v>
      </c>
      <c r="AA389" s="355" t="str">
        <f t="shared" si="94"/>
        <v/>
      </c>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row>
    <row r="390" spans="1:87" ht="15.75" thickBot="1">
      <c r="A390" s="354" t="str">
        <f>IF(eligibilité!AG392="","",eligibilité!A392)</f>
        <v/>
      </c>
      <c r="B390" s="103" t="str">
        <f>IF(A390="","",IF(VLOOKUP(A390,eligibilité!$A$15:$J$515,2,TRUE)="","",VLOOKUP(A390,eligibilité!$A$15:$J$515,2,TRUE)))</f>
        <v/>
      </c>
      <c r="C390" s="103" t="str">
        <f>IF(A390="","",IF(VLOOKUP(A390,eligibilité!$A$15:$AG$515,3,TRUE)="","",VLOOKUP(A390,eligibilité!$A$15:$AG$515,3,TRUE)))</f>
        <v/>
      </c>
      <c r="D390" s="103" t="str">
        <f>IF(A390="","",IF(VLOOKUP(A390,eligibilité!$A$15:$AG$515,4,TRUE)="","",VLOOKUP(A390,eligibilité!$A$15:$AG$515,4,TRUE)))</f>
        <v/>
      </c>
      <c r="E390" s="103" t="str">
        <f>IF(A390="","",IF(VLOOKUP(A390,eligibilité!$A$15:$AG$515,5,TRUE)="","",VLOOKUP(A390,eligibilité!$A$15:$AG$515,5,TRUE)))</f>
        <v/>
      </c>
      <c r="F390" s="104" t="str">
        <f>IF(A390="","",IF(VLOOKUP(A390,eligibilité!$A$15:$AG$515,6,TRUE)="","",VLOOKUP(A390,eligibilité!$A$15:$AG$515,6,TRUE)))</f>
        <v/>
      </c>
      <c r="G390" s="104" t="str">
        <f>IF(A390="","",IF(VLOOKUP(A390,eligibilité!$A$15:$AG$515,7,TRUE)="","",VLOOKUP(A390,eligibilité!$A$15:$AG$515,7,TRUE)))</f>
        <v/>
      </c>
      <c r="H390" s="323" t="str">
        <f>IF(A390="","",IF(VLOOKUP(A390,eligibilité!$A$15:$AG$515,8,TRUE)="","",VLOOKUP(A390,eligibilité!$A$15:$AG$515,8,TRUE)))</f>
        <v/>
      </c>
      <c r="I390" s="103" t="str">
        <f>IF(A390="","",IF(VLOOKUP(A390,eligibilité!$A$15:$AG$515,9,TRUE)="","",VLOOKUP(A390,eligibilité!$A$15:$AG$515,9,TRUE)))</f>
        <v/>
      </c>
      <c r="J390" s="105" t="str">
        <f>IF(A390="","",IF(VLOOKUP(A390,eligibilité!$A$15:$AG$515,10,TRUE)="","",VLOOKUP(A390,eligibilité!$A$15:$AG$515,10,TRUE)))</f>
        <v/>
      </c>
      <c r="K390" s="106" t="str">
        <f>IF(A390="","",IF(VLOOKUP(A390,eligibilité!$A$15:$AG$515,30,FALSE)=0,"",VLOOKUP(A390,eligibilité!$A$15:$AG$515,30,FALSE)))</f>
        <v/>
      </c>
      <c r="L390" s="107" t="str">
        <f t="shared" si="80"/>
        <v/>
      </c>
      <c r="M390" s="108" t="str">
        <f t="shared" si="81"/>
        <v/>
      </c>
      <c r="N390" s="107" t="str">
        <f t="shared" si="82"/>
        <v/>
      </c>
      <c r="O390" s="109" t="str">
        <f t="shared" si="83"/>
        <v/>
      </c>
      <c r="P390" s="109" t="str">
        <f t="shared" si="84"/>
        <v/>
      </c>
      <c r="Q390" s="241" t="str">
        <f t="shared" si="85"/>
        <v/>
      </c>
      <c r="R390" s="110" t="str">
        <f t="shared" si="86"/>
        <v/>
      </c>
      <c r="S390" s="352">
        <f t="shared" ca="1" si="95"/>
        <v>1296</v>
      </c>
      <c r="T390" s="107" t="str">
        <f t="shared" si="87"/>
        <v/>
      </c>
      <c r="U390" s="108" t="str">
        <f t="shared" si="88"/>
        <v/>
      </c>
      <c r="V390" s="107" t="str">
        <f t="shared" si="89"/>
        <v/>
      </c>
      <c r="W390" s="107" t="str">
        <f t="shared" si="90"/>
        <v/>
      </c>
      <c r="X390" s="108" t="str">
        <f t="shared" si="91"/>
        <v/>
      </c>
      <c r="Y390" s="108" t="str">
        <f t="shared" si="92"/>
        <v/>
      </c>
      <c r="Z390" s="108" t="str">
        <f t="shared" si="93"/>
        <v xml:space="preserve">Temps restant : </v>
      </c>
      <c r="AA390" s="355" t="str">
        <f t="shared" si="94"/>
        <v/>
      </c>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row>
    <row r="391" spans="1:87" ht="15.75" thickBot="1">
      <c r="A391" s="354" t="str">
        <f>IF(eligibilité!AG393="","",eligibilité!A393)</f>
        <v/>
      </c>
      <c r="B391" s="103" t="str">
        <f>IF(A391="","",IF(VLOOKUP(A391,eligibilité!$A$15:$J$515,2,TRUE)="","",VLOOKUP(A391,eligibilité!$A$15:$J$515,2,TRUE)))</f>
        <v/>
      </c>
      <c r="C391" s="103" t="str">
        <f>IF(A391="","",IF(VLOOKUP(A391,eligibilité!$A$15:$AG$515,3,TRUE)="","",VLOOKUP(A391,eligibilité!$A$15:$AG$515,3,TRUE)))</f>
        <v/>
      </c>
      <c r="D391" s="103" t="str">
        <f>IF(A391="","",IF(VLOOKUP(A391,eligibilité!$A$15:$AG$515,4,TRUE)="","",VLOOKUP(A391,eligibilité!$A$15:$AG$515,4,TRUE)))</f>
        <v/>
      </c>
      <c r="E391" s="103" t="str">
        <f>IF(A391="","",IF(VLOOKUP(A391,eligibilité!$A$15:$AG$515,5,TRUE)="","",VLOOKUP(A391,eligibilité!$A$15:$AG$515,5,TRUE)))</f>
        <v/>
      </c>
      <c r="F391" s="104" t="str">
        <f>IF(A391="","",IF(VLOOKUP(A391,eligibilité!$A$15:$AG$515,6,TRUE)="","",VLOOKUP(A391,eligibilité!$A$15:$AG$515,6,TRUE)))</f>
        <v/>
      </c>
      <c r="G391" s="104" t="str">
        <f>IF(A391="","",IF(VLOOKUP(A391,eligibilité!$A$15:$AG$515,7,TRUE)="","",VLOOKUP(A391,eligibilité!$A$15:$AG$515,7,TRUE)))</f>
        <v/>
      </c>
      <c r="H391" s="323" t="str">
        <f>IF(A391="","",IF(VLOOKUP(A391,eligibilité!$A$15:$AG$515,8,TRUE)="","",VLOOKUP(A391,eligibilité!$A$15:$AG$515,8,TRUE)))</f>
        <v/>
      </c>
      <c r="I391" s="103" t="str">
        <f>IF(A391="","",IF(VLOOKUP(A391,eligibilité!$A$15:$AG$515,9,TRUE)="","",VLOOKUP(A391,eligibilité!$A$15:$AG$515,9,TRUE)))</f>
        <v/>
      </c>
      <c r="J391" s="105" t="str">
        <f>IF(A391="","",IF(VLOOKUP(A391,eligibilité!$A$15:$AG$515,10,TRUE)="","",VLOOKUP(A391,eligibilité!$A$15:$AG$515,10,TRUE)))</f>
        <v/>
      </c>
      <c r="K391" s="106" t="str">
        <f>IF(A391="","",IF(VLOOKUP(A391,eligibilité!$A$15:$AG$515,30,FALSE)=0,"",VLOOKUP(A391,eligibilité!$A$15:$AG$515,30,FALSE)))</f>
        <v/>
      </c>
      <c r="L391" s="107" t="str">
        <f t="shared" si="80"/>
        <v/>
      </c>
      <c r="M391" s="108" t="str">
        <f t="shared" si="81"/>
        <v/>
      </c>
      <c r="N391" s="107" t="str">
        <f t="shared" si="82"/>
        <v/>
      </c>
      <c r="O391" s="109" t="str">
        <f t="shared" si="83"/>
        <v/>
      </c>
      <c r="P391" s="109" t="str">
        <f t="shared" si="84"/>
        <v/>
      </c>
      <c r="Q391" s="241" t="str">
        <f t="shared" si="85"/>
        <v/>
      </c>
      <c r="R391" s="110" t="str">
        <f t="shared" si="86"/>
        <v/>
      </c>
      <c r="S391" s="352">
        <f t="shared" ca="1" si="95"/>
        <v>1296</v>
      </c>
      <c r="T391" s="107" t="str">
        <f t="shared" si="87"/>
        <v/>
      </c>
      <c r="U391" s="108" t="str">
        <f t="shared" si="88"/>
        <v/>
      </c>
      <c r="V391" s="107" t="str">
        <f t="shared" si="89"/>
        <v/>
      </c>
      <c r="W391" s="107" t="str">
        <f t="shared" si="90"/>
        <v/>
      </c>
      <c r="X391" s="108" t="str">
        <f t="shared" si="91"/>
        <v/>
      </c>
      <c r="Y391" s="108" t="str">
        <f t="shared" si="92"/>
        <v/>
      </c>
      <c r="Z391" s="108" t="str">
        <f t="shared" si="93"/>
        <v xml:space="preserve">Temps restant : </v>
      </c>
      <c r="AA391" s="355" t="str">
        <f t="shared" si="94"/>
        <v/>
      </c>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row>
    <row r="392" spans="1:87" ht="15.75" thickBot="1">
      <c r="A392" s="354" t="str">
        <f>IF(eligibilité!AG394="","",eligibilité!A394)</f>
        <v/>
      </c>
      <c r="B392" s="103" t="str">
        <f>IF(A392="","",IF(VLOOKUP(A392,eligibilité!$A$15:$J$515,2,TRUE)="","",VLOOKUP(A392,eligibilité!$A$15:$J$515,2,TRUE)))</f>
        <v/>
      </c>
      <c r="C392" s="103" t="str">
        <f>IF(A392="","",IF(VLOOKUP(A392,eligibilité!$A$15:$AG$515,3,TRUE)="","",VLOOKUP(A392,eligibilité!$A$15:$AG$515,3,TRUE)))</f>
        <v/>
      </c>
      <c r="D392" s="103" t="str">
        <f>IF(A392="","",IF(VLOOKUP(A392,eligibilité!$A$15:$AG$515,4,TRUE)="","",VLOOKUP(A392,eligibilité!$A$15:$AG$515,4,TRUE)))</f>
        <v/>
      </c>
      <c r="E392" s="103" t="str">
        <f>IF(A392="","",IF(VLOOKUP(A392,eligibilité!$A$15:$AG$515,5,TRUE)="","",VLOOKUP(A392,eligibilité!$A$15:$AG$515,5,TRUE)))</f>
        <v/>
      </c>
      <c r="F392" s="104" t="str">
        <f>IF(A392="","",IF(VLOOKUP(A392,eligibilité!$A$15:$AG$515,6,TRUE)="","",VLOOKUP(A392,eligibilité!$A$15:$AG$515,6,TRUE)))</f>
        <v/>
      </c>
      <c r="G392" s="104" t="str">
        <f>IF(A392="","",IF(VLOOKUP(A392,eligibilité!$A$15:$AG$515,7,TRUE)="","",VLOOKUP(A392,eligibilité!$A$15:$AG$515,7,TRUE)))</f>
        <v/>
      </c>
      <c r="H392" s="323" t="str">
        <f>IF(A392="","",IF(VLOOKUP(A392,eligibilité!$A$15:$AG$515,8,TRUE)="","",VLOOKUP(A392,eligibilité!$A$15:$AG$515,8,TRUE)))</f>
        <v/>
      </c>
      <c r="I392" s="103" t="str">
        <f>IF(A392="","",IF(VLOOKUP(A392,eligibilité!$A$15:$AG$515,9,TRUE)="","",VLOOKUP(A392,eligibilité!$A$15:$AG$515,9,TRUE)))</f>
        <v/>
      </c>
      <c r="J392" s="105" t="str">
        <f>IF(A392="","",IF(VLOOKUP(A392,eligibilité!$A$15:$AG$515,10,TRUE)="","",VLOOKUP(A392,eligibilité!$A$15:$AG$515,10,TRUE)))</f>
        <v/>
      </c>
      <c r="K392" s="106" t="str">
        <f>IF(A392="","",IF(VLOOKUP(A392,eligibilité!$A$15:$AG$515,30,FALSE)=0,"",VLOOKUP(A392,eligibilité!$A$15:$AG$515,30,FALSE)))</f>
        <v/>
      </c>
      <c r="L392" s="107" t="str">
        <f t="shared" si="80"/>
        <v/>
      </c>
      <c r="M392" s="108" t="str">
        <f t="shared" si="81"/>
        <v/>
      </c>
      <c r="N392" s="107" t="str">
        <f t="shared" si="82"/>
        <v/>
      </c>
      <c r="O392" s="109" t="str">
        <f t="shared" si="83"/>
        <v/>
      </c>
      <c r="P392" s="109" t="str">
        <f t="shared" si="84"/>
        <v/>
      </c>
      <c r="Q392" s="241" t="str">
        <f t="shared" si="85"/>
        <v/>
      </c>
      <c r="R392" s="110" t="str">
        <f t="shared" si="86"/>
        <v/>
      </c>
      <c r="S392" s="352">
        <f t="shared" ca="1" si="95"/>
        <v>1296</v>
      </c>
      <c r="T392" s="107" t="str">
        <f t="shared" si="87"/>
        <v/>
      </c>
      <c r="U392" s="108" t="str">
        <f t="shared" si="88"/>
        <v/>
      </c>
      <c r="V392" s="107" t="str">
        <f t="shared" si="89"/>
        <v/>
      </c>
      <c r="W392" s="107" t="str">
        <f t="shared" si="90"/>
        <v/>
      </c>
      <c r="X392" s="108" t="str">
        <f t="shared" si="91"/>
        <v/>
      </c>
      <c r="Y392" s="108" t="str">
        <f t="shared" si="92"/>
        <v/>
      </c>
      <c r="Z392" s="108" t="str">
        <f t="shared" si="93"/>
        <v xml:space="preserve">Temps restant : </v>
      </c>
      <c r="AA392" s="355" t="str">
        <f t="shared" si="94"/>
        <v/>
      </c>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row>
    <row r="393" spans="1:87" ht="15.75" thickBot="1">
      <c r="A393" s="354" t="str">
        <f>IF(eligibilité!AG395="","",eligibilité!A395)</f>
        <v/>
      </c>
      <c r="B393" s="103" t="str">
        <f>IF(A393="","",IF(VLOOKUP(A393,eligibilité!$A$15:$J$515,2,TRUE)="","",VLOOKUP(A393,eligibilité!$A$15:$J$515,2,TRUE)))</f>
        <v/>
      </c>
      <c r="C393" s="103" t="str">
        <f>IF(A393="","",IF(VLOOKUP(A393,eligibilité!$A$15:$AG$515,3,TRUE)="","",VLOOKUP(A393,eligibilité!$A$15:$AG$515,3,TRUE)))</f>
        <v/>
      </c>
      <c r="D393" s="103" t="str">
        <f>IF(A393="","",IF(VLOOKUP(A393,eligibilité!$A$15:$AG$515,4,TRUE)="","",VLOOKUP(A393,eligibilité!$A$15:$AG$515,4,TRUE)))</f>
        <v/>
      </c>
      <c r="E393" s="103" t="str">
        <f>IF(A393="","",IF(VLOOKUP(A393,eligibilité!$A$15:$AG$515,5,TRUE)="","",VLOOKUP(A393,eligibilité!$A$15:$AG$515,5,TRUE)))</f>
        <v/>
      </c>
      <c r="F393" s="104" t="str">
        <f>IF(A393="","",IF(VLOOKUP(A393,eligibilité!$A$15:$AG$515,6,TRUE)="","",VLOOKUP(A393,eligibilité!$A$15:$AG$515,6,TRUE)))</f>
        <v/>
      </c>
      <c r="G393" s="104" t="str">
        <f>IF(A393="","",IF(VLOOKUP(A393,eligibilité!$A$15:$AG$515,7,TRUE)="","",VLOOKUP(A393,eligibilité!$A$15:$AG$515,7,TRUE)))</f>
        <v/>
      </c>
      <c r="H393" s="323" t="str">
        <f>IF(A393="","",IF(VLOOKUP(A393,eligibilité!$A$15:$AG$515,8,TRUE)="","",VLOOKUP(A393,eligibilité!$A$15:$AG$515,8,TRUE)))</f>
        <v/>
      </c>
      <c r="I393" s="103" t="str">
        <f>IF(A393="","",IF(VLOOKUP(A393,eligibilité!$A$15:$AG$515,9,TRUE)="","",VLOOKUP(A393,eligibilité!$A$15:$AG$515,9,TRUE)))</f>
        <v/>
      </c>
      <c r="J393" s="105" t="str">
        <f>IF(A393="","",IF(VLOOKUP(A393,eligibilité!$A$15:$AG$515,10,TRUE)="","",VLOOKUP(A393,eligibilité!$A$15:$AG$515,10,TRUE)))</f>
        <v/>
      </c>
      <c r="K393" s="106" t="str">
        <f>IF(A393="","",IF(VLOOKUP(A393,eligibilité!$A$15:$AG$515,30,FALSE)=0,"",VLOOKUP(A393,eligibilité!$A$15:$AG$515,30,FALSE)))</f>
        <v/>
      </c>
      <c r="L393" s="107" t="str">
        <f t="shared" si="80"/>
        <v/>
      </c>
      <c r="M393" s="108" t="str">
        <f t="shared" si="81"/>
        <v/>
      </c>
      <c r="N393" s="107" t="str">
        <f t="shared" si="82"/>
        <v/>
      </c>
      <c r="O393" s="109" t="str">
        <f t="shared" si="83"/>
        <v/>
      </c>
      <c r="P393" s="109" t="str">
        <f t="shared" si="84"/>
        <v/>
      </c>
      <c r="Q393" s="241" t="str">
        <f t="shared" si="85"/>
        <v/>
      </c>
      <c r="R393" s="110" t="str">
        <f t="shared" si="86"/>
        <v/>
      </c>
      <c r="S393" s="352">
        <f t="shared" ca="1" si="95"/>
        <v>1296</v>
      </c>
      <c r="T393" s="107" t="str">
        <f t="shared" si="87"/>
        <v/>
      </c>
      <c r="U393" s="108" t="str">
        <f t="shared" si="88"/>
        <v/>
      </c>
      <c r="V393" s="107" t="str">
        <f t="shared" si="89"/>
        <v/>
      </c>
      <c r="W393" s="107" t="str">
        <f t="shared" si="90"/>
        <v/>
      </c>
      <c r="X393" s="108" t="str">
        <f t="shared" si="91"/>
        <v/>
      </c>
      <c r="Y393" s="108" t="str">
        <f t="shared" si="92"/>
        <v/>
      </c>
      <c r="Z393" s="108" t="str">
        <f t="shared" si="93"/>
        <v xml:space="preserve">Temps restant : </v>
      </c>
      <c r="AA393" s="355" t="str">
        <f t="shared" si="94"/>
        <v/>
      </c>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row>
    <row r="394" spans="1:87" ht="15.75" thickBot="1">
      <c r="A394" s="354" t="str">
        <f>IF(eligibilité!AG396="","",eligibilité!A396)</f>
        <v/>
      </c>
      <c r="B394" s="103" t="str">
        <f>IF(A394="","",IF(VLOOKUP(A394,eligibilité!$A$15:$J$515,2,TRUE)="","",VLOOKUP(A394,eligibilité!$A$15:$J$515,2,TRUE)))</f>
        <v/>
      </c>
      <c r="C394" s="103" t="str">
        <f>IF(A394="","",IF(VLOOKUP(A394,eligibilité!$A$15:$AG$515,3,TRUE)="","",VLOOKUP(A394,eligibilité!$A$15:$AG$515,3,TRUE)))</f>
        <v/>
      </c>
      <c r="D394" s="103" t="str">
        <f>IF(A394="","",IF(VLOOKUP(A394,eligibilité!$A$15:$AG$515,4,TRUE)="","",VLOOKUP(A394,eligibilité!$A$15:$AG$515,4,TRUE)))</f>
        <v/>
      </c>
      <c r="E394" s="103" t="str">
        <f>IF(A394="","",IF(VLOOKUP(A394,eligibilité!$A$15:$AG$515,5,TRUE)="","",VLOOKUP(A394,eligibilité!$A$15:$AG$515,5,TRUE)))</f>
        <v/>
      </c>
      <c r="F394" s="104" t="str">
        <f>IF(A394="","",IF(VLOOKUP(A394,eligibilité!$A$15:$AG$515,6,TRUE)="","",VLOOKUP(A394,eligibilité!$A$15:$AG$515,6,TRUE)))</f>
        <v/>
      </c>
      <c r="G394" s="104" t="str">
        <f>IF(A394="","",IF(VLOOKUP(A394,eligibilité!$A$15:$AG$515,7,TRUE)="","",VLOOKUP(A394,eligibilité!$A$15:$AG$515,7,TRUE)))</f>
        <v/>
      </c>
      <c r="H394" s="323" t="str">
        <f>IF(A394="","",IF(VLOOKUP(A394,eligibilité!$A$15:$AG$515,8,TRUE)="","",VLOOKUP(A394,eligibilité!$A$15:$AG$515,8,TRUE)))</f>
        <v/>
      </c>
      <c r="I394" s="103" t="str">
        <f>IF(A394="","",IF(VLOOKUP(A394,eligibilité!$A$15:$AG$515,9,TRUE)="","",VLOOKUP(A394,eligibilité!$A$15:$AG$515,9,TRUE)))</f>
        <v/>
      </c>
      <c r="J394" s="105" t="str">
        <f>IF(A394="","",IF(VLOOKUP(A394,eligibilité!$A$15:$AG$515,10,TRUE)="","",VLOOKUP(A394,eligibilité!$A$15:$AG$515,10,TRUE)))</f>
        <v/>
      </c>
      <c r="K394" s="106" t="str">
        <f>IF(A394="","",IF(VLOOKUP(A394,eligibilité!$A$15:$AG$515,30,FALSE)=0,"",VLOOKUP(A394,eligibilité!$A$15:$AG$515,30,FALSE)))</f>
        <v/>
      </c>
      <c r="L394" s="107" t="str">
        <f t="shared" si="80"/>
        <v/>
      </c>
      <c r="M394" s="108" t="str">
        <f t="shared" si="81"/>
        <v/>
      </c>
      <c r="N394" s="107" t="str">
        <f t="shared" si="82"/>
        <v/>
      </c>
      <c r="O394" s="109" t="str">
        <f t="shared" si="83"/>
        <v/>
      </c>
      <c r="P394" s="109" t="str">
        <f t="shared" si="84"/>
        <v/>
      </c>
      <c r="Q394" s="241" t="str">
        <f t="shared" si="85"/>
        <v/>
      </c>
      <c r="R394" s="110" t="str">
        <f t="shared" si="86"/>
        <v/>
      </c>
      <c r="S394" s="352">
        <f t="shared" ca="1" si="95"/>
        <v>1296</v>
      </c>
      <c r="T394" s="107" t="str">
        <f t="shared" si="87"/>
        <v/>
      </c>
      <c r="U394" s="108" t="str">
        <f t="shared" si="88"/>
        <v/>
      </c>
      <c r="V394" s="107" t="str">
        <f t="shared" si="89"/>
        <v/>
      </c>
      <c r="W394" s="107" t="str">
        <f t="shared" si="90"/>
        <v/>
      </c>
      <c r="X394" s="108" t="str">
        <f t="shared" si="91"/>
        <v/>
      </c>
      <c r="Y394" s="108" t="str">
        <f t="shared" si="92"/>
        <v/>
      </c>
      <c r="Z394" s="108" t="str">
        <f t="shared" si="93"/>
        <v xml:space="preserve">Temps restant : </v>
      </c>
      <c r="AA394" s="355" t="str">
        <f t="shared" si="94"/>
        <v/>
      </c>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row>
    <row r="395" spans="1:87" ht="15.75" thickBot="1">
      <c r="A395" s="354" t="str">
        <f>IF(eligibilité!AG397="","",eligibilité!A397)</f>
        <v/>
      </c>
      <c r="B395" s="103" t="str">
        <f>IF(A395="","",IF(VLOOKUP(A395,eligibilité!$A$15:$J$515,2,TRUE)="","",VLOOKUP(A395,eligibilité!$A$15:$J$515,2,TRUE)))</f>
        <v/>
      </c>
      <c r="C395" s="103" t="str">
        <f>IF(A395="","",IF(VLOOKUP(A395,eligibilité!$A$15:$AG$515,3,TRUE)="","",VLOOKUP(A395,eligibilité!$A$15:$AG$515,3,TRUE)))</f>
        <v/>
      </c>
      <c r="D395" s="103" t="str">
        <f>IF(A395="","",IF(VLOOKUP(A395,eligibilité!$A$15:$AG$515,4,TRUE)="","",VLOOKUP(A395,eligibilité!$A$15:$AG$515,4,TRUE)))</f>
        <v/>
      </c>
      <c r="E395" s="103" t="str">
        <f>IF(A395="","",IF(VLOOKUP(A395,eligibilité!$A$15:$AG$515,5,TRUE)="","",VLOOKUP(A395,eligibilité!$A$15:$AG$515,5,TRUE)))</f>
        <v/>
      </c>
      <c r="F395" s="104" t="str">
        <f>IF(A395="","",IF(VLOOKUP(A395,eligibilité!$A$15:$AG$515,6,TRUE)="","",VLOOKUP(A395,eligibilité!$A$15:$AG$515,6,TRUE)))</f>
        <v/>
      </c>
      <c r="G395" s="104" t="str">
        <f>IF(A395="","",IF(VLOOKUP(A395,eligibilité!$A$15:$AG$515,7,TRUE)="","",VLOOKUP(A395,eligibilité!$A$15:$AG$515,7,TRUE)))</f>
        <v/>
      </c>
      <c r="H395" s="323" t="str">
        <f>IF(A395="","",IF(VLOOKUP(A395,eligibilité!$A$15:$AG$515,8,TRUE)="","",VLOOKUP(A395,eligibilité!$A$15:$AG$515,8,TRUE)))</f>
        <v/>
      </c>
      <c r="I395" s="103" t="str">
        <f>IF(A395="","",IF(VLOOKUP(A395,eligibilité!$A$15:$AG$515,9,TRUE)="","",VLOOKUP(A395,eligibilité!$A$15:$AG$515,9,TRUE)))</f>
        <v/>
      </c>
      <c r="J395" s="105" t="str">
        <f>IF(A395="","",IF(VLOOKUP(A395,eligibilité!$A$15:$AG$515,10,TRUE)="","",VLOOKUP(A395,eligibilité!$A$15:$AG$515,10,TRUE)))</f>
        <v/>
      </c>
      <c r="K395" s="106" t="str">
        <f>IF(A395="","",IF(VLOOKUP(A395,eligibilité!$A$15:$AG$515,30,FALSE)=0,"",VLOOKUP(A395,eligibilité!$A$15:$AG$515,30,FALSE)))</f>
        <v/>
      </c>
      <c r="L395" s="107" t="str">
        <f t="shared" si="80"/>
        <v/>
      </c>
      <c r="M395" s="108" t="str">
        <f t="shared" si="81"/>
        <v/>
      </c>
      <c r="N395" s="107" t="str">
        <f t="shared" si="82"/>
        <v/>
      </c>
      <c r="O395" s="109" t="str">
        <f t="shared" si="83"/>
        <v/>
      </c>
      <c r="P395" s="109" t="str">
        <f t="shared" si="84"/>
        <v/>
      </c>
      <c r="Q395" s="241" t="str">
        <f t="shared" si="85"/>
        <v/>
      </c>
      <c r="R395" s="110" t="str">
        <f t="shared" si="86"/>
        <v/>
      </c>
      <c r="S395" s="352">
        <f t="shared" ca="1" si="95"/>
        <v>1296</v>
      </c>
      <c r="T395" s="107" t="str">
        <f t="shared" si="87"/>
        <v/>
      </c>
      <c r="U395" s="108" t="str">
        <f t="shared" si="88"/>
        <v/>
      </c>
      <c r="V395" s="107" t="str">
        <f t="shared" si="89"/>
        <v/>
      </c>
      <c r="W395" s="107" t="str">
        <f t="shared" si="90"/>
        <v/>
      </c>
      <c r="X395" s="108" t="str">
        <f t="shared" si="91"/>
        <v/>
      </c>
      <c r="Y395" s="108" t="str">
        <f t="shared" si="92"/>
        <v/>
      </c>
      <c r="Z395" s="108" t="str">
        <f t="shared" si="93"/>
        <v xml:space="preserve">Temps restant : </v>
      </c>
      <c r="AA395" s="355" t="str">
        <f t="shared" si="94"/>
        <v/>
      </c>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row>
    <row r="396" spans="1:87" ht="15.75" thickBot="1">
      <c r="A396" s="354" t="str">
        <f>IF(eligibilité!AG398="","",eligibilité!A398)</f>
        <v/>
      </c>
      <c r="B396" s="103" t="str">
        <f>IF(A396="","",IF(VLOOKUP(A396,eligibilité!$A$15:$J$515,2,TRUE)="","",VLOOKUP(A396,eligibilité!$A$15:$J$515,2,TRUE)))</f>
        <v/>
      </c>
      <c r="C396" s="103" t="str">
        <f>IF(A396="","",IF(VLOOKUP(A396,eligibilité!$A$15:$AG$515,3,TRUE)="","",VLOOKUP(A396,eligibilité!$A$15:$AG$515,3,TRUE)))</f>
        <v/>
      </c>
      <c r="D396" s="103" t="str">
        <f>IF(A396="","",IF(VLOOKUP(A396,eligibilité!$A$15:$AG$515,4,TRUE)="","",VLOOKUP(A396,eligibilité!$A$15:$AG$515,4,TRUE)))</f>
        <v/>
      </c>
      <c r="E396" s="103" t="str">
        <f>IF(A396="","",IF(VLOOKUP(A396,eligibilité!$A$15:$AG$515,5,TRUE)="","",VLOOKUP(A396,eligibilité!$A$15:$AG$515,5,TRUE)))</f>
        <v/>
      </c>
      <c r="F396" s="104" t="str">
        <f>IF(A396="","",IF(VLOOKUP(A396,eligibilité!$A$15:$AG$515,6,TRUE)="","",VLOOKUP(A396,eligibilité!$A$15:$AG$515,6,TRUE)))</f>
        <v/>
      </c>
      <c r="G396" s="104" t="str">
        <f>IF(A396="","",IF(VLOOKUP(A396,eligibilité!$A$15:$AG$515,7,TRUE)="","",VLOOKUP(A396,eligibilité!$A$15:$AG$515,7,TRUE)))</f>
        <v/>
      </c>
      <c r="H396" s="323" t="str">
        <f>IF(A396="","",IF(VLOOKUP(A396,eligibilité!$A$15:$AG$515,8,TRUE)="","",VLOOKUP(A396,eligibilité!$A$15:$AG$515,8,TRUE)))</f>
        <v/>
      </c>
      <c r="I396" s="103" t="str">
        <f>IF(A396="","",IF(VLOOKUP(A396,eligibilité!$A$15:$AG$515,9,TRUE)="","",VLOOKUP(A396,eligibilité!$A$15:$AG$515,9,TRUE)))</f>
        <v/>
      </c>
      <c r="J396" s="105" t="str">
        <f>IF(A396="","",IF(VLOOKUP(A396,eligibilité!$A$15:$AG$515,10,TRUE)="","",VLOOKUP(A396,eligibilité!$A$15:$AG$515,10,TRUE)))</f>
        <v/>
      </c>
      <c r="K396" s="106" t="str">
        <f>IF(A396="","",IF(VLOOKUP(A396,eligibilité!$A$15:$AG$515,30,FALSE)=0,"",VLOOKUP(A396,eligibilité!$A$15:$AG$515,30,FALSE)))</f>
        <v/>
      </c>
      <c r="L396" s="107" t="str">
        <f t="shared" si="80"/>
        <v/>
      </c>
      <c r="M396" s="108" t="str">
        <f t="shared" si="81"/>
        <v/>
      </c>
      <c r="N396" s="107" t="str">
        <f t="shared" si="82"/>
        <v/>
      </c>
      <c r="O396" s="109" t="str">
        <f t="shared" si="83"/>
        <v/>
      </c>
      <c r="P396" s="109" t="str">
        <f t="shared" si="84"/>
        <v/>
      </c>
      <c r="Q396" s="241" t="str">
        <f t="shared" si="85"/>
        <v/>
      </c>
      <c r="R396" s="110" t="str">
        <f t="shared" si="86"/>
        <v/>
      </c>
      <c r="S396" s="352">
        <f t="shared" ca="1" si="95"/>
        <v>1296</v>
      </c>
      <c r="T396" s="107" t="str">
        <f t="shared" si="87"/>
        <v/>
      </c>
      <c r="U396" s="108" t="str">
        <f t="shared" si="88"/>
        <v/>
      </c>
      <c r="V396" s="107" t="str">
        <f t="shared" si="89"/>
        <v/>
      </c>
      <c r="W396" s="107" t="str">
        <f t="shared" si="90"/>
        <v/>
      </c>
      <c r="X396" s="108" t="str">
        <f t="shared" si="91"/>
        <v/>
      </c>
      <c r="Y396" s="108" t="str">
        <f t="shared" si="92"/>
        <v/>
      </c>
      <c r="Z396" s="108" t="str">
        <f t="shared" si="93"/>
        <v xml:space="preserve">Temps restant : </v>
      </c>
      <c r="AA396" s="355" t="str">
        <f t="shared" si="94"/>
        <v/>
      </c>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row>
    <row r="397" spans="1:87" ht="15.75" thickBot="1">
      <c r="A397" s="354" t="str">
        <f>IF(eligibilité!AG399="","",eligibilité!A399)</f>
        <v/>
      </c>
      <c r="B397" s="103" t="str">
        <f>IF(A397="","",IF(VLOOKUP(A397,eligibilité!$A$15:$J$515,2,TRUE)="","",VLOOKUP(A397,eligibilité!$A$15:$J$515,2,TRUE)))</f>
        <v/>
      </c>
      <c r="C397" s="103" t="str">
        <f>IF(A397="","",IF(VLOOKUP(A397,eligibilité!$A$15:$AG$515,3,TRUE)="","",VLOOKUP(A397,eligibilité!$A$15:$AG$515,3,TRUE)))</f>
        <v/>
      </c>
      <c r="D397" s="103" t="str">
        <f>IF(A397="","",IF(VLOOKUP(A397,eligibilité!$A$15:$AG$515,4,TRUE)="","",VLOOKUP(A397,eligibilité!$A$15:$AG$515,4,TRUE)))</f>
        <v/>
      </c>
      <c r="E397" s="103" t="str">
        <f>IF(A397="","",IF(VLOOKUP(A397,eligibilité!$A$15:$AG$515,5,TRUE)="","",VLOOKUP(A397,eligibilité!$A$15:$AG$515,5,TRUE)))</f>
        <v/>
      </c>
      <c r="F397" s="104" t="str">
        <f>IF(A397="","",IF(VLOOKUP(A397,eligibilité!$A$15:$AG$515,6,TRUE)="","",VLOOKUP(A397,eligibilité!$A$15:$AG$515,6,TRUE)))</f>
        <v/>
      </c>
      <c r="G397" s="104" t="str">
        <f>IF(A397="","",IF(VLOOKUP(A397,eligibilité!$A$15:$AG$515,7,TRUE)="","",VLOOKUP(A397,eligibilité!$A$15:$AG$515,7,TRUE)))</f>
        <v/>
      </c>
      <c r="H397" s="323" t="str">
        <f>IF(A397="","",IF(VLOOKUP(A397,eligibilité!$A$15:$AG$515,8,TRUE)="","",VLOOKUP(A397,eligibilité!$A$15:$AG$515,8,TRUE)))</f>
        <v/>
      </c>
      <c r="I397" s="103" t="str">
        <f>IF(A397="","",IF(VLOOKUP(A397,eligibilité!$A$15:$AG$515,9,TRUE)="","",VLOOKUP(A397,eligibilité!$A$15:$AG$515,9,TRUE)))</f>
        <v/>
      </c>
      <c r="J397" s="105" t="str">
        <f>IF(A397="","",IF(VLOOKUP(A397,eligibilité!$A$15:$AG$515,10,TRUE)="","",VLOOKUP(A397,eligibilité!$A$15:$AG$515,10,TRUE)))</f>
        <v/>
      </c>
      <c r="K397" s="106" t="str">
        <f>IF(A397="","",IF(VLOOKUP(A397,eligibilité!$A$15:$AG$515,30,FALSE)=0,"",VLOOKUP(A397,eligibilité!$A$15:$AG$515,30,FALSE)))</f>
        <v/>
      </c>
      <c r="L397" s="107" t="str">
        <f t="shared" si="80"/>
        <v/>
      </c>
      <c r="M397" s="108" t="str">
        <f t="shared" si="81"/>
        <v/>
      </c>
      <c r="N397" s="107" t="str">
        <f t="shared" si="82"/>
        <v/>
      </c>
      <c r="O397" s="109" t="str">
        <f t="shared" si="83"/>
        <v/>
      </c>
      <c r="P397" s="109" t="str">
        <f t="shared" si="84"/>
        <v/>
      </c>
      <c r="Q397" s="241" t="str">
        <f t="shared" si="85"/>
        <v/>
      </c>
      <c r="R397" s="110" t="str">
        <f t="shared" si="86"/>
        <v/>
      </c>
      <c r="S397" s="352">
        <f t="shared" ca="1" si="95"/>
        <v>1296</v>
      </c>
      <c r="T397" s="107" t="str">
        <f t="shared" si="87"/>
        <v/>
      </c>
      <c r="U397" s="108" t="str">
        <f t="shared" si="88"/>
        <v/>
      </c>
      <c r="V397" s="107" t="str">
        <f t="shared" si="89"/>
        <v/>
      </c>
      <c r="W397" s="107" t="str">
        <f t="shared" si="90"/>
        <v/>
      </c>
      <c r="X397" s="108" t="str">
        <f t="shared" si="91"/>
        <v/>
      </c>
      <c r="Y397" s="108" t="str">
        <f t="shared" si="92"/>
        <v/>
      </c>
      <c r="Z397" s="108" t="str">
        <f t="shared" si="93"/>
        <v xml:space="preserve">Temps restant : </v>
      </c>
      <c r="AA397" s="355" t="str">
        <f t="shared" si="94"/>
        <v/>
      </c>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row>
    <row r="398" spans="1:87" ht="15.75" thickBot="1">
      <c r="A398" s="354" t="str">
        <f>IF(eligibilité!AG400="","",eligibilité!A400)</f>
        <v/>
      </c>
      <c r="B398" s="103" t="str">
        <f>IF(A398="","",IF(VLOOKUP(A398,eligibilité!$A$15:$J$515,2,TRUE)="","",VLOOKUP(A398,eligibilité!$A$15:$J$515,2,TRUE)))</f>
        <v/>
      </c>
      <c r="C398" s="103" t="str">
        <f>IF(A398="","",IF(VLOOKUP(A398,eligibilité!$A$15:$AG$515,3,TRUE)="","",VLOOKUP(A398,eligibilité!$A$15:$AG$515,3,TRUE)))</f>
        <v/>
      </c>
      <c r="D398" s="103" t="str">
        <f>IF(A398="","",IF(VLOOKUP(A398,eligibilité!$A$15:$AG$515,4,TRUE)="","",VLOOKUP(A398,eligibilité!$A$15:$AG$515,4,TRUE)))</f>
        <v/>
      </c>
      <c r="E398" s="103" t="str">
        <f>IF(A398="","",IF(VLOOKUP(A398,eligibilité!$A$15:$AG$515,5,TRUE)="","",VLOOKUP(A398,eligibilité!$A$15:$AG$515,5,TRUE)))</f>
        <v/>
      </c>
      <c r="F398" s="104" t="str">
        <f>IF(A398="","",IF(VLOOKUP(A398,eligibilité!$A$15:$AG$515,6,TRUE)="","",VLOOKUP(A398,eligibilité!$A$15:$AG$515,6,TRUE)))</f>
        <v/>
      </c>
      <c r="G398" s="104" t="str">
        <f>IF(A398="","",IF(VLOOKUP(A398,eligibilité!$A$15:$AG$515,7,TRUE)="","",VLOOKUP(A398,eligibilité!$A$15:$AG$515,7,TRUE)))</f>
        <v/>
      </c>
      <c r="H398" s="323" t="str">
        <f>IF(A398="","",IF(VLOOKUP(A398,eligibilité!$A$15:$AG$515,8,TRUE)="","",VLOOKUP(A398,eligibilité!$A$15:$AG$515,8,TRUE)))</f>
        <v/>
      </c>
      <c r="I398" s="103" t="str">
        <f>IF(A398="","",IF(VLOOKUP(A398,eligibilité!$A$15:$AG$515,9,TRUE)="","",VLOOKUP(A398,eligibilité!$A$15:$AG$515,9,TRUE)))</f>
        <v/>
      </c>
      <c r="J398" s="105" t="str">
        <f>IF(A398="","",IF(VLOOKUP(A398,eligibilité!$A$15:$AG$515,10,TRUE)="","",VLOOKUP(A398,eligibilité!$A$15:$AG$515,10,TRUE)))</f>
        <v/>
      </c>
      <c r="K398" s="106" t="str">
        <f>IF(A398="","",IF(VLOOKUP(A398,eligibilité!$A$15:$AG$515,30,FALSE)=0,"",VLOOKUP(A398,eligibilité!$A$15:$AG$515,30,FALSE)))</f>
        <v/>
      </c>
      <c r="L398" s="107" t="str">
        <f t="shared" ref="L398:L461" si="96">IF(K398="","",48-K398)</f>
        <v/>
      </c>
      <c r="M398" s="108" t="str">
        <f t="shared" ref="M398:M461" si="97">IF(L398="","",INT(L398/12))</f>
        <v/>
      </c>
      <c r="N398" s="107" t="str">
        <f t="shared" ref="N398:N461" si="98">IF(L398="","",(L398-M398*12))</f>
        <v/>
      </c>
      <c r="O398" s="109" t="str">
        <f t="shared" ref="O398:O461" si="99">IF(L398="","",INT(N398))</f>
        <v/>
      </c>
      <c r="P398" s="109" t="str">
        <f t="shared" ref="P398:P461" si="100">IF(L398="","",ROUNDDOWN((N398-O398)*30.44,0))</f>
        <v/>
      </c>
      <c r="Q398" s="241" t="str">
        <f t="shared" ref="Q398:Q461" si="101">IF(K398="","",CONCATENATE(M398," an(s) ",O398," mois ",P398," jour(s)"))</f>
        <v/>
      </c>
      <c r="R398" s="110" t="str">
        <f t="shared" ref="R398:R461" si="102">IF(K398="","",M398*365.25+O398*30.44+P398)</f>
        <v/>
      </c>
      <c r="S398" s="352">
        <f t="shared" ca="1" si="95"/>
        <v>1296</v>
      </c>
      <c r="T398" s="107" t="str">
        <f t="shared" ref="T398:T461" si="103">IF(R398="","",R398-S398)</f>
        <v/>
      </c>
      <c r="U398" s="108" t="str">
        <f t="shared" ref="U398:U461" si="104">IF(L398="","",IF(T398&lt;=365.25,0,INT(T398/365.25)))</f>
        <v/>
      </c>
      <c r="V398" s="107" t="str">
        <f t="shared" ref="V398:V461" si="105">IF(T398="","",T398-U398)</f>
        <v/>
      </c>
      <c r="W398" s="107" t="str">
        <f t="shared" ref="W398:W461" si="106">IF(L398="","",IF(U398=0,(T398/30.44),(T398/30.44)-12))</f>
        <v/>
      </c>
      <c r="X398" s="108" t="str">
        <f t="shared" ref="X398:X461" si="107">IF(W398="","",ABS(ROUNDDOWN(W398,0)))</f>
        <v/>
      </c>
      <c r="Y398" s="108" t="str">
        <f t="shared" ref="Y398:Y461" si="108">IF(T398="","",ROUNDDOWN(ABS(W398-ROUNDDOWN(W398,0))*30.44,0))</f>
        <v/>
      </c>
      <c r="Z398" s="108" t="str">
        <f t="shared" ref="Z398:Z461" si="109">IF(T398&lt;=0,"Temps écoulé depuis : ","Temps restant : ")</f>
        <v xml:space="preserve">Temps restant : </v>
      </c>
      <c r="AA398" s="355" t="str">
        <f t="shared" ref="AA398:AA461" si="110">IF(L398="","",CONCATENATE(Z398,U398," an(s) ",X398," mois ",Y398," jour(s) "))</f>
        <v/>
      </c>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row>
    <row r="399" spans="1:87" ht="15.75" thickBot="1">
      <c r="A399" s="354" t="str">
        <f>IF(eligibilité!AG401="","",eligibilité!A401)</f>
        <v/>
      </c>
      <c r="B399" s="103" t="str">
        <f>IF(A399="","",IF(VLOOKUP(A399,eligibilité!$A$15:$J$515,2,TRUE)="","",VLOOKUP(A399,eligibilité!$A$15:$J$515,2,TRUE)))</f>
        <v/>
      </c>
      <c r="C399" s="103" t="str">
        <f>IF(A399="","",IF(VLOOKUP(A399,eligibilité!$A$15:$AG$515,3,TRUE)="","",VLOOKUP(A399,eligibilité!$A$15:$AG$515,3,TRUE)))</f>
        <v/>
      </c>
      <c r="D399" s="103" t="str">
        <f>IF(A399="","",IF(VLOOKUP(A399,eligibilité!$A$15:$AG$515,4,TRUE)="","",VLOOKUP(A399,eligibilité!$A$15:$AG$515,4,TRUE)))</f>
        <v/>
      </c>
      <c r="E399" s="103" t="str">
        <f>IF(A399="","",IF(VLOOKUP(A399,eligibilité!$A$15:$AG$515,5,TRUE)="","",VLOOKUP(A399,eligibilité!$A$15:$AG$515,5,TRUE)))</f>
        <v/>
      </c>
      <c r="F399" s="104" t="str">
        <f>IF(A399="","",IF(VLOOKUP(A399,eligibilité!$A$15:$AG$515,6,TRUE)="","",VLOOKUP(A399,eligibilité!$A$15:$AG$515,6,TRUE)))</f>
        <v/>
      </c>
      <c r="G399" s="104" t="str">
        <f>IF(A399="","",IF(VLOOKUP(A399,eligibilité!$A$15:$AG$515,7,TRUE)="","",VLOOKUP(A399,eligibilité!$A$15:$AG$515,7,TRUE)))</f>
        <v/>
      </c>
      <c r="H399" s="323" t="str">
        <f>IF(A399="","",IF(VLOOKUP(A399,eligibilité!$A$15:$AG$515,8,TRUE)="","",VLOOKUP(A399,eligibilité!$A$15:$AG$515,8,TRUE)))</f>
        <v/>
      </c>
      <c r="I399" s="103" t="str">
        <f>IF(A399="","",IF(VLOOKUP(A399,eligibilité!$A$15:$AG$515,9,TRUE)="","",VLOOKUP(A399,eligibilité!$A$15:$AG$515,9,TRUE)))</f>
        <v/>
      </c>
      <c r="J399" s="105" t="str">
        <f>IF(A399="","",IF(VLOOKUP(A399,eligibilité!$A$15:$AG$515,10,TRUE)="","",VLOOKUP(A399,eligibilité!$A$15:$AG$515,10,TRUE)))</f>
        <v/>
      </c>
      <c r="K399" s="106" t="str">
        <f>IF(A399="","",IF(VLOOKUP(A399,eligibilité!$A$15:$AG$515,30,FALSE)=0,"",VLOOKUP(A399,eligibilité!$A$15:$AG$515,30,FALSE)))</f>
        <v/>
      </c>
      <c r="L399" s="107" t="str">
        <f t="shared" si="96"/>
        <v/>
      </c>
      <c r="M399" s="108" t="str">
        <f t="shared" si="97"/>
        <v/>
      </c>
      <c r="N399" s="107" t="str">
        <f t="shared" si="98"/>
        <v/>
      </c>
      <c r="O399" s="109" t="str">
        <f t="shared" si="99"/>
        <v/>
      </c>
      <c r="P399" s="109" t="str">
        <f t="shared" si="100"/>
        <v/>
      </c>
      <c r="Q399" s="241" t="str">
        <f t="shared" si="101"/>
        <v/>
      </c>
      <c r="R399" s="110" t="str">
        <f t="shared" si="102"/>
        <v/>
      </c>
      <c r="S399" s="352">
        <f t="shared" ref="S399:S462" ca="1" si="111">TODAY()-DATE(2013,4,1)</f>
        <v>1296</v>
      </c>
      <c r="T399" s="107" t="str">
        <f t="shared" si="103"/>
        <v/>
      </c>
      <c r="U399" s="108" t="str">
        <f t="shared" si="104"/>
        <v/>
      </c>
      <c r="V399" s="107" t="str">
        <f t="shared" si="105"/>
        <v/>
      </c>
      <c r="W399" s="107" t="str">
        <f t="shared" si="106"/>
        <v/>
      </c>
      <c r="X399" s="108" t="str">
        <f t="shared" si="107"/>
        <v/>
      </c>
      <c r="Y399" s="108" t="str">
        <f t="shared" si="108"/>
        <v/>
      </c>
      <c r="Z399" s="108" t="str">
        <f t="shared" si="109"/>
        <v xml:space="preserve">Temps restant : </v>
      </c>
      <c r="AA399" s="355" t="str">
        <f t="shared" si="110"/>
        <v/>
      </c>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row>
    <row r="400" spans="1:87" ht="15.75" thickBot="1">
      <c r="A400" s="354" t="str">
        <f>IF(eligibilité!AG402="","",eligibilité!A402)</f>
        <v/>
      </c>
      <c r="B400" s="103" t="str">
        <f>IF(A400="","",IF(VLOOKUP(A400,eligibilité!$A$15:$J$515,2,TRUE)="","",VLOOKUP(A400,eligibilité!$A$15:$J$515,2,TRUE)))</f>
        <v/>
      </c>
      <c r="C400" s="103" t="str">
        <f>IF(A400="","",IF(VLOOKUP(A400,eligibilité!$A$15:$AG$515,3,TRUE)="","",VLOOKUP(A400,eligibilité!$A$15:$AG$515,3,TRUE)))</f>
        <v/>
      </c>
      <c r="D400" s="103" t="str">
        <f>IF(A400="","",IF(VLOOKUP(A400,eligibilité!$A$15:$AG$515,4,TRUE)="","",VLOOKUP(A400,eligibilité!$A$15:$AG$515,4,TRUE)))</f>
        <v/>
      </c>
      <c r="E400" s="103" t="str">
        <f>IF(A400="","",IF(VLOOKUP(A400,eligibilité!$A$15:$AG$515,5,TRUE)="","",VLOOKUP(A400,eligibilité!$A$15:$AG$515,5,TRUE)))</f>
        <v/>
      </c>
      <c r="F400" s="104" t="str">
        <f>IF(A400="","",IF(VLOOKUP(A400,eligibilité!$A$15:$AG$515,6,TRUE)="","",VLOOKUP(A400,eligibilité!$A$15:$AG$515,6,TRUE)))</f>
        <v/>
      </c>
      <c r="G400" s="104" t="str">
        <f>IF(A400="","",IF(VLOOKUP(A400,eligibilité!$A$15:$AG$515,7,TRUE)="","",VLOOKUP(A400,eligibilité!$A$15:$AG$515,7,TRUE)))</f>
        <v/>
      </c>
      <c r="H400" s="323" t="str">
        <f>IF(A400="","",IF(VLOOKUP(A400,eligibilité!$A$15:$AG$515,8,TRUE)="","",VLOOKUP(A400,eligibilité!$A$15:$AG$515,8,TRUE)))</f>
        <v/>
      </c>
      <c r="I400" s="103" t="str">
        <f>IF(A400="","",IF(VLOOKUP(A400,eligibilité!$A$15:$AG$515,9,TRUE)="","",VLOOKUP(A400,eligibilité!$A$15:$AG$515,9,TRUE)))</f>
        <v/>
      </c>
      <c r="J400" s="105" t="str">
        <f>IF(A400="","",IF(VLOOKUP(A400,eligibilité!$A$15:$AG$515,10,TRUE)="","",VLOOKUP(A400,eligibilité!$A$15:$AG$515,10,TRUE)))</f>
        <v/>
      </c>
      <c r="K400" s="106" t="str">
        <f>IF(A400="","",IF(VLOOKUP(A400,eligibilité!$A$15:$AG$515,30,FALSE)=0,"",VLOOKUP(A400,eligibilité!$A$15:$AG$515,30,FALSE)))</f>
        <v/>
      </c>
      <c r="L400" s="107" t="str">
        <f t="shared" si="96"/>
        <v/>
      </c>
      <c r="M400" s="108" t="str">
        <f t="shared" si="97"/>
        <v/>
      </c>
      <c r="N400" s="107" t="str">
        <f t="shared" si="98"/>
        <v/>
      </c>
      <c r="O400" s="109" t="str">
        <f t="shared" si="99"/>
        <v/>
      </c>
      <c r="P400" s="109" t="str">
        <f t="shared" si="100"/>
        <v/>
      </c>
      <c r="Q400" s="241" t="str">
        <f t="shared" si="101"/>
        <v/>
      </c>
      <c r="R400" s="110" t="str">
        <f t="shared" si="102"/>
        <v/>
      </c>
      <c r="S400" s="352">
        <f t="shared" ca="1" si="111"/>
        <v>1296</v>
      </c>
      <c r="T400" s="107" t="str">
        <f t="shared" si="103"/>
        <v/>
      </c>
      <c r="U400" s="108" t="str">
        <f t="shared" si="104"/>
        <v/>
      </c>
      <c r="V400" s="107" t="str">
        <f t="shared" si="105"/>
        <v/>
      </c>
      <c r="W400" s="107" t="str">
        <f t="shared" si="106"/>
        <v/>
      </c>
      <c r="X400" s="108" t="str">
        <f t="shared" si="107"/>
        <v/>
      </c>
      <c r="Y400" s="108" t="str">
        <f t="shared" si="108"/>
        <v/>
      </c>
      <c r="Z400" s="108" t="str">
        <f t="shared" si="109"/>
        <v xml:space="preserve">Temps restant : </v>
      </c>
      <c r="AA400" s="355" t="str">
        <f t="shared" si="110"/>
        <v/>
      </c>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row>
    <row r="401" spans="1:87" ht="15.75" thickBot="1">
      <c r="A401" s="354" t="str">
        <f>IF(eligibilité!AG403="","",eligibilité!A403)</f>
        <v/>
      </c>
      <c r="B401" s="103" t="str">
        <f>IF(A401="","",IF(VLOOKUP(A401,eligibilité!$A$15:$J$515,2,TRUE)="","",VLOOKUP(A401,eligibilité!$A$15:$J$515,2,TRUE)))</f>
        <v/>
      </c>
      <c r="C401" s="103" t="str">
        <f>IF(A401="","",IF(VLOOKUP(A401,eligibilité!$A$15:$AG$515,3,TRUE)="","",VLOOKUP(A401,eligibilité!$A$15:$AG$515,3,TRUE)))</f>
        <v/>
      </c>
      <c r="D401" s="103" t="str">
        <f>IF(A401="","",IF(VLOOKUP(A401,eligibilité!$A$15:$AG$515,4,TRUE)="","",VLOOKUP(A401,eligibilité!$A$15:$AG$515,4,TRUE)))</f>
        <v/>
      </c>
      <c r="E401" s="103" t="str">
        <f>IF(A401="","",IF(VLOOKUP(A401,eligibilité!$A$15:$AG$515,5,TRUE)="","",VLOOKUP(A401,eligibilité!$A$15:$AG$515,5,TRUE)))</f>
        <v/>
      </c>
      <c r="F401" s="104" t="str">
        <f>IF(A401="","",IF(VLOOKUP(A401,eligibilité!$A$15:$AG$515,6,TRUE)="","",VLOOKUP(A401,eligibilité!$A$15:$AG$515,6,TRUE)))</f>
        <v/>
      </c>
      <c r="G401" s="104" t="str">
        <f>IF(A401="","",IF(VLOOKUP(A401,eligibilité!$A$15:$AG$515,7,TRUE)="","",VLOOKUP(A401,eligibilité!$A$15:$AG$515,7,TRUE)))</f>
        <v/>
      </c>
      <c r="H401" s="323" t="str">
        <f>IF(A401="","",IF(VLOOKUP(A401,eligibilité!$A$15:$AG$515,8,TRUE)="","",VLOOKUP(A401,eligibilité!$A$15:$AG$515,8,TRUE)))</f>
        <v/>
      </c>
      <c r="I401" s="103" t="str">
        <f>IF(A401="","",IF(VLOOKUP(A401,eligibilité!$A$15:$AG$515,9,TRUE)="","",VLOOKUP(A401,eligibilité!$A$15:$AG$515,9,TRUE)))</f>
        <v/>
      </c>
      <c r="J401" s="105" t="str">
        <f>IF(A401="","",IF(VLOOKUP(A401,eligibilité!$A$15:$AG$515,10,TRUE)="","",VLOOKUP(A401,eligibilité!$A$15:$AG$515,10,TRUE)))</f>
        <v/>
      </c>
      <c r="K401" s="106" t="str">
        <f>IF(A401="","",IF(VLOOKUP(A401,eligibilité!$A$15:$AG$515,30,FALSE)=0,"",VLOOKUP(A401,eligibilité!$A$15:$AG$515,30,FALSE)))</f>
        <v/>
      </c>
      <c r="L401" s="107" t="str">
        <f t="shared" si="96"/>
        <v/>
      </c>
      <c r="M401" s="108" t="str">
        <f t="shared" si="97"/>
        <v/>
      </c>
      <c r="N401" s="107" t="str">
        <f t="shared" si="98"/>
        <v/>
      </c>
      <c r="O401" s="109" t="str">
        <f t="shared" si="99"/>
        <v/>
      </c>
      <c r="P401" s="109" t="str">
        <f t="shared" si="100"/>
        <v/>
      </c>
      <c r="Q401" s="241" t="str">
        <f t="shared" si="101"/>
        <v/>
      </c>
      <c r="R401" s="110" t="str">
        <f t="shared" si="102"/>
        <v/>
      </c>
      <c r="S401" s="352">
        <f t="shared" ca="1" si="111"/>
        <v>1296</v>
      </c>
      <c r="T401" s="107" t="str">
        <f t="shared" si="103"/>
        <v/>
      </c>
      <c r="U401" s="108" t="str">
        <f t="shared" si="104"/>
        <v/>
      </c>
      <c r="V401" s="107" t="str">
        <f t="shared" si="105"/>
        <v/>
      </c>
      <c r="W401" s="107" t="str">
        <f t="shared" si="106"/>
        <v/>
      </c>
      <c r="X401" s="108" t="str">
        <f t="shared" si="107"/>
        <v/>
      </c>
      <c r="Y401" s="108" t="str">
        <f t="shared" si="108"/>
        <v/>
      </c>
      <c r="Z401" s="108" t="str">
        <f t="shared" si="109"/>
        <v xml:space="preserve">Temps restant : </v>
      </c>
      <c r="AA401" s="355" t="str">
        <f t="shared" si="110"/>
        <v/>
      </c>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row>
    <row r="402" spans="1:87" ht="15.75" thickBot="1">
      <c r="A402" s="354" t="str">
        <f>IF(eligibilité!AG404="","",eligibilité!A404)</f>
        <v/>
      </c>
      <c r="B402" s="103" t="str">
        <f>IF(A402="","",IF(VLOOKUP(A402,eligibilité!$A$15:$J$515,2,TRUE)="","",VLOOKUP(A402,eligibilité!$A$15:$J$515,2,TRUE)))</f>
        <v/>
      </c>
      <c r="C402" s="103" t="str">
        <f>IF(A402="","",IF(VLOOKUP(A402,eligibilité!$A$15:$AG$515,3,TRUE)="","",VLOOKUP(A402,eligibilité!$A$15:$AG$515,3,TRUE)))</f>
        <v/>
      </c>
      <c r="D402" s="103" t="str">
        <f>IF(A402="","",IF(VLOOKUP(A402,eligibilité!$A$15:$AG$515,4,TRUE)="","",VLOOKUP(A402,eligibilité!$A$15:$AG$515,4,TRUE)))</f>
        <v/>
      </c>
      <c r="E402" s="103" t="str">
        <f>IF(A402="","",IF(VLOOKUP(A402,eligibilité!$A$15:$AG$515,5,TRUE)="","",VLOOKUP(A402,eligibilité!$A$15:$AG$515,5,TRUE)))</f>
        <v/>
      </c>
      <c r="F402" s="104" t="str">
        <f>IF(A402="","",IF(VLOOKUP(A402,eligibilité!$A$15:$AG$515,6,TRUE)="","",VLOOKUP(A402,eligibilité!$A$15:$AG$515,6,TRUE)))</f>
        <v/>
      </c>
      <c r="G402" s="104" t="str">
        <f>IF(A402="","",IF(VLOOKUP(A402,eligibilité!$A$15:$AG$515,7,TRUE)="","",VLOOKUP(A402,eligibilité!$A$15:$AG$515,7,TRUE)))</f>
        <v/>
      </c>
      <c r="H402" s="323" t="str">
        <f>IF(A402="","",IF(VLOOKUP(A402,eligibilité!$A$15:$AG$515,8,TRUE)="","",VLOOKUP(A402,eligibilité!$A$15:$AG$515,8,TRUE)))</f>
        <v/>
      </c>
      <c r="I402" s="103" t="str">
        <f>IF(A402="","",IF(VLOOKUP(A402,eligibilité!$A$15:$AG$515,9,TRUE)="","",VLOOKUP(A402,eligibilité!$A$15:$AG$515,9,TRUE)))</f>
        <v/>
      </c>
      <c r="J402" s="105" t="str">
        <f>IF(A402="","",IF(VLOOKUP(A402,eligibilité!$A$15:$AG$515,10,TRUE)="","",VLOOKUP(A402,eligibilité!$A$15:$AG$515,10,TRUE)))</f>
        <v/>
      </c>
      <c r="K402" s="106" t="str">
        <f>IF(A402="","",IF(VLOOKUP(A402,eligibilité!$A$15:$AG$515,30,FALSE)=0,"",VLOOKUP(A402,eligibilité!$A$15:$AG$515,30,FALSE)))</f>
        <v/>
      </c>
      <c r="L402" s="107" t="str">
        <f t="shared" si="96"/>
        <v/>
      </c>
      <c r="M402" s="108" t="str">
        <f t="shared" si="97"/>
        <v/>
      </c>
      <c r="N402" s="107" t="str">
        <f t="shared" si="98"/>
        <v/>
      </c>
      <c r="O402" s="109" t="str">
        <f t="shared" si="99"/>
        <v/>
      </c>
      <c r="P402" s="109" t="str">
        <f t="shared" si="100"/>
        <v/>
      </c>
      <c r="Q402" s="241" t="str">
        <f t="shared" si="101"/>
        <v/>
      </c>
      <c r="R402" s="110" t="str">
        <f t="shared" si="102"/>
        <v/>
      </c>
      <c r="S402" s="352">
        <f t="shared" ca="1" si="111"/>
        <v>1296</v>
      </c>
      <c r="T402" s="107" t="str">
        <f t="shared" si="103"/>
        <v/>
      </c>
      <c r="U402" s="108" t="str">
        <f t="shared" si="104"/>
        <v/>
      </c>
      <c r="V402" s="107" t="str">
        <f t="shared" si="105"/>
        <v/>
      </c>
      <c r="W402" s="107" t="str">
        <f t="shared" si="106"/>
        <v/>
      </c>
      <c r="X402" s="108" t="str">
        <f t="shared" si="107"/>
        <v/>
      </c>
      <c r="Y402" s="108" t="str">
        <f t="shared" si="108"/>
        <v/>
      </c>
      <c r="Z402" s="108" t="str">
        <f t="shared" si="109"/>
        <v xml:space="preserve">Temps restant : </v>
      </c>
      <c r="AA402" s="355" t="str">
        <f t="shared" si="110"/>
        <v/>
      </c>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row>
    <row r="403" spans="1:87" ht="15.75" thickBot="1">
      <c r="A403" s="354" t="str">
        <f>IF(eligibilité!AG405="","",eligibilité!A405)</f>
        <v/>
      </c>
      <c r="B403" s="103" t="str">
        <f>IF(A403="","",IF(VLOOKUP(A403,eligibilité!$A$15:$J$515,2,TRUE)="","",VLOOKUP(A403,eligibilité!$A$15:$J$515,2,TRUE)))</f>
        <v/>
      </c>
      <c r="C403" s="103" t="str">
        <f>IF(A403="","",IF(VLOOKUP(A403,eligibilité!$A$15:$AG$515,3,TRUE)="","",VLOOKUP(A403,eligibilité!$A$15:$AG$515,3,TRUE)))</f>
        <v/>
      </c>
      <c r="D403" s="103" t="str">
        <f>IF(A403="","",IF(VLOOKUP(A403,eligibilité!$A$15:$AG$515,4,TRUE)="","",VLOOKUP(A403,eligibilité!$A$15:$AG$515,4,TRUE)))</f>
        <v/>
      </c>
      <c r="E403" s="103" t="str">
        <f>IF(A403="","",IF(VLOOKUP(A403,eligibilité!$A$15:$AG$515,5,TRUE)="","",VLOOKUP(A403,eligibilité!$A$15:$AG$515,5,TRUE)))</f>
        <v/>
      </c>
      <c r="F403" s="104" t="str">
        <f>IF(A403="","",IF(VLOOKUP(A403,eligibilité!$A$15:$AG$515,6,TRUE)="","",VLOOKUP(A403,eligibilité!$A$15:$AG$515,6,TRUE)))</f>
        <v/>
      </c>
      <c r="G403" s="104" t="str">
        <f>IF(A403="","",IF(VLOOKUP(A403,eligibilité!$A$15:$AG$515,7,TRUE)="","",VLOOKUP(A403,eligibilité!$A$15:$AG$515,7,TRUE)))</f>
        <v/>
      </c>
      <c r="H403" s="323" t="str">
        <f>IF(A403="","",IF(VLOOKUP(A403,eligibilité!$A$15:$AG$515,8,TRUE)="","",VLOOKUP(A403,eligibilité!$A$15:$AG$515,8,TRUE)))</f>
        <v/>
      </c>
      <c r="I403" s="103" t="str">
        <f>IF(A403="","",IF(VLOOKUP(A403,eligibilité!$A$15:$AG$515,9,TRUE)="","",VLOOKUP(A403,eligibilité!$A$15:$AG$515,9,TRUE)))</f>
        <v/>
      </c>
      <c r="J403" s="105" t="str">
        <f>IF(A403="","",IF(VLOOKUP(A403,eligibilité!$A$15:$AG$515,10,TRUE)="","",VLOOKUP(A403,eligibilité!$A$15:$AG$515,10,TRUE)))</f>
        <v/>
      </c>
      <c r="K403" s="106" t="str">
        <f>IF(A403="","",IF(VLOOKUP(A403,eligibilité!$A$15:$AG$515,30,FALSE)=0,"",VLOOKUP(A403,eligibilité!$A$15:$AG$515,30,FALSE)))</f>
        <v/>
      </c>
      <c r="L403" s="107" t="str">
        <f t="shared" si="96"/>
        <v/>
      </c>
      <c r="M403" s="108" t="str">
        <f t="shared" si="97"/>
        <v/>
      </c>
      <c r="N403" s="107" t="str">
        <f t="shared" si="98"/>
        <v/>
      </c>
      <c r="O403" s="109" t="str">
        <f t="shared" si="99"/>
        <v/>
      </c>
      <c r="P403" s="109" t="str">
        <f t="shared" si="100"/>
        <v/>
      </c>
      <c r="Q403" s="241" t="str">
        <f t="shared" si="101"/>
        <v/>
      </c>
      <c r="R403" s="110" t="str">
        <f t="shared" si="102"/>
        <v/>
      </c>
      <c r="S403" s="352">
        <f t="shared" ca="1" si="111"/>
        <v>1296</v>
      </c>
      <c r="T403" s="107" t="str">
        <f t="shared" si="103"/>
        <v/>
      </c>
      <c r="U403" s="108" t="str">
        <f t="shared" si="104"/>
        <v/>
      </c>
      <c r="V403" s="107" t="str">
        <f t="shared" si="105"/>
        <v/>
      </c>
      <c r="W403" s="107" t="str">
        <f t="shared" si="106"/>
        <v/>
      </c>
      <c r="X403" s="108" t="str">
        <f t="shared" si="107"/>
        <v/>
      </c>
      <c r="Y403" s="108" t="str">
        <f t="shared" si="108"/>
        <v/>
      </c>
      <c r="Z403" s="108" t="str">
        <f t="shared" si="109"/>
        <v xml:space="preserve">Temps restant : </v>
      </c>
      <c r="AA403" s="355" t="str">
        <f t="shared" si="110"/>
        <v/>
      </c>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row>
    <row r="404" spans="1:87" ht="15.75" thickBot="1">
      <c r="A404" s="354" t="str">
        <f>IF(eligibilité!AG406="","",eligibilité!A406)</f>
        <v/>
      </c>
      <c r="B404" s="103" t="str">
        <f>IF(A404="","",IF(VLOOKUP(A404,eligibilité!$A$15:$J$515,2,TRUE)="","",VLOOKUP(A404,eligibilité!$A$15:$J$515,2,TRUE)))</f>
        <v/>
      </c>
      <c r="C404" s="103" t="str">
        <f>IF(A404="","",IF(VLOOKUP(A404,eligibilité!$A$15:$AG$515,3,TRUE)="","",VLOOKUP(A404,eligibilité!$A$15:$AG$515,3,TRUE)))</f>
        <v/>
      </c>
      <c r="D404" s="103" t="str">
        <f>IF(A404="","",IF(VLOOKUP(A404,eligibilité!$A$15:$AG$515,4,TRUE)="","",VLOOKUP(A404,eligibilité!$A$15:$AG$515,4,TRUE)))</f>
        <v/>
      </c>
      <c r="E404" s="103" t="str">
        <f>IF(A404="","",IF(VLOOKUP(A404,eligibilité!$A$15:$AG$515,5,TRUE)="","",VLOOKUP(A404,eligibilité!$A$15:$AG$515,5,TRUE)))</f>
        <v/>
      </c>
      <c r="F404" s="104" t="str">
        <f>IF(A404="","",IF(VLOOKUP(A404,eligibilité!$A$15:$AG$515,6,TRUE)="","",VLOOKUP(A404,eligibilité!$A$15:$AG$515,6,TRUE)))</f>
        <v/>
      </c>
      <c r="G404" s="104" t="str">
        <f>IF(A404="","",IF(VLOOKUP(A404,eligibilité!$A$15:$AG$515,7,TRUE)="","",VLOOKUP(A404,eligibilité!$A$15:$AG$515,7,TRUE)))</f>
        <v/>
      </c>
      <c r="H404" s="323" t="str">
        <f>IF(A404="","",IF(VLOOKUP(A404,eligibilité!$A$15:$AG$515,8,TRUE)="","",VLOOKUP(A404,eligibilité!$A$15:$AG$515,8,TRUE)))</f>
        <v/>
      </c>
      <c r="I404" s="103" t="str">
        <f>IF(A404="","",IF(VLOOKUP(A404,eligibilité!$A$15:$AG$515,9,TRUE)="","",VLOOKUP(A404,eligibilité!$A$15:$AG$515,9,TRUE)))</f>
        <v/>
      </c>
      <c r="J404" s="105" t="str">
        <f>IF(A404="","",IF(VLOOKUP(A404,eligibilité!$A$15:$AG$515,10,TRUE)="","",VLOOKUP(A404,eligibilité!$A$15:$AG$515,10,TRUE)))</f>
        <v/>
      </c>
      <c r="K404" s="106" t="str">
        <f>IF(A404="","",IF(VLOOKUP(A404,eligibilité!$A$15:$AG$515,30,FALSE)=0,"",VLOOKUP(A404,eligibilité!$A$15:$AG$515,30,FALSE)))</f>
        <v/>
      </c>
      <c r="L404" s="107" t="str">
        <f t="shared" si="96"/>
        <v/>
      </c>
      <c r="M404" s="108" t="str">
        <f t="shared" si="97"/>
        <v/>
      </c>
      <c r="N404" s="107" t="str">
        <f t="shared" si="98"/>
        <v/>
      </c>
      <c r="O404" s="109" t="str">
        <f t="shared" si="99"/>
        <v/>
      </c>
      <c r="P404" s="109" t="str">
        <f t="shared" si="100"/>
        <v/>
      </c>
      <c r="Q404" s="241" t="str">
        <f t="shared" si="101"/>
        <v/>
      </c>
      <c r="R404" s="110" t="str">
        <f t="shared" si="102"/>
        <v/>
      </c>
      <c r="S404" s="352">
        <f t="shared" ca="1" si="111"/>
        <v>1296</v>
      </c>
      <c r="T404" s="107" t="str">
        <f t="shared" si="103"/>
        <v/>
      </c>
      <c r="U404" s="108" t="str">
        <f t="shared" si="104"/>
        <v/>
      </c>
      <c r="V404" s="107" t="str">
        <f t="shared" si="105"/>
        <v/>
      </c>
      <c r="W404" s="107" t="str">
        <f t="shared" si="106"/>
        <v/>
      </c>
      <c r="X404" s="108" t="str">
        <f t="shared" si="107"/>
        <v/>
      </c>
      <c r="Y404" s="108" t="str">
        <f t="shared" si="108"/>
        <v/>
      </c>
      <c r="Z404" s="108" t="str">
        <f t="shared" si="109"/>
        <v xml:space="preserve">Temps restant : </v>
      </c>
      <c r="AA404" s="355" t="str">
        <f t="shared" si="110"/>
        <v/>
      </c>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row>
    <row r="405" spans="1:87" ht="15.75" thickBot="1">
      <c r="A405" s="354" t="str">
        <f>IF(eligibilité!AG407="","",eligibilité!A407)</f>
        <v/>
      </c>
      <c r="B405" s="103" t="str">
        <f>IF(A405="","",IF(VLOOKUP(A405,eligibilité!$A$15:$J$515,2,TRUE)="","",VLOOKUP(A405,eligibilité!$A$15:$J$515,2,TRUE)))</f>
        <v/>
      </c>
      <c r="C405" s="103" t="str">
        <f>IF(A405="","",IF(VLOOKUP(A405,eligibilité!$A$15:$AG$515,3,TRUE)="","",VLOOKUP(A405,eligibilité!$A$15:$AG$515,3,TRUE)))</f>
        <v/>
      </c>
      <c r="D405" s="103" t="str">
        <f>IF(A405="","",IF(VLOOKUP(A405,eligibilité!$A$15:$AG$515,4,TRUE)="","",VLOOKUP(A405,eligibilité!$A$15:$AG$515,4,TRUE)))</f>
        <v/>
      </c>
      <c r="E405" s="103" t="str">
        <f>IF(A405="","",IF(VLOOKUP(A405,eligibilité!$A$15:$AG$515,5,TRUE)="","",VLOOKUP(A405,eligibilité!$A$15:$AG$515,5,TRUE)))</f>
        <v/>
      </c>
      <c r="F405" s="104" t="str">
        <f>IF(A405="","",IF(VLOOKUP(A405,eligibilité!$A$15:$AG$515,6,TRUE)="","",VLOOKUP(A405,eligibilité!$A$15:$AG$515,6,TRUE)))</f>
        <v/>
      </c>
      <c r="G405" s="104" t="str">
        <f>IF(A405="","",IF(VLOOKUP(A405,eligibilité!$A$15:$AG$515,7,TRUE)="","",VLOOKUP(A405,eligibilité!$A$15:$AG$515,7,TRUE)))</f>
        <v/>
      </c>
      <c r="H405" s="323" t="str">
        <f>IF(A405="","",IF(VLOOKUP(A405,eligibilité!$A$15:$AG$515,8,TRUE)="","",VLOOKUP(A405,eligibilité!$A$15:$AG$515,8,TRUE)))</f>
        <v/>
      </c>
      <c r="I405" s="103" t="str">
        <f>IF(A405="","",IF(VLOOKUP(A405,eligibilité!$A$15:$AG$515,9,TRUE)="","",VLOOKUP(A405,eligibilité!$A$15:$AG$515,9,TRUE)))</f>
        <v/>
      </c>
      <c r="J405" s="105" t="str">
        <f>IF(A405="","",IF(VLOOKUP(A405,eligibilité!$A$15:$AG$515,10,TRUE)="","",VLOOKUP(A405,eligibilité!$A$15:$AG$515,10,TRUE)))</f>
        <v/>
      </c>
      <c r="K405" s="106" t="str">
        <f>IF(A405="","",IF(VLOOKUP(A405,eligibilité!$A$15:$AG$515,30,FALSE)=0,"",VLOOKUP(A405,eligibilité!$A$15:$AG$515,30,FALSE)))</f>
        <v/>
      </c>
      <c r="L405" s="107" t="str">
        <f t="shared" si="96"/>
        <v/>
      </c>
      <c r="M405" s="108" t="str">
        <f t="shared" si="97"/>
        <v/>
      </c>
      <c r="N405" s="107" t="str">
        <f t="shared" si="98"/>
        <v/>
      </c>
      <c r="O405" s="109" t="str">
        <f t="shared" si="99"/>
        <v/>
      </c>
      <c r="P405" s="109" t="str">
        <f t="shared" si="100"/>
        <v/>
      </c>
      <c r="Q405" s="241" t="str">
        <f t="shared" si="101"/>
        <v/>
      </c>
      <c r="R405" s="110" t="str">
        <f t="shared" si="102"/>
        <v/>
      </c>
      <c r="S405" s="352">
        <f t="shared" ca="1" si="111"/>
        <v>1296</v>
      </c>
      <c r="T405" s="107" t="str">
        <f t="shared" si="103"/>
        <v/>
      </c>
      <c r="U405" s="108" t="str">
        <f t="shared" si="104"/>
        <v/>
      </c>
      <c r="V405" s="107" t="str">
        <f t="shared" si="105"/>
        <v/>
      </c>
      <c r="W405" s="107" t="str">
        <f t="shared" si="106"/>
        <v/>
      </c>
      <c r="X405" s="108" t="str">
        <f t="shared" si="107"/>
        <v/>
      </c>
      <c r="Y405" s="108" t="str">
        <f t="shared" si="108"/>
        <v/>
      </c>
      <c r="Z405" s="108" t="str">
        <f t="shared" si="109"/>
        <v xml:space="preserve">Temps restant : </v>
      </c>
      <c r="AA405" s="355" t="str">
        <f t="shared" si="110"/>
        <v/>
      </c>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row>
    <row r="406" spans="1:87" ht="15.75" thickBot="1">
      <c r="A406" s="354" t="str">
        <f>IF(eligibilité!AG408="","",eligibilité!A408)</f>
        <v/>
      </c>
      <c r="B406" s="103" t="str">
        <f>IF(A406="","",IF(VLOOKUP(A406,eligibilité!$A$15:$J$515,2,TRUE)="","",VLOOKUP(A406,eligibilité!$A$15:$J$515,2,TRUE)))</f>
        <v/>
      </c>
      <c r="C406" s="103" t="str">
        <f>IF(A406="","",IF(VLOOKUP(A406,eligibilité!$A$15:$AG$515,3,TRUE)="","",VLOOKUP(A406,eligibilité!$A$15:$AG$515,3,TRUE)))</f>
        <v/>
      </c>
      <c r="D406" s="103" t="str">
        <f>IF(A406="","",IF(VLOOKUP(A406,eligibilité!$A$15:$AG$515,4,TRUE)="","",VLOOKUP(A406,eligibilité!$A$15:$AG$515,4,TRUE)))</f>
        <v/>
      </c>
      <c r="E406" s="103" t="str">
        <f>IF(A406="","",IF(VLOOKUP(A406,eligibilité!$A$15:$AG$515,5,TRUE)="","",VLOOKUP(A406,eligibilité!$A$15:$AG$515,5,TRUE)))</f>
        <v/>
      </c>
      <c r="F406" s="104" t="str">
        <f>IF(A406="","",IF(VLOOKUP(A406,eligibilité!$A$15:$AG$515,6,TRUE)="","",VLOOKUP(A406,eligibilité!$A$15:$AG$515,6,TRUE)))</f>
        <v/>
      </c>
      <c r="G406" s="104" t="str">
        <f>IF(A406="","",IF(VLOOKUP(A406,eligibilité!$A$15:$AG$515,7,TRUE)="","",VLOOKUP(A406,eligibilité!$A$15:$AG$515,7,TRUE)))</f>
        <v/>
      </c>
      <c r="H406" s="323" t="str">
        <f>IF(A406="","",IF(VLOOKUP(A406,eligibilité!$A$15:$AG$515,8,TRUE)="","",VLOOKUP(A406,eligibilité!$A$15:$AG$515,8,TRUE)))</f>
        <v/>
      </c>
      <c r="I406" s="103" t="str">
        <f>IF(A406="","",IF(VLOOKUP(A406,eligibilité!$A$15:$AG$515,9,TRUE)="","",VLOOKUP(A406,eligibilité!$A$15:$AG$515,9,TRUE)))</f>
        <v/>
      </c>
      <c r="J406" s="105" t="str">
        <f>IF(A406="","",IF(VLOOKUP(A406,eligibilité!$A$15:$AG$515,10,TRUE)="","",VLOOKUP(A406,eligibilité!$A$15:$AG$515,10,TRUE)))</f>
        <v/>
      </c>
      <c r="K406" s="106" t="str">
        <f>IF(A406="","",IF(VLOOKUP(A406,eligibilité!$A$15:$AG$515,30,FALSE)=0,"",VLOOKUP(A406,eligibilité!$A$15:$AG$515,30,FALSE)))</f>
        <v/>
      </c>
      <c r="L406" s="107" t="str">
        <f t="shared" si="96"/>
        <v/>
      </c>
      <c r="M406" s="108" t="str">
        <f t="shared" si="97"/>
        <v/>
      </c>
      <c r="N406" s="107" t="str">
        <f t="shared" si="98"/>
        <v/>
      </c>
      <c r="O406" s="109" t="str">
        <f t="shared" si="99"/>
        <v/>
      </c>
      <c r="P406" s="109" t="str">
        <f t="shared" si="100"/>
        <v/>
      </c>
      <c r="Q406" s="241" t="str">
        <f t="shared" si="101"/>
        <v/>
      </c>
      <c r="R406" s="110" t="str">
        <f t="shared" si="102"/>
        <v/>
      </c>
      <c r="S406" s="352">
        <f t="shared" ca="1" si="111"/>
        <v>1296</v>
      </c>
      <c r="T406" s="107" t="str">
        <f t="shared" si="103"/>
        <v/>
      </c>
      <c r="U406" s="108" t="str">
        <f t="shared" si="104"/>
        <v/>
      </c>
      <c r="V406" s="107" t="str">
        <f t="shared" si="105"/>
        <v/>
      </c>
      <c r="W406" s="107" t="str">
        <f t="shared" si="106"/>
        <v/>
      </c>
      <c r="X406" s="108" t="str">
        <f t="shared" si="107"/>
        <v/>
      </c>
      <c r="Y406" s="108" t="str">
        <f t="shared" si="108"/>
        <v/>
      </c>
      <c r="Z406" s="108" t="str">
        <f t="shared" si="109"/>
        <v xml:space="preserve">Temps restant : </v>
      </c>
      <c r="AA406" s="355" t="str">
        <f t="shared" si="110"/>
        <v/>
      </c>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row>
    <row r="407" spans="1:87" ht="15.75" thickBot="1">
      <c r="A407" s="354" t="str">
        <f>IF(eligibilité!AG409="","",eligibilité!A409)</f>
        <v/>
      </c>
      <c r="B407" s="103" t="str">
        <f>IF(A407="","",IF(VLOOKUP(A407,eligibilité!$A$15:$J$515,2,TRUE)="","",VLOOKUP(A407,eligibilité!$A$15:$J$515,2,TRUE)))</f>
        <v/>
      </c>
      <c r="C407" s="103" t="str">
        <f>IF(A407="","",IF(VLOOKUP(A407,eligibilité!$A$15:$AG$515,3,TRUE)="","",VLOOKUP(A407,eligibilité!$A$15:$AG$515,3,TRUE)))</f>
        <v/>
      </c>
      <c r="D407" s="103" t="str">
        <f>IF(A407="","",IF(VLOOKUP(A407,eligibilité!$A$15:$AG$515,4,TRUE)="","",VLOOKUP(A407,eligibilité!$A$15:$AG$515,4,TRUE)))</f>
        <v/>
      </c>
      <c r="E407" s="103" t="str">
        <f>IF(A407="","",IF(VLOOKUP(A407,eligibilité!$A$15:$AG$515,5,TRUE)="","",VLOOKUP(A407,eligibilité!$A$15:$AG$515,5,TRUE)))</f>
        <v/>
      </c>
      <c r="F407" s="104" t="str">
        <f>IF(A407="","",IF(VLOOKUP(A407,eligibilité!$A$15:$AG$515,6,TRUE)="","",VLOOKUP(A407,eligibilité!$A$15:$AG$515,6,TRUE)))</f>
        <v/>
      </c>
      <c r="G407" s="104" t="str">
        <f>IF(A407="","",IF(VLOOKUP(A407,eligibilité!$A$15:$AG$515,7,TRUE)="","",VLOOKUP(A407,eligibilité!$A$15:$AG$515,7,TRUE)))</f>
        <v/>
      </c>
      <c r="H407" s="323" t="str">
        <f>IF(A407="","",IF(VLOOKUP(A407,eligibilité!$A$15:$AG$515,8,TRUE)="","",VLOOKUP(A407,eligibilité!$A$15:$AG$515,8,TRUE)))</f>
        <v/>
      </c>
      <c r="I407" s="103" t="str">
        <f>IF(A407="","",IF(VLOOKUP(A407,eligibilité!$A$15:$AG$515,9,TRUE)="","",VLOOKUP(A407,eligibilité!$A$15:$AG$515,9,TRUE)))</f>
        <v/>
      </c>
      <c r="J407" s="105" t="str">
        <f>IF(A407="","",IF(VLOOKUP(A407,eligibilité!$A$15:$AG$515,10,TRUE)="","",VLOOKUP(A407,eligibilité!$A$15:$AG$515,10,TRUE)))</f>
        <v/>
      </c>
      <c r="K407" s="106" t="str">
        <f>IF(A407="","",IF(VLOOKUP(A407,eligibilité!$A$15:$AG$515,30,FALSE)=0,"",VLOOKUP(A407,eligibilité!$A$15:$AG$515,30,FALSE)))</f>
        <v/>
      </c>
      <c r="L407" s="107" t="str">
        <f t="shared" si="96"/>
        <v/>
      </c>
      <c r="M407" s="108" t="str">
        <f t="shared" si="97"/>
        <v/>
      </c>
      <c r="N407" s="107" t="str">
        <f t="shared" si="98"/>
        <v/>
      </c>
      <c r="O407" s="109" t="str">
        <f t="shared" si="99"/>
        <v/>
      </c>
      <c r="P407" s="109" t="str">
        <f t="shared" si="100"/>
        <v/>
      </c>
      <c r="Q407" s="241" t="str">
        <f t="shared" si="101"/>
        <v/>
      </c>
      <c r="R407" s="110" t="str">
        <f t="shared" si="102"/>
        <v/>
      </c>
      <c r="S407" s="352">
        <f t="shared" ca="1" si="111"/>
        <v>1296</v>
      </c>
      <c r="T407" s="107" t="str">
        <f t="shared" si="103"/>
        <v/>
      </c>
      <c r="U407" s="108" t="str">
        <f t="shared" si="104"/>
        <v/>
      </c>
      <c r="V407" s="107" t="str">
        <f t="shared" si="105"/>
        <v/>
      </c>
      <c r="W407" s="107" t="str">
        <f t="shared" si="106"/>
        <v/>
      </c>
      <c r="X407" s="108" t="str">
        <f t="shared" si="107"/>
        <v/>
      </c>
      <c r="Y407" s="108" t="str">
        <f t="shared" si="108"/>
        <v/>
      </c>
      <c r="Z407" s="108" t="str">
        <f t="shared" si="109"/>
        <v xml:space="preserve">Temps restant : </v>
      </c>
      <c r="AA407" s="355" t="str">
        <f t="shared" si="110"/>
        <v/>
      </c>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row>
    <row r="408" spans="1:87" ht="15.75" thickBot="1">
      <c r="A408" s="354" t="str">
        <f>IF(eligibilité!AG410="","",eligibilité!A410)</f>
        <v/>
      </c>
      <c r="B408" s="103" t="str">
        <f>IF(A408="","",IF(VLOOKUP(A408,eligibilité!$A$15:$J$515,2,TRUE)="","",VLOOKUP(A408,eligibilité!$A$15:$J$515,2,TRUE)))</f>
        <v/>
      </c>
      <c r="C408" s="103" t="str">
        <f>IF(A408="","",IF(VLOOKUP(A408,eligibilité!$A$15:$AG$515,3,TRUE)="","",VLOOKUP(A408,eligibilité!$A$15:$AG$515,3,TRUE)))</f>
        <v/>
      </c>
      <c r="D408" s="103" t="str">
        <f>IF(A408="","",IF(VLOOKUP(A408,eligibilité!$A$15:$AG$515,4,TRUE)="","",VLOOKUP(A408,eligibilité!$A$15:$AG$515,4,TRUE)))</f>
        <v/>
      </c>
      <c r="E408" s="103" t="str">
        <f>IF(A408="","",IF(VLOOKUP(A408,eligibilité!$A$15:$AG$515,5,TRUE)="","",VLOOKUP(A408,eligibilité!$A$15:$AG$515,5,TRUE)))</f>
        <v/>
      </c>
      <c r="F408" s="104" t="str">
        <f>IF(A408="","",IF(VLOOKUP(A408,eligibilité!$A$15:$AG$515,6,TRUE)="","",VLOOKUP(A408,eligibilité!$A$15:$AG$515,6,TRUE)))</f>
        <v/>
      </c>
      <c r="G408" s="104" t="str">
        <f>IF(A408="","",IF(VLOOKUP(A408,eligibilité!$A$15:$AG$515,7,TRUE)="","",VLOOKUP(A408,eligibilité!$A$15:$AG$515,7,TRUE)))</f>
        <v/>
      </c>
      <c r="H408" s="323" t="str">
        <f>IF(A408="","",IF(VLOOKUP(A408,eligibilité!$A$15:$AG$515,8,TRUE)="","",VLOOKUP(A408,eligibilité!$A$15:$AG$515,8,TRUE)))</f>
        <v/>
      </c>
      <c r="I408" s="103" t="str">
        <f>IF(A408="","",IF(VLOOKUP(A408,eligibilité!$A$15:$AG$515,9,TRUE)="","",VLOOKUP(A408,eligibilité!$A$15:$AG$515,9,TRUE)))</f>
        <v/>
      </c>
      <c r="J408" s="105" t="str">
        <f>IF(A408="","",IF(VLOOKUP(A408,eligibilité!$A$15:$AG$515,10,TRUE)="","",VLOOKUP(A408,eligibilité!$A$15:$AG$515,10,TRUE)))</f>
        <v/>
      </c>
      <c r="K408" s="106" t="str">
        <f>IF(A408="","",IF(VLOOKUP(A408,eligibilité!$A$15:$AG$515,30,FALSE)=0,"",VLOOKUP(A408,eligibilité!$A$15:$AG$515,30,FALSE)))</f>
        <v/>
      </c>
      <c r="L408" s="107" t="str">
        <f t="shared" si="96"/>
        <v/>
      </c>
      <c r="M408" s="108" t="str">
        <f t="shared" si="97"/>
        <v/>
      </c>
      <c r="N408" s="107" t="str">
        <f t="shared" si="98"/>
        <v/>
      </c>
      <c r="O408" s="109" t="str">
        <f t="shared" si="99"/>
        <v/>
      </c>
      <c r="P408" s="109" t="str">
        <f t="shared" si="100"/>
        <v/>
      </c>
      <c r="Q408" s="241" t="str">
        <f t="shared" si="101"/>
        <v/>
      </c>
      <c r="R408" s="110" t="str">
        <f t="shared" si="102"/>
        <v/>
      </c>
      <c r="S408" s="352">
        <f t="shared" ca="1" si="111"/>
        <v>1296</v>
      </c>
      <c r="T408" s="107" t="str">
        <f t="shared" si="103"/>
        <v/>
      </c>
      <c r="U408" s="108" t="str">
        <f t="shared" si="104"/>
        <v/>
      </c>
      <c r="V408" s="107" t="str">
        <f t="shared" si="105"/>
        <v/>
      </c>
      <c r="W408" s="107" t="str">
        <f t="shared" si="106"/>
        <v/>
      </c>
      <c r="X408" s="108" t="str">
        <f t="shared" si="107"/>
        <v/>
      </c>
      <c r="Y408" s="108" t="str">
        <f t="shared" si="108"/>
        <v/>
      </c>
      <c r="Z408" s="108" t="str">
        <f t="shared" si="109"/>
        <v xml:space="preserve">Temps restant : </v>
      </c>
      <c r="AA408" s="355" t="str">
        <f t="shared" si="110"/>
        <v/>
      </c>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row>
    <row r="409" spans="1:87" ht="15.75" thickBot="1">
      <c r="A409" s="354" t="str">
        <f>IF(eligibilité!AG411="","",eligibilité!A411)</f>
        <v/>
      </c>
      <c r="B409" s="103" t="str">
        <f>IF(A409="","",IF(VLOOKUP(A409,eligibilité!$A$15:$J$515,2,TRUE)="","",VLOOKUP(A409,eligibilité!$A$15:$J$515,2,TRUE)))</f>
        <v/>
      </c>
      <c r="C409" s="103" t="str">
        <f>IF(A409="","",IF(VLOOKUP(A409,eligibilité!$A$15:$AG$515,3,TRUE)="","",VLOOKUP(A409,eligibilité!$A$15:$AG$515,3,TRUE)))</f>
        <v/>
      </c>
      <c r="D409" s="103" t="str">
        <f>IF(A409="","",IF(VLOOKUP(A409,eligibilité!$A$15:$AG$515,4,TRUE)="","",VLOOKUP(A409,eligibilité!$A$15:$AG$515,4,TRUE)))</f>
        <v/>
      </c>
      <c r="E409" s="103" t="str">
        <f>IF(A409="","",IF(VLOOKUP(A409,eligibilité!$A$15:$AG$515,5,TRUE)="","",VLOOKUP(A409,eligibilité!$A$15:$AG$515,5,TRUE)))</f>
        <v/>
      </c>
      <c r="F409" s="104" t="str">
        <f>IF(A409="","",IF(VLOOKUP(A409,eligibilité!$A$15:$AG$515,6,TRUE)="","",VLOOKUP(A409,eligibilité!$A$15:$AG$515,6,TRUE)))</f>
        <v/>
      </c>
      <c r="G409" s="104" t="str">
        <f>IF(A409="","",IF(VLOOKUP(A409,eligibilité!$A$15:$AG$515,7,TRUE)="","",VLOOKUP(A409,eligibilité!$A$15:$AG$515,7,TRUE)))</f>
        <v/>
      </c>
      <c r="H409" s="323" t="str">
        <f>IF(A409="","",IF(VLOOKUP(A409,eligibilité!$A$15:$AG$515,8,TRUE)="","",VLOOKUP(A409,eligibilité!$A$15:$AG$515,8,TRUE)))</f>
        <v/>
      </c>
      <c r="I409" s="103" t="str">
        <f>IF(A409="","",IF(VLOOKUP(A409,eligibilité!$A$15:$AG$515,9,TRUE)="","",VLOOKUP(A409,eligibilité!$A$15:$AG$515,9,TRUE)))</f>
        <v/>
      </c>
      <c r="J409" s="105" t="str">
        <f>IF(A409="","",IF(VLOOKUP(A409,eligibilité!$A$15:$AG$515,10,TRUE)="","",VLOOKUP(A409,eligibilité!$A$15:$AG$515,10,TRUE)))</f>
        <v/>
      </c>
      <c r="K409" s="106" t="str">
        <f>IF(A409="","",IF(VLOOKUP(A409,eligibilité!$A$15:$AG$515,30,FALSE)=0,"",VLOOKUP(A409,eligibilité!$A$15:$AG$515,30,FALSE)))</f>
        <v/>
      </c>
      <c r="L409" s="107" t="str">
        <f t="shared" si="96"/>
        <v/>
      </c>
      <c r="M409" s="108" t="str">
        <f t="shared" si="97"/>
        <v/>
      </c>
      <c r="N409" s="107" t="str">
        <f t="shared" si="98"/>
        <v/>
      </c>
      <c r="O409" s="109" t="str">
        <f t="shared" si="99"/>
        <v/>
      </c>
      <c r="P409" s="109" t="str">
        <f t="shared" si="100"/>
        <v/>
      </c>
      <c r="Q409" s="241" t="str">
        <f t="shared" si="101"/>
        <v/>
      </c>
      <c r="R409" s="110" t="str">
        <f t="shared" si="102"/>
        <v/>
      </c>
      <c r="S409" s="352">
        <f t="shared" ca="1" si="111"/>
        <v>1296</v>
      </c>
      <c r="T409" s="107" t="str">
        <f t="shared" si="103"/>
        <v/>
      </c>
      <c r="U409" s="108" t="str">
        <f t="shared" si="104"/>
        <v/>
      </c>
      <c r="V409" s="107" t="str">
        <f t="shared" si="105"/>
        <v/>
      </c>
      <c r="W409" s="107" t="str">
        <f t="shared" si="106"/>
        <v/>
      </c>
      <c r="X409" s="108" t="str">
        <f t="shared" si="107"/>
        <v/>
      </c>
      <c r="Y409" s="108" t="str">
        <f t="shared" si="108"/>
        <v/>
      </c>
      <c r="Z409" s="108" t="str">
        <f t="shared" si="109"/>
        <v xml:space="preserve">Temps restant : </v>
      </c>
      <c r="AA409" s="355" t="str">
        <f t="shared" si="110"/>
        <v/>
      </c>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row>
    <row r="410" spans="1:87" ht="15.75" thickBot="1">
      <c r="A410" s="354" t="str">
        <f>IF(eligibilité!AG412="","",eligibilité!A412)</f>
        <v/>
      </c>
      <c r="B410" s="103" t="str">
        <f>IF(A410="","",IF(VLOOKUP(A410,eligibilité!$A$15:$J$515,2,TRUE)="","",VLOOKUP(A410,eligibilité!$A$15:$J$515,2,TRUE)))</f>
        <v/>
      </c>
      <c r="C410" s="103" t="str">
        <f>IF(A410="","",IF(VLOOKUP(A410,eligibilité!$A$15:$AG$515,3,TRUE)="","",VLOOKUP(A410,eligibilité!$A$15:$AG$515,3,TRUE)))</f>
        <v/>
      </c>
      <c r="D410" s="103" t="str">
        <f>IF(A410="","",IF(VLOOKUP(A410,eligibilité!$A$15:$AG$515,4,TRUE)="","",VLOOKUP(A410,eligibilité!$A$15:$AG$515,4,TRUE)))</f>
        <v/>
      </c>
      <c r="E410" s="103" t="str">
        <f>IF(A410="","",IF(VLOOKUP(A410,eligibilité!$A$15:$AG$515,5,TRUE)="","",VLOOKUP(A410,eligibilité!$A$15:$AG$515,5,TRUE)))</f>
        <v/>
      </c>
      <c r="F410" s="104" t="str">
        <f>IF(A410="","",IF(VLOOKUP(A410,eligibilité!$A$15:$AG$515,6,TRUE)="","",VLOOKUP(A410,eligibilité!$A$15:$AG$515,6,TRUE)))</f>
        <v/>
      </c>
      <c r="G410" s="104" t="str">
        <f>IF(A410="","",IF(VLOOKUP(A410,eligibilité!$A$15:$AG$515,7,TRUE)="","",VLOOKUP(A410,eligibilité!$A$15:$AG$515,7,TRUE)))</f>
        <v/>
      </c>
      <c r="H410" s="323" t="str">
        <f>IF(A410="","",IF(VLOOKUP(A410,eligibilité!$A$15:$AG$515,8,TRUE)="","",VLOOKUP(A410,eligibilité!$A$15:$AG$515,8,TRUE)))</f>
        <v/>
      </c>
      <c r="I410" s="103" t="str">
        <f>IF(A410="","",IF(VLOOKUP(A410,eligibilité!$A$15:$AG$515,9,TRUE)="","",VLOOKUP(A410,eligibilité!$A$15:$AG$515,9,TRUE)))</f>
        <v/>
      </c>
      <c r="J410" s="105" t="str">
        <f>IF(A410="","",IF(VLOOKUP(A410,eligibilité!$A$15:$AG$515,10,TRUE)="","",VLOOKUP(A410,eligibilité!$A$15:$AG$515,10,TRUE)))</f>
        <v/>
      </c>
      <c r="K410" s="106" t="str">
        <f>IF(A410="","",IF(VLOOKUP(A410,eligibilité!$A$15:$AG$515,30,FALSE)=0,"",VLOOKUP(A410,eligibilité!$A$15:$AG$515,30,FALSE)))</f>
        <v/>
      </c>
      <c r="L410" s="107" t="str">
        <f t="shared" si="96"/>
        <v/>
      </c>
      <c r="M410" s="108" t="str">
        <f t="shared" si="97"/>
        <v/>
      </c>
      <c r="N410" s="107" t="str">
        <f t="shared" si="98"/>
        <v/>
      </c>
      <c r="O410" s="109" t="str">
        <f t="shared" si="99"/>
        <v/>
      </c>
      <c r="P410" s="109" t="str">
        <f t="shared" si="100"/>
        <v/>
      </c>
      <c r="Q410" s="241" t="str">
        <f t="shared" si="101"/>
        <v/>
      </c>
      <c r="R410" s="110" t="str">
        <f t="shared" si="102"/>
        <v/>
      </c>
      <c r="S410" s="352">
        <f t="shared" ca="1" si="111"/>
        <v>1296</v>
      </c>
      <c r="T410" s="107" t="str">
        <f t="shared" si="103"/>
        <v/>
      </c>
      <c r="U410" s="108" t="str">
        <f t="shared" si="104"/>
        <v/>
      </c>
      <c r="V410" s="107" t="str">
        <f t="shared" si="105"/>
        <v/>
      </c>
      <c r="W410" s="107" t="str">
        <f t="shared" si="106"/>
        <v/>
      </c>
      <c r="X410" s="108" t="str">
        <f t="shared" si="107"/>
        <v/>
      </c>
      <c r="Y410" s="108" t="str">
        <f t="shared" si="108"/>
        <v/>
      </c>
      <c r="Z410" s="108" t="str">
        <f t="shared" si="109"/>
        <v xml:space="preserve">Temps restant : </v>
      </c>
      <c r="AA410" s="355" t="str">
        <f t="shared" si="110"/>
        <v/>
      </c>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row>
    <row r="411" spans="1:87" ht="15.75" thickBot="1">
      <c r="A411" s="354" t="str">
        <f>IF(eligibilité!AG413="","",eligibilité!A413)</f>
        <v/>
      </c>
      <c r="B411" s="103" t="str">
        <f>IF(A411="","",IF(VLOOKUP(A411,eligibilité!$A$15:$J$515,2,TRUE)="","",VLOOKUP(A411,eligibilité!$A$15:$J$515,2,TRUE)))</f>
        <v/>
      </c>
      <c r="C411" s="103" t="str">
        <f>IF(A411="","",IF(VLOOKUP(A411,eligibilité!$A$15:$AG$515,3,TRUE)="","",VLOOKUP(A411,eligibilité!$A$15:$AG$515,3,TRUE)))</f>
        <v/>
      </c>
      <c r="D411" s="103" t="str">
        <f>IF(A411="","",IF(VLOOKUP(A411,eligibilité!$A$15:$AG$515,4,TRUE)="","",VLOOKUP(A411,eligibilité!$A$15:$AG$515,4,TRUE)))</f>
        <v/>
      </c>
      <c r="E411" s="103" t="str">
        <f>IF(A411="","",IF(VLOOKUP(A411,eligibilité!$A$15:$AG$515,5,TRUE)="","",VLOOKUP(A411,eligibilité!$A$15:$AG$515,5,TRUE)))</f>
        <v/>
      </c>
      <c r="F411" s="104" t="str">
        <f>IF(A411="","",IF(VLOOKUP(A411,eligibilité!$A$15:$AG$515,6,TRUE)="","",VLOOKUP(A411,eligibilité!$A$15:$AG$515,6,TRUE)))</f>
        <v/>
      </c>
      <c r="G411" s="104" t="str">
        <f>IF(A411="","",IF(VLOOKUP(A411,eligibilité!$A$15:$AG$515,7,TRUE)="","",VLOOKUP(A411,eligibilité!$A$15:$AG$515,7,TRUE)))</f>
        <v/>
      </c>
      <c r="H411" s="323" t="str">
        <f>IF(A411="","",IF(VLOOKUP(A411,eligibilité!$A$15:$AG$515,8,TRUE)="","",VLOOKUP(A411,eligibilité!$A$15:$AG$515,8,TRUE)))</f>
        <v/>
      </c>
      <c r="I411" s="103" t="str">
        <f>IF(A411="","",IF(VLOOKUP(A411,eligibilité!$A$15:$AG$515,9,TRUE)="","",VLOOKUP(A411,eligibilité!$A$15:$AG$515,9,TRUE)))</f>
        <v/>
      </c>
      <c r="J411" s="105" t="str">
        <f>IF(A411="","",IF(VLOOKUP(A411,eligibilité!$A$15:$AG$515,10,TRUE)="","",VLOOKUP(A411,eligibilité!$A$15:$AG$515,10,TRUE)))</f>
        <v/>
      </c>
      <c r="K411" s="106" t="str">
        <f>IF(A411="","",IF(VLOOKUP(A411,eligibilité!$A$15:$AG$515,30,FALSE)=0,"",VLOOKUP(A411,eligibilité!$A$15:$AG$515,30,FALSE)))</f>
        <v/>
      </c>
      <c r="L411" s="107" t="str">
        <f t="shared" si="96"/>
        <v/>
      </c>
      <c r="M411" s="108" t="str">
        <f t="shared" si="97"/>
        <v/>
      </c>
      <c r="N411" s="107" t="str">
        <f t="shared" si="98"/>
        <v/>
      </c>
      <c r="O411" s="109" t="str">
        <f t="shared" si="99"/>
        <v/>
      </c>
      <c r="P411" s="109" t="str">
        <f t="shared" si="100"/>
        <v/>
      </c>
      <c r="Q411" s="241" t="str">
        <f t="shared" si="101"/>
        <v/>
      </c>
      <c r="R411" s="110" t="str">
        <f t="shared" si="102"/>
        <v/>
      </c>
      <c r="S411" s="352">
        <f t="shared" ca="1" si="111"/>
        <v>1296</v>
      </c>
      <c r="T411" s="107" t="str">
        <f t="shared" si="103"/>
        <v/>
      </c>
      <c r="U411" s="108" t="str">
        <f t="shared" si="104"/>
        <v/>
      </c>
      <c r="V411" s="107" t="str">
        <f t="shared" si="105"/>
        <v/>
      </c>
      <c r="W411" s="107" t="str">
        <f t="shared" si="106"/>
        <v/>
      </c>
      <c r="X411" s="108" t="str">
        <f t="shared" si="107"/>
        <v/>
      </c>
      <c r="Y411" s="108" t="str">
        <f t="shared" si="108"/>
        <v/>
      </c>
      <c r="Z411" s="108" t="str">
        <f t="shared" si="109"/>
        <v xml:space="preserve">Temps restant : </v>
      </c>
      <c r="AA411" s="355" t="str">
        <f t="shared" si="110"/>
        <v/>
      </c>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row>
    <row r="412" spans="1:87" ht="15.75" thickBot="1">
      <c r="A412" s="354" t="str">
        <f>IF(eligibilité!AG414="","",eligibilité!A414)</f>
        <v/>
      </c>
      <c r="B412" s="103" t="str">
        <f>IF(A412="","",IF(VLOOKUP(A412,eligibilité!$A$15:$J$515,2,TRUE)="","",VLOOKUP(A412,eligibilité!$A$15:$J$515,2,TRUE)))</f>
        <v/>
      </c>
      <c r="C412" s="103" t="str">
        <f>IF(A412="","",IF(VLOOKUP(A412,eligibilité!$A$15:$AG$515,3,TRUE)="","",VLOOKUP(A412,eligibilité!$A$15:$AG$515,3,TRUE)))</f>
        <v/>
      </c>
      <c r="D412" s="103" t="str">
        <f>IF(A412="","",IF(VLOOKUP(A412,eligibilité!$A$15:$AG$515,4,TRUE)="","",VLOOKUP(A412,eligibilité!$A$15:$AG$515,4,TRUE)))</f>
        <v/>
      </c>
      <c r="E412" s="103" t="str">
        <f>IF(A412="","",IF(VLOOKUP(A412,eligibilité!$A$15:$AG$515,5,TRUE)="","",VLOOKUP(A412,eligibilité!$A$15:$AG$515,5,TRUE)))</f>
        <v/>
      </c>
      <c r="F412" s="104" t="str">
        <f>IF(A412="","",IF(VLOOKUP(A412,eligibilité!$A$15:$AG$515,6,TRUE)="","",VLOOKUP(A412,eligibilité!$A$15:$AG$515,6,TRUE)))</f>
        <v/>
      </c>
      <c r="G412" s="104" t="str">
        <f>IF(A412="","",IF(VLOOKUP(A412,eligibilité!$A$15:$AG$515,7,TRUE)="","",VLOOKUP(A412,eligibilité!$A$15:$AG$515,7,TRUE)))</f>
        <v/>
      </c>
      <c r="H412" s="323" t="str">
        <f>IF(A412="","",IF(VLOOKUP(A412,eligibilité!$A$15:$AG$515,8,TRUE)="","",VLOOKUP(A412,eligibilité!$A$15:$AG$515,8,TRUE)))</f>
        <v/>
      </c>
      <c r="I412" s="103" t="str">
        <f>IF(A412="","",IF(VLOOKUP(A412,eligibilité!$A$15:$AG$515,9,TRUE)="","",VLOOKUP(A412,eligibilité!$A$15:$AG$515,9,TRUE)))</f>
        <v/>
      </c>
      <c r="J412" s="105" t="str">
        <f>IF(A412="","",IF(VLOOKUP(A412,eligibilité!$A$15:$AG$515,10,TRUE)="","",VLOOKUP(A412,eligibilité!$A$15:$AG$515,10,TRUE)))</f>
        <v/>
      </c>
      <c r="K412" s="106" t="str">
        <f>IF(A412="","",IF(VLOOKUP(A412,eligibilité!$A$15:$AG$515,30,FALSE)=0,"",VLOOKUP(A412,eligibilité!$A$15:$AG$515,30,FALSE)))</f>
        <v/>
      </c>
      <c r="L412" s="107" t="str">
        <f t="shared" si="96"/>
        <v/>
      </c>
      <c r="M412" s="108" t="str">
        <f t="shared" si="97"/>
        <v/>
      </c>
      <c r="N412" s="107" t="str">
        <f t="shared" si="98"/>
        <v/>
      </c>
      <c r="O412" s="109" t="str">
        <f t="shared" si="99"/>
        <v/>
      </c>
      <c r="P412" s="109" t="str">
        <f t="shared" si="100"/>
        <v/>
      </c>
      <c r="Q412" s="241" t="str">
        <f t="shared" si="101"/>
        <v/>
      </c>
      <c r="R412" s="110" t="str">
        <f t="shared" si="102"/>
        <v/>
      </c>
      <c r="S412" s="352">
        <f t="shared" ca="1" si="111"/>
        <v>1296</v>
      </c>
      <c r="T412" s="107" t="str">
        <f t="shared" si="103"/>
        <v/>
      </c>
      <c r="U412" s="108" t="str">
        <f t="shared" si="104"/>
        <v/>
      </c>
      <c r="V412" s="107" t="str">
        <f t="shared" si="105"/>
        <v/>
      </c>
      <c r="W412" s="107" t="str">
        <f t="shared" si="106"/>
        <v/>
      </c>
      <c r="X412" s="108" t="str">
        <f t="shared" si="107"/>
        <v/>
      </c>
      <c r="Y412" s="108" t="str">
        <f t="shared" si="108"/>
        <v/>
      </c>
      <c r="Z412" s="108" t="str">
        <f t="shared" si="109"/>
        <v xml:space="preserve">Temps restant : </v>
      </c>
      <c r="AA412" s="355" t="str">
        <f t="shared" si="110"/>
        <v/>
      </c>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row>
    <row r="413" spans="1:87" ht="15.75" thickBot="1">
      <c r="A413" s="354" t="str">
        <f>IF(eligibilité!AG415="","",eligibilité!A415)</f>
        <v/>
      </c>
      <c r="B413" s="103" t="str">
        <f>IF(A413="","",IF(VLOOKUP(A413,eligibilité!$A$15:$J$515,2,TRUE)="","",VLOOKUP(A413,eligibilité!$A$15:$J$515,2,TRUE)))</f>
        <v/>
      </c>
      <c r="C413" s="103" t="str">
        <f>IF(A413="","",IF(VLOOKUP(A413,eligibilité!$A$15:$AG$515,3,TRUE)="","",VLOOKUP(A413,eligibilité!$A$15:$AG$515,3,TRUE)))</f>
        <v/>
      </c>
      <c r="D413" s="103" t="str">
        <f>IF(A413="","",IF(VLOOKUP(A413,eligibilité!$A$15:$AG$515,4,TRUE)="","",VLOOKUP(A413,eligibilité!$A$15:$AG$515,4,TRUE)))</f>
        <v/>
      </c>
      <c r="E413" s="103" t="str">
        <f>IF(A413="","",IF(VLOOKUP(A413,eligibilité!$A$15:$AG$515,5,TRUE)="","",VLOOKUP(A413,eligibilité!$A$15:$AG$515,5,TRUE)))</f>
        <v/>
      </c>
      <c r="F413" s="104" t="str">
        <f>IF(A413="","",IF(VLOOKUP(A413,eligibilité!$A$15:$AG$515,6,TRUE)="","",VLOOKUP(A413,eligibilité!$A$15:$AG$515,6,TRUE)))</f>
        <v/>
      </c>
      <c r="G413" s="104" t="str">
        <f>IF(A413="","",IF(VLOOKUP(A413,eligibilité!$A$15:$AG$515,7,TRUE)="","",VLOOKUP(A413,eligibilité!$A$15:$AG$515,7,TRUE)))</f>
        <v/>
      </c>
      <c r="H413" s="323" t="str">
        <f>IF(A413="","",IF(VLOOKUP(A413,eligibilité!$A$15:$AG$515,8,TRUE)="","",VLOOKUP(A413,eligibilité!$A$15:$AG$515,8,TRUE)))</f>
        <v/>
      </c>
      <c r="I413" s="103" t="str">
        <f>IF(A413="","",IF(VLOOKUP(A413,eligibilité!$A$15:$AG$515,9,TRUE)="","",VLOOKUP(A413,eligibilité!$A$15:$AG$515,9,TRUE)))</f>
        <v/>
      </c>
      <c r="J413" s="105" t="str">
        <f>IF(A413="","",IF(VLOOKUP(A413,eligibilité!$A$15:$AG$515,10,TRUE)="","",VLOOKUP(A413,eligibilité!$A$15:$AG$515,10,TRUE)))</f>
        <v/>
      </c>
      <c r="K413" s="106" t="str">
        <f>IF(A413="","",IF(VLOOKUP(A413,eligibilité!$A$15:$AG$515,30,FALSE)=0,"",VLOOKUP(A413,eligibilité!$A$15:$AG$515,30,FALSE)))</f>
        <v/>
      </c>
      <c r="L413" s="107" t="str">
        <f t="shared" si="96"/>
        <v/>
      </c>
      <c r="M413" s="108" t="str">
        <f t="shared" si="97"/>
        <v/>
      </c>
      <c r="N413" s="107" t="str">
        <f t="shared" si="98"/>
        <v/>
      </c>
      <c r="O413" s="109" t="str">
        <f t="shared" si="99"/>
        <v/>
      </c>
      <c r="P413" s="109" t="str">
        <f t="shared" si="100"/>
        <v/>
      </c>
      <c r="Q413" s="241" t="str">
        <f t="shared" si="101"/>
        <v/>
      </c>
      <c r="R413" s="110" t="str">
        <f t="shared" si="102"/>
        <v/>
      </c>
      <c r="S413" s="352">
        <f t="shared" ca="1" si="111"/>
        <v>1296</v>
      </c>
      <c r="T413" s="107" t="str">
        <f t="shared" si="103"/>
        <v/>
      </c>
      <c r="U413" s="108" t="str">
        <f t="shared" si="104"/>
        <v/>
      </c>
      <c r="V413" s="107" t="str">
        <f t="shared" si="105"/>
        <v/>
      </c>
      <c r="W413" s="107" t="str">
        <f t="shared" si="106"/>
        <v/>
      </c>
      <c r="X413" s="108" t="str">
        <f t="shared" si="107"/>
        <v/>
      </c>
      <c r="Y413" s="108" t="str">
        <f t="shared" si="108"/>
        <v/>
      </c>
      <c r="Z413" s="108" t="str">
        <f t="shared" si="109"/>
        <v xml:space="preserve">Temps restant : </v>
      </c>
      <c r="AA413" s="355" t="str">
        <f t="shared" si="110"/>
        <v/>
      </c>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row>
    <row r="414" spans="1:87" ht="15.75" thickBot="1">
      <c r="A414" s="354" t="str">
        <f>IF(eligibilité!AG416="","",eligibilité!A416)</f>
        <v/>
      </c>
      <c r="B414" s="103" t="str">
        <f>IF(A414="","",IF(VLOOKUP(A414,eligibilité!$A$15:$J$515,2,TRUE)="","",VLOOKUP(A414,eligibilité!$A$15:$J$515,2,TRUE)))</f>
        <v/>
      </c>
      <c r="C414" s="103" t="str">
        <f>IF(A414="","",IF(VLOOKUP(A414,eligibilité!$A$15:$AG$515,3,TRUE)="","",VLOOKUP(A414,eligibilité!$A$15:$AG$515,3,TRUE)))</f>
        <v/>
      </c>
      <c r="D414" s="103" t="str">
        <f>IF(A414="","",IF(VLOOKUP(A414,eligibilité!$A$15:$AG$515,4,TRUE)="","",VLOOKUP(A414,eligibilité!$A$15:$AG$515,4,TRUE)))</f>
        <v/>
      </c>
      <c r="E414" s="103" t="str">
        <f>IF(A414="","",IF(VLOOKUP(A414,eligibilité!$A$15:$AG$515,5,TRUE)="","",VLOOKUP(A414,eligibilité!$A$15:$AG$515,5,TRUE)))</f>
        <v/>
      </c>
      <c r="F414" s="104" t="str">
        <f>IF(A414="","",IF(VLOOKUP(A414,eligibilité!$A$15:$AG$515,6,TRUE)="","",VLOOKUP(A414,eligibilité!$A$15:$AG$515,6,TRUE)))</f>
        <v/>
      </c>
      <c r="G414" s="104" t="str">
        <f>IF(A414="","",IF(VLOOKUP(A414,eligibilité!$A$15:$AG$515,7,TRUE)="","",VLOOKUP(A414,eligibilité!$A$15:$AG$515,7,TRUE)))</f>
        <v/>
      </c>
      <c r="H414" s="323" t="str">
        <f>IF(A414="","",IF(VLOOKUP(A414,eligibilité!$A$15:$AG$515,8,TRUE)="","",VLOOKUP(A414,eligibilité!$A$15:$AG$515,8,TRUE)))</f>
        <v/>
      </c>
      <c r="I414" s="103" t="str">
        <f>IF(A414="","",IF(VLOOKUP(A414,eligibilité!$A$15:$AG$515,9,TRUE)="","",VLOOKUP(A414,eligibilité!$A$15:$AG$515,9,TRUE)))</f>
        <v/>
      </c>
      <c r="J414" s="105" t="str">
        <f>IF(A414="","",IF(VLOOKUP(A414,eligibilité!$A$15:$AG$515,10,TRUE)="","",VLOOKUP(A414,eligibilité!$A$15:$AG$515,10,TRUE)))</f>
        <v/>
      </c>
      <c r="K414" s="106" t="str">
        <f>IF(A414="","",IF(VLOOKUP(A414,eligibilité!$A$15:$AG$515,30,FALSE)=0,"",VLOOKUP(A414,eligibilité!$A$15:$AG$515,30,FALSE)))</f>
        <v/>
      </c>
      <c r="L414" s="107" t="str">
        <f t="shared" si="96"/>
        <v/>
      </c>
      <c r="M414" s="108" t="str">
        <f t="shared" si="97"/>
        <v/>
      </c>
      <c r="N414" s="107" t="str">
        <f t="shared" si="98"/>
        <v/>
      </c>
      <c r="O414" s="109" t="str">
        <f t="shared" si="99"/>
        <v/>
      </c>
      <c r="P414" s="109" t="str">
        <f t="shared" si="100"/>
        <v/>
      </c>
      <c r="Q414" s="241" t="str">
        <f t="shared" si="101"/>
        <v/>
      </c>
      <c r="R414" s="110" t="str">
        <f t="shared" si="102"/>
        <v/>
      </c>
      <c r="S414" s="352">
        <f t="shared" ca="1" si="111"/>
        <v>1296</v>
      </c>
      <c r="T414" s="107" t="str">
        <f t="shared" si="103"/>
        <v/>
      </c>
      <c r="U414" s="108" t="str">
        <f t="shared" si="104"/>
        <v/>
      </c>
      <c r="V414" s="107" t="str">
        <f t="shared" si="105"/>
        <v/>
      </c>
      <c r="W414" s="107" t="str">
        <f t="shared" si="106"/>
        <v/>
      </c>
      <c r="X414" s="108" t="str">
        <f t="shared" si="107"/>
        <v/>
      </c>
      <c r="Y414" s="108" t="str">
        <f t="shared" si="108"/>
        <v/>
      </c>
      <c r="Z414" s="108" t="str">
        <f t="shared" si="109"/>
        <v xml:space="preserve">Temps restant : </v>
      </c>
      <c r="AA414" s="355" t="str">
        <f t="shared" si="110"/>
        <v/>
      </c>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row>
    <row r="415" spans="1:87" ht="15.75" thickBot="1">
      <c r="A415" s="354" t="str">
        <f>IF(eligibilité!AG417="","",eligibilité!A417)</f>
        <v/>
      </c>
      <c r="B415" s="103" t="str">
        <f>IF(A415="","",IF(VLOOKUP(A415,eligibilité!$A$15:$J$515,2,TRUE)="","",VLOOKUP(A415,eligibilité!$A$15:$J$515,2,TRUE)))</f>
        <v/>
      </c>
      <c r="C415" s="103" t="str">
        <f>IF(A415="","",IF(VLOOKUP(A415,eligibilité!$A$15:$AG$515,3,TRUE)="","",VLOOKUP(A415,eligibilité!$A$15:$AG$515,3,TRUE)))</f>
        <v/>
      </c>
      <c r="D415" s="103" t="str">
        <f>IF(A415="","",IF(VLOOKUP(A415,eligibilité!$A$15:$AG$515,4,TRUE)="","",VLOOKUP(A415,eligibilité!$A$15:$AG$515,4,TRUE)))</f>
        <v/>
      </c>
      <c r="E415" s="103" t="str">
        <f>IF(A415="","",IF(VLOOKUP(A415,eligibilité!$A$15:$AG$515,5,TRUE)="","",VLOOKUP(A415,eligibilité!$A$15:$AG$515,5,TRUE)))</f>
        <v/>
      </c>
      <c r="F415" s="104" t="str">
        <f>IF(A415="","",IF(VLOOKUP(A415,eligibilité!$A$15:$AG$515,6,TRUE)="","",VLOOKUP(A415,eligibilité!$A$15:$AG$515,6,TRUE)))</f>
        <v/>
      </c>
      <c r="G415" s="104" t="str">
        <f>IF(A415="","",IF(VLOOKUP(A415,eligibilité!$A$15:$AG$515,7,TRUE)="","",VLOOKUP(A415,eligibilité!$A$15:$AG$515,7,TRUE)))</f>
        <v/>
      </c>
      <c r="H415" s="323" t="str">
        <f>IF(A415="","",IF(VLOOKUP(A415,eligibilité!$A$15:$AG$515,8,TRUE)="","",VLOOKUP(A415,eligibilité!$A$15:$AG$515,8,TRUE)))</f>
        <v/>
      </c>
      <c r="I415" s="103" t="str">
        <f>IF(A415="","",IF(VLOOKUP(A415,eligibilité!$A$15:$AG$515,9,TRUE)="","",VLOOKUP(A415,eligibilité!$A$15:$AG$515,9,TRUE)))</f>
        <v/>
      </c>
      <c r="J415" s="105" t="str">
        <f>IF(A415="","",IF(VLOOKUP(A415,eligibilité!$A$15:$AG$515,10,TRUE)="","",VLOOKUP(A415,eligibilité!$A$15:$AG$515,10,TRUE)))</f>
        <v/>
      </c>
      <c r="K415" s="106" t="str">
        <f>IF(A415="","",IF(VLOOKUP(A415,eligibilité!$A$15:$AG$515,30,FALSE)=0,"",VLOOKUP(A415,eligibilité!$A$15:$AG$515,30,FALSE)))</f>
        <v/>
      </c>
      <c r="L415" s="107" t="str">
        <f t="shared" si="96"/>
        <v/>
      </c>
      <c r="M415" s="108" t="str">
        <f t="shared" si="97"/>
        <v/>
      </c>
      <c r="N415" s="107" t="str">
        <f t="shared" si="98"/>
        <v/>
      </c>
      <c r="O415" s="109" t="str">
        <f t="shared" si="99"/>
        <v/>
      </c>
      <c r="P415" s="109" t="str">
        <f t="shared" si="100"/>
        <v/>
      </c>
      <c r="Q415" s="241" t="str">
        <f t="shared" si="101"/>
        <v/>
      </c>
      <c r="R415" s="110" t="str">
        <f t="shared" si="102"/>
        <v/>
      </c>
      <c r="S415" s="352">
        <f t="shared" ca="1" si="111"/>
        <v>1296</v>
      </c>
      <c r="T415" s="107" t="str">
        <f t="shared" si="103"/>
        <v/>
      </c>
      <c r="U415" s="108" t="str">
        <f t="shared" si="104"/>
        <v/>
      </c>
      <c r="V415" s="107" t="str">
        <f t="shared" si="105"/>
        <v/>
      </c>
      <c r="W415" s="107" t="str">
        <f t="shared" si="106"/>
        <v/>
      </c>
      <c r="X415" s="108" t="str">
        <f t="shared" si="107"/>
        <v/>
      </c>
      <c r="Y415" s="108" t="str">
        <f t="shared" si="108"/>
        <v/>
      </c>
      <c r="Z415" s="108" t="str">
        <f t="shared" si="109"/>
        <v xml:space="preserve">Temps restant : </v>
      </c>
      <c r="AA415" s="355" t="str">
        <f t="shared" si="110"/>
        <v/>
      </c>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row>
    <row r="416" spans="1:87" ht="15.75" thickBot="1">
      <c r="A416" s="354" t="str">
        <f>IF(eligibilité!AG418="","",eligibilité!A418)</f>
        <v/>
      </c>
      <c r="B416" s="103" t="str">
        <f>IF(A416="","",IF(VLOOKUP(A416,eligibilité!$A$15:$J$515,2,TRUE)="","",VLOOKUP(A416,eligibilité!$A$15:$J$515,2,TRUE)))</f>
        <v/>
      </c>
      <c r="C416" s="103" t="str">
        <f>IF(A416="","",IF(VLOOKUP(A416,eligibilité!$A$15:$AG$515,3,TRUE)="","",VLOOKUP(A416,eligibilité!$A$15:$AG$515,3,TRUE)))</f>
        <v/>
      </c>
      <c r="D416" s="103" t="str">
        <f>IF(A416="","",IF(VLOOKUP(A416,eligibilité!$A$15:$AG$515,4,TRUE)="","",VLOOKUP(A416,eligibilité!$A$15:$AG$515,4,TRUE)))</f>
        <v/>
      </c>
      <c r="E416" s="103" t="str">
        <f>IF(A416="","",IF(VLOOKUP(A416,eligibilité!$A$15:$AG$515,5,TRUE)="","",VLOOKUP(A416,eligibilité!$A$15:$AG$515,5,TRUE)))</f>
        <v/>
      </c>
      <c r="F416" s="104" t="str">
        <f>IF(A416="","",IF(VLOOKUP(A416,eligibilité!$A$15:$AG$515,6,TRUE)="","",VLOOKUP(A416,eligibilité!$A$15:$AG$515,6,TRUE)))</f>
        <v/>
      </c>
      <c r="G416" s="104" t="str">
        <f>IF(A416="","",IF(VLOOKUP(A416,eligibilité!$A$15:$AG$515,7,TRUE)="","",VLOOKUP(A416,eligibilité!$A$15:$AG$515,7,TRUE)))</f>
        <v/>
      </c>
      <c r="H416" s="323" t="str">
        <f>IF(A416="","",IF(VLOOKUP(A416,eligibilité!$A$15:$AG$515,8,TRUE)="","",VLOOKUP(A416,eligibilité!$A$15:$AG$515,8,TRUE)))</f>
        <v/>
      </c>
      <c r="I416" s="103" t="str">
        <f>IF(A416="","",IF(VLOOKUP(A416,eligibilité!$A$15:$AG$515,9,TRUE)="","",VLOOKUP(A416,eligibilité!$A$15:$AG$515,9,TRUE)))</f>
        <v/>
      </c>
      <c r="J416" s="105" t="str">
        <f>IF(A416="","",IF(VLOOKUP(A416,eligibilité!$A$15:$AG$515,10,TRUE)="","",VLOOKUP(A416,eligibilité!$A$15:$AG$515,10,TRUE)))</f>
        <v/>
      </c>
      <c r="K416" s="106" t="str">
        <f>IF(A416="","",IF(VLOOKUP(A416,eligibilité!$A$15:$AG$515,30,FALSE)=0,"",VLOOKUP(A416,eligibilité!$A$15:$AG$515,30,FALSE)))</f>
        <v/>
      </c>
      <c r="L416" s="107" t="str">
        <f t="shared" si="96"/>
        <v/>
      </c>
      <c r="M416" s="108" t="str">
        <f t="shared" si="97"/>
        <v/>
      </c>
      <c r="N416" s="107" t="str">
        <f t="shared" si="98"/>
        <v/>
      </c>
      <c r="O416" s="109" t="str">
        <f t="shared" si="99"/>
        <v/>
      </c>
      <c r="P416" s="109" t="str">
        <f t="shared" si="100"/>
        <v/>
      </c>
      <c r="Q416" s="241" t="str">
        <f t="shared" si="101"/>
        <v/>
      </c>
      <c r="R416" s="110" t="str">
        <f t="shared" si="102"/>
        <v/>
      </c>
      <c r="S416" s="352">
        <f t="shared" ca="1" si="111"/>
        <v>1296</v>
      </c>
      <c r="T416" s="107" t="str">
        <f t="shared" si="103"/>
        <v/>
      </c>
      <c r="U416" s="108" t="str">
        <f t="shared" si="104"/>
        <v/>
      </c>
      <c r="V416" s="107" t="str">
        <f t="shared" si="105"/>
        <v/>
      </c>
      <c r="W416" s="107" t="str">
        <f t="shared" si="106"/>
        <v/>
      </c>
      <c r="X416" s="108" t="str">
        <f t="shared" si="107"/>
        <v/>
      </c>
      <c r="Y416" s="108" t="str">
        <f t="shared" si="108"/>
        <v/>
      </c>
      <c r="Z416" s="108" t="str">
        <f t="shared" si="109"/>
        <v xml:space="preserve">Temps restant : </v>
      </c>
      <c r="AA416" s="355" t="str">
        <f t="shared" si="110"/>
        <v/>
      </c>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row>
    <row r="417" spans="1:87" ht="15.75" thickBot="1">
      <c r="A417" s="354" t="str">
        <f>IF(eligibilité!AG419="","",eligibilité!A419)</f>
        <v/>
      </c>
      <c r="B417" s="103" t="str">
        <f>IF(A417="","",IF(VLOOKUP(A417,eligibilité!$A$15:$J$515,2,TRUE)="","",VLOOKUP(A417,eligibilité!$A$15:$J$515,2,TRUE)))</f>
        <v/>
      </c>
      <c r="C417" s="103" t="str">
        <f>IF(A417="","",IF(VLOOKUP(A417,eligibilité!$A$15:$AG$515,3,TRUE)="","",VLOOKUP(A417,eligibilité!$A$15:$AG$515,3,TRUE)))</f>
        <v/>
      </c>
      <c r="D417" s="103" t="str">
        <f>IF(A417="","",IF(VLOOKUP(A417,eligibilité!$A$15:$AG$515,4,TRUE)="","",VLOOKUP(A417,eligibilité!$A$15:$AG$515,4,TRUE)))</f>
        <v/>
      </c>
      <c r="E417" s="103" t="str">
        <f>IF(A417="","",IF(VLOOKUP(A417,eligibilité!$A$15:$AG$515,5,TRUE)="","",VLOOKUP(A417,eligibilité!$A$15:$AG$515,5,TRUE)))</f>
        <v/>
      </c>
      <c r="F417" s="104" t="str">
        <f>IF(A417="","",IF(VLOOKUP(A417,eligibilité!$A$15:$AG$515,6,TRUE)="","",VLOOKUP(A417,eligibilité!$A$15:$AG$515,6,TRUE)))</f>
        <v/>
      </c>
      <c r="G417" s="104" t="str">
        <f>IF(A417="","",IF(VLOOKUP(A417,eligibilité!$A$15:$AG$515,7,TRUE)="","",VLOOKUP(A417,eligibilité!$A$15:$AG$515,7,TRUE)))</f>
        <v/>
      </c>
      <c r="H417" s="323" t="str">
        <f>IF(A417="","",IF(VLOOKUP(A417,eligibilité!$A$15:$AG$515,8,TRUE)="","",VLOOKUP(A417,eligibilité!$A$15:$AG$515,8,TRUE)))</f>
        <v/>
      </c>
      <c r="I417" s="103" t="str">
        <f>IF(A417="","",IF(VLOOKUP(A417,eligibilité!$A$15:$AG$515,9,TRUE)="","",VLOOKUP(A417,eligibilité!$A$15:$AG$515,9,TRUE)))</f>
        <v/>
      </c>
      <c r="J417" s="105" t="str">
        <f>IF(A417="","",IF(VLOOKUP(A417,eligibilité!$A$15:$AG$515,10,TRUE)="","",VLOOKUP(A417,eligibilité!$A$15:$AG$515,10,TRUE)))</f>
        <v/>
      </c>
      <c r="K417" s="106" t="str">
        <f>IF(A417="","",IF(VLOOKUP(A417,eligibilité!$A$15:$AG$515,30,FALSE)=0,"",VLOOKUP(A417,eligibilité!$A$15:$AG$515,30,FALSE)))</f>
        <v/>
      </c>
      <c r="L417" s="107" t="str">
        <f t="shared" si="96"/>
        <v/>
      </c>
      <c r="M417" s="108" t="str">
        <f t="shared" si="97"/>
        <v/>
      </c>
      <c r="N417" s="107" t="str">
        <f t="shared" si="98"/>
        <v/>
      </c>
      <c r="O417" s="109" t="str">
        <f t="shared" si="99"/>
        <v/>
      </c>
      <c r="P417" s="109" t="str">
        <f t="shared" si="100"/>
        <v/>
      </c>
      <c r="Q417" s="241" t="str">
        <f t="shared" si="101"/>
        <v/>
      </c>
      <c r="R417" s="110" t="str">
        <f t="shared" si="102"/>
        <v/>
      </c>
      <c r="S417" s="352">
        <f t="shared" ca="1" si="111"/>
        <v>1296</v>
      </c>
      <c r="T417" s="107" t="str">
        <f t="shared" si="103"/>
        <v/>
      </c>
      <c r="U417" s="108" t="str">
        <f t="shared" si="104"/>
        <v/>
      </c>
      <c r="V417" s="107" t="str">
        <f t="shared" si="105"/>
        <v/>
      </c>
      <c r="W417" s="107" t="str">
        <f t="shared" si="106"/>
        <v/>
      </c>
      <c r="X417" s="108" t="str">
        <f t="shared" si="107"/>
        <v/>
      </c>
      <c r="Y417" s="108" t="str">
        <f t="shared" si="108"/>
        <v/>
      </c>
      <c r="Z417" s="108" t="str">
        <f t="shared" si="109"/>
        <v xml:space="preserve">Temps restant : </v>
      </c>
      <c r="AA417" s="355" t="str">
        <f t="shared" si="110"/>
        <v/>
      </c>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row>
    <row r="418" spans="1:87" ht="15.75" thickBot="1">
      <c r="A418" s="354" t="str">
        <f>IF(eligibilité!AG420="","",eligibilité!A420)</f>
        <v/>
      </c>
      <c r="B418" s="103" t="str">
        <f>IF(A418="","",IF(VLOOKUP(A418,eligibilité!$A$15:$J$515,2,TRUE)="","",VLOOKUP(A418,eligibilité!$A$15:$J$515,2,TRUE)))</f>
        <v/>
      </c>
      <c r="C418" s="103" t="str">
        <f>IF(A418="","",IF(VLOOKUP(A418,eligibilité!$A$15:$AG$515,3,TRUE)="","",VLOOKUP(A418,eligibilité!$A$15:$AG$515,3,TRUE)))</f>
        <v/>
      </c>
      <c r="D418" s="103" t="str">
        <f>IF(A418="","",IF(VLOOKUP(A418,eligibilité!$A$15:$AG$515,4,TRUE)="","",VLOOKUP(A418,eligibilité!$A$15:$AG$515,4,TRUE)))</f>
        <v/>
      </c>
      <c r="E418" s="103" t="str">
        <f>IF(A418="","",IF(VLOOKUP(A418,eligibilité!$A$15:$AG$515,5,TRUE)="","",VLOOKUP(A418,eligibilité!$A$15:$AG$515,5,TRUE)))</f>
        <v/>
      </c>
      <c r="F418" s="104" t="str">
        <f>IF(A418="","",IF(VLOOKUP(A418,eligibilité!$A$15:$AG$515,6,TRUE)="","",VLOOKUP(A418,eligibilité!$A$15:$AG$515,6,TRUE)))</f>
        <v/>
      </c>
      <c r="G418" s="104" t="str">
        <f>IF(A418="","",IF(VLOOKUP(A418,eligibilité!$A$15:$AG$515,7,TRUE)="","",VLOOKUP(A418,eligibilité!$A$15:$AG$515,7,TRUE)))</f>
        <v/>
      </c>
      <c r="H418" s="323" t="str">
        <f>IF(A418="","",IF(VLOOKUP(A418,eligibilité!$A$15:$AG$515,8,TRUE)="","",VLOOKUP(A418,eligibilité!$A$15:$AG$515,8,TRUE)))</f>
        <v/>
      </c>
      <c r="I418" s="103" t="str">
        <f>IF(A418="","",IF(VLOOKUP(A418,eligibilité!$A$15:$AG$515,9,TRUE)="","",VLOOKUP(A418,eligibilité!$A$15:$AG$515,9,TRUE)))</f>
        <v/>
      </c>
      <c r="J418" s="105" t="str">
        <f>IF(A418="","",IF(VLOOKUP(A418,eligibilité!$A$15:$AG$515,10,TRUE)="","",VLOOKUP(A418,eligibilité!$A$15:$AG$515,10,TRUE)))</f>
        <v/>
      </c>
      <c r="K418" s="106" t="str">
        <f>IF(A418="","",IF(VLOOKUP(A418,eligibilité!$A$15:$AG$515,30,FALSE)=0,"",VLOOKUP(A418,eligibilité!$A$15:$AG$515,30,FALSE)))</f>
        <v/>
      </c>
      <c r="L418" s="107" t="str">
        <f t="shared" si="96"/>
        <v/>
      </c>
      <c r="M418" s="108" t="str">
        <f t="shared" si="97"/>
        <v/>
      </c>
      <c r="N418" s="107" t="str">
        <f t="shared" si="98"/>
        <v/>
      </c>
      <c r="O418" s="109" t="str">
        <f t="shared" si="99"/>
        <v/>
      </c>
      <c r="P418" s="109" t="str">
        <f t="shared" si="100"/>
        <v/>
      </c>
      <c r="Q418" s="241" t="str">
        <f t="shared" si="101"/>
        <v/>
      </c>
      <c r="R418" s="110" t="str">
        <f t="shared" si="102"/>
        <v/>
      </c>
      <c r="S418" s="352">
        <f t="shared" ca="1" si="111"/>
        <v>1296</v>
      </c>
      <c r="T418" s="107" t="str">
        <f t="shared" si="103"/>
        <v/>
      </c>
      <c r="U418" s="108" t="str">
        <f t="shared" si="104"/>
        <v/>
      </c>
      <c r="V418" s="107" t="str">
        <f t="shared" si="105"/>
        <v/>
      </c>
      <c r="W418" s="107" t="str">
        <f t="shared" si="106"/>
        <v/>
      </c>
      <c r="X418" s="108" t="str">
        <f t="shared" si="107"/>
        <v/>
      </c>
      <c r="Y418" s="108" t="str">
        <f t="shared" si="108"/>
        <v/>
      </c>
      <c r="Z418" s="108" t="str">
        <f t="shared" si="109"/>
        <v xml:space="preserve">Temps restant : </v>
      </c>
      <c r="AA418" s="355" t="str">
        <f t="shared" si="110"/>
        <v/>
      </c>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row>
    <row r="419" spans="1:87" ht="15.75" thickBot="1">
      <c r="A419" s="354" t="str">
        <f>IF(eligibilité!AG421="","",eligibilité!A421)</f>
        <v/>
      </c>
      <c r="B419" s="103" t="str">
        <f>IF(A419="","",IF(VLOOKUP(A419,eligibilité!$A$15:$J$515,2,TRUE)="","",VLOOKUP(A419,eligibilité!$A$15:$J$515,2,TRUE)))</f>
        <v/>
      </c>
      <c r="C419" s="103" t="str">
        <f>IF(A419="","",IF(VLOOKUP(A419,eligibilité!$A$15:$AG$515,3,TRUE)="","",VLOOKUP(A419,eligibilité!$A$15:$AG$515,3,TRUE)))</f>
        <v/>
      </c>
      <c r="D419" s="103" t="str">
        <f>IF(A419="","",IF(VLOOKUP(A419,eligibilité!$A$15:$AG$515,4,TRUE)="","",VLOOKUP(A419,eligibilité!$A$15:$AG$515,4,TRUE)))</f>
        <v/>
      </c>
      <c r="E419" s="103" t="str">
        <f>IF(A419="","",IF(VLOOKUP(A419,eligibilité!$A$15:$AG$515,5,TRUE)="","",VLOOKUP(A419,eligibilité!$A$15:$AG$515,5,TRUE)))</f>
        <v/>
      </c>
      <c r="F419" s="104" t="str">
        <f>IF(A419="","",IF(VLOOKUP(A419,eligibilité!$A$15:$AG$515,6,TRUE)="","",VLOOKUP(A419,eligibilité!$A$15:$AG$515,6,TRUE)))</f>
        <v/>
      </c>
      <c r="G419" s="104" t="str">
        <f>IF(A419="","",IF(VLOOKUP(A419,eligibilité!$A$15:$AG$515,7,TRUE)="","",VLOOKUP(A419,eligibilité!$A$15:$AG$515,7,TRUE)))</f>
        <v/>
      </c>
      <c r="H419" s="323" t="str">
        <f>IF(A419="","",IF(VLOOKUP(A419,eligibilité!$A$15:$AG$515,8,TRUE)="","",VLOOKUP(A419,eligibilité!$A$15:$AG$515,8,TRUE)))</f>
        <v/>
      </c>
      <c r="I419" s="103" t="str">
        <f>IF(A419="","",IF(VLOOKUP(A419,eligibilité!$A$15:$AG$515,9,TRUE)="","",VLOOKUP(A419,eligibilité!$A$15:$AG$515,9,TRUE)))</f>
        <v/>
      </c>
      <c r="J419" s="105" t="str">
        <f>IF(A419="","",IF(VLOOKUP(A419,eligibilité!$A$15:$AG$515,10,TRUE)="","",VLOOKUP(A419,eligibilité!$A$15:$AG$515,10,TRUE)))</f>
        <v/>
      </c>
      <c r="K419" s="106" t="str">
        <f>IF(A419="","",IF(VLOOKUP(A419,eligibilité!$A$15:$AG$515,30,FALSE)=0,"",VLOOKUP(A419,eligibilité!$A$15:$AG$515,30,FALSE)))</f>
        <v/>
      </c>
      <c r="L419" s="107" t="str">
        <f t="shared" si="96"/>
        <v/>
      </c>
      <c r="M419" s="108" t="str">
        <f t="shared" si="97"/>
        <v/>
      </c>
      <c r="N419" s="107" t="str">
        <f t="shared" si="98"/>
        <v/>
      </c>
      <c r="O419" s="109" t="str">
        <f t="shared" si="99"/>
        <v/>
      </c>
      <c r="P419" s="109" t="str">
        <f t="shared" si="100"/>
        <v/>
      </c>
      <c r="Q419" s="241" t="str">
        <f t="shared" si="101"/>
        <v/>
      </c>
      <c r="R419" s="110" t="str">
        <f t="shared" si="102"/>
        <v/>
      </c>
      <c r="S419" s="352">
        <f t="shared" ca="1" si="111"/>
        <v>1296</v>
      </c>
      <c r="T419" s="107" t="str">
        <f t="shared" si="103"/>
        <v/>
      </c>
      <c r="U419" s="108" t="str">
        <f t="shared" si="104"/>
        <v/>
      </c>
      <c r="V419" s="107" t="str">
        <f t="shared" si="105"/>
        <v/>
      </c>
      <c r="W419" s="107" t="str">
        <f t="shared" si="106"/>
        <v/>
      </c>
      <c r="X419" s="108" t="str">
        <f t="shared" si="107"/>
        <v/>
      </c>
      <c r="Y419" s="108" t="str">
        <f t="shared" si="108"/>
        <v/>
      </c>
      <c r="Z419" s="108" t="str">
        <f t="shared" si="109"/>
        <v xml:space="preserve">Temps restant : </v>
      </c>
      <c r="AA419" s="355" t="str">
        <f t="shared" si="110"/>
        <v/>
      </c>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row>
    <row r="420" spans="1:87" ht="15.75" thickBot="1">
      <c r="A420" s="354" t="str">
        <f>IF(eligibilité!AG422="","",eligibilité!A422)</f>
        <v/>
      </c>
      <c r="B420" s="103" t="str">
        <f>IF(A420="","",IF(VLOOKUP(A420,eligibilité!$A$15:$J$515,2,TRUE)="","",VLOOKUP(A420,eligibilité!$A$15:$J$515,2,TRUE)))</f>
        <v/>
      </c>
      <c r="C420" s="103" t="str">
        <f>IF(A420="","",IF(VLOOKUP(A420,eligibilité!$A$15:$AG$515,3,TRUE)="","",VLOOKUP(A420,eligibilité!$A$15:$AG$515,3,TRUE)))</f>
        <v/>
      </c>
      <c r="D420" s="103" t="str">
        <f>IF(A420="","",IF(VLOOKUP(A420,eligibilité!$A$15:$AG$515,4,TRUE)="","",VLOOKUP(A420,eligibilité!$A$15:$AG$515,4,TRUE)))</f>
        <v/>
      </c>
      <c r="E420" s="103" t="str">
        <f>IF(A420="","",IF(VLOOKUP(A420,eligibilité!$A$15:$AG$515,5,TRUE)="","",VLOOKUP(A420,eligibilité!$A$15:$AG$515,5,TRUE)))</f>
        <v/>
      </c>
      <c r="F420" s="104" t="str">
        <f>IF(A420="","",IF(VLOOKUP(A420,eligibilité!$A$15:$AG$515,6,TRUE)="","",VLOOKUP(A420,eligibilité!$A$15:$AG$515,6,TRUE)))</f>
        <v/>
      </c>
      <c r="G420" s="104" t="str">
        <f>IF(A420="","",IF(VLOOKUP(A420,eligibilité!$A$15:$AG$515,7,TRUE)="","",VLOOKUP(A420,eligibilité!$A$15:$AG$515,7,TRUE)))</f>
        <v/>
      </c>
      <c r="H420" s="323" t="str">
        <f>IF(A420="","",IF(VLOOKUP(A420,eligibilité!$A$15:$AG$515,8,TRUE)="","",VLOOKUP(A420,eligibilité!$A$15:$AG$515,8,TRUE)))</f>
        <v/>
      </c>
      <c r="I420" s="103" t="str">
        <f>IF(A420="","",IF(VLOOKUP(A420,eligibilité!$A$15:$AG$515,9,TRUE)="","",VLOOKUP(A420,eligibilité!$A$15:$AG$515,9,TRUE)))</f>
        <v/>
      </c>
      <c r="J420" s="105" t="str">
        <f>IF(A420="","",IF(VLOOKUP(A420,eligibilité!$A$15:$AG$515,10,TRUE)="","",VLOOKUP(A420,eligibilité!$A$15:$AG$515,10,TRUE)))</f>
        <v/>
      </c>
      <c r="K420" s="106" t="str">
        <f>IF(A420="","",IF(VLOOKUP(A420,eligibilité!$A$15:$AG$515,30,FALSE)=0,"",VLOOKUP(A420,eligibilité!$A$15:$AG$515,30,FALSE)))</f>
        <v/>
      </c>
      <c r="L420" s="107" t="str">
        <f t="shared" si="96"/>
        <v/>
      </c>
      <c r="M420" s="108" t="str">
        <f t="shared" si="97"/>
        <v/>
      </c>
      <c r="N420" s="107" t="str">
        <f t="shared" si="98"/>
        <v/>
      </c>
      <c r="O420" s="109" t="str">
        <f t="shared" si="99"/>
        <v/>
      </c>
      <c r="P420" s="109" t="str">
        <f t="shared" si="100"/>
        <v/>
      </c>
      <c r="Q420" s="241" t="str">
        <f t="shared" si="101"/>
        <v/>
      </c>
      <c r="R420" s="110" t="str">
        <f t="shared" si="102"/>
        <v/>
      </c>
      <c r="S420" s="352">
        <f t="shared" ca="1" si="111"/>
        <v>1296</v>
      </c>
      <c r="T420" s="107" t="str">
        <f t="shared" si="103"/>
        <v/>
      </c>
      <c r="U420" s="108" t="str">
        <f t="shared" si="104"/>
        <v/>
      </c>
      <c r="V420" s="107" t="str">
        <f t="shared" si="105"/>
        <v/>
      </c>
      <c r="W420" s="107" t="str">
        <f t="shared" si="106"/>
        <v/>
      </c>
      <c r="X420" s="108" t="str">
        <f t="shared" si="107"/>
        <v/>
      </c>
      <c r="Y420" s="108" t="str">
        <f t="shared" si="108"/>
        <v/>
      </c>
      <c r="Z420" s="108" t="str">
        <f t="shared" si="109"/>
        <v xml:space="preserve">Temps restant : </v>
      </c>
      <c r="AA420" s="355" t="str">
        <f t="shared" si="110"/>
        <v/>
      </c>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row>
    <row r="421" spans="1:87" ht="15.75" thickBot="1">
      <c r="A421" s="354" t="str">
        <f>IF(eligibilité!AG423="","",eligibilité!A423)</f>
        <v/>
      </c>
      <c r="B421" s="103" t="str">
        <f>IF(A421="","",IF(VLOOKUP(A421,eligibilité!$A$15:$J$515,2,TRUE)="","",VLOOKUP(A421,eligibilité!$A$15:$J$515,2,TRUE)))</f>
        <v/>
      </c>
      <c r="C421" s="103" t="str">
        <f>IF(A421="","",IF(VLOOKUP(A421,eligibilité!$A$15:$AG$515,3,TRUE)="","",VLOOKUP(A421,eligibilité!$A$15:$AG$515,3,TRUE)))</f>
        <v/>
      </c>
      <c r="D421" s="103" t="str">
        <f>IF(A421="","",IF(VLOOKUP(A421,eligibilité!$A$15:$AG$515,4,TRUE)="","",VLOOKUP(A421,eligibilité!$A$15:$AG$515,4,TRUE)))</f>
        <v/>
      </c>
      <c r="E421" s="103" t="str">
        <f>IF(A421="","",IF(VLOOKUP(A421,eligibilité!$A$15:$AG$515,5,TRUE)="","",VLOOKUP(A421,eligibilité!$A$15:$AG$515,5,TRUE)))</f>
        <v/>
      </c>
      <c r="F421" s="104" t="str">
        <f>IF(A421="","",IF(VLOOKUP(A421,eligibilité!$A$15:$AG$515,6,TRUE)="","",VLOOKUP(A421,eligibilité!$A$15:$AG$515,6,TRUE)))</f>
        <v/>
      </c>
      <c r="G421" s="104" t="str">
        <f>IF(A421="","",IF(VLOOKUP(A421,eligibilité!$A$15:$AG$515,7,TRUE)="","",VLOOKUP(A421,eligibilité!$A$15:$AG$515,7,TRUE)))</f>
        <v/>
      </c>
      <c r="H421" s="323" t="str">
        <f>IF(A421="","",IF(VLOOKUP(A421,eligibilité!$A$15:$AG$515,8,TRUE)="","",VLOOKUP(A421,eligibilité!$A$15:$AG$515,8,TRUE)))</f>
        <v/>
      </c>
      <c r="I421" s="103" t="str">
        <f>IF(A421="","",IF(VLOOKUP(A421,eligibilité!$A$15:$AG$515,9,TRUE)="","",VLOOKUP(A421,eligibilité!$A$15:$AG$515,9,TRUE)))</f>
        <v/>
      </c>
      <c r="J421" s="105" t="str">
        <f>IF(A421="","",IF(VLOOKUP(A421,eligibilité!$A$15:$AG$515,10,TRUE)="","",VLOOKUP(A421,eligibilité!$A$15:$AG$515,10,TRUE)))</f>
        <v/>
      </c>
      <c r="K421" s="106" t="str">
        <f>IF(A421="","",IF(VLOOKUP(A421,eligibilité!$A$15:$AG$515,30,FALSE)=0,"",VLOOKUP(A421,eligibilité!$A$15:$AG$515,30,FALSE)))</f>
        <v/>
      </c>
      <c r="L421" s="107" t="str">
        <f t="shared" si="96"/>
        <v/>
      </c>
      <c r="M421" s="108" t="str">
        <f t="shared" si="97"/>
        <v/>
      </c>
      <c r="N421" s="107" t="str">
        <f t="shared" si="98"/>
        <v/>
      </c>
      <c r="O421" s="109" t="str">
        <f t="shared" si="99"/>
        <v/>
      </c>
      <c r="P421" s="109" t="str">
        <f t="shared" si="100"/>
        <v/>
      </c>
      <c r="Q421" s="241" t="str">
        <f t="shared" si="101"/>
        <v/>
      </c>
      <c r="R421" s="110" t="str">
        <f t="shared" si="102"/>
        <v/>
      </c>
      <c r="S421" s="352">
        <f t="shared" ca="1" si="111"/>
        <v>1296</v>
      </c>
      <c r="T421" s="107" t="str">
        <f t="shared" si="103"/>
        <v/>
      </c>
      <c r="U421" s="108" t="str">
        <f t="shared" si="104"/>
        <v/>
      </c>
      <c r="V421" s="107" t="str">
        <f t="shared" si="105"/>
        <v/>
      </c>
      <c r="W421" s="107" t="str">
        <f t="shared" si="106"/>
        <v/>
      </c>
      <c r="X421" s="108" t="str">
        <f t="shared" si="107"/>
        <v/>
      </c>
      <c r="Y421" s="108" t="str">
        <f t="shared" si="108"/>
        <v/>
      </c>
      <c r="Z421" s="108" t="str">
        <f t="shared" si="109"/>
        <v xml:space="preserve">Temps restant : </v>
      </c>
      <c r="AA421" s="355" t="str">
        <f t="shared" si="110"/>
        <v/>
      </c>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row>
    <row r="422" spans="1:87" ht="15.75" thickBot="1">
      <c r="A422" s="354" t="str">
        <f>IF(eligibilité!AG424="","",eligibilité!A424)</f>
        <v/>
      </c>
      <c r="B422" s="103" t="str">
        <f>IF(A422="","",IF(VLOOKUP(A422,eligibilité!$A$15:$J$515,2,TRUE)="","",VLOOKUP(A422,eligibilité!$A$15:$J$515,2,TRUE)))</f>
        <v/>
      </c>
      <c r="C422" s="103" t="str">
        <f>IF(A422="","",IF(VLOOKUP(A422,eligibilité!$A$15:$AG$515,3,TRUE)="","",VLOOKUP(A422,eligibilité!$A$15:$AG$515,3,TRUE)))</f>
        <v/>
      </c>
      <c r="D422" s="103" t="str">
        <f>IF(A422="","",IF(VLOOKUP(A422,eligibilité!$A$15:$AG$515,4,TRUE)="","",VLOOKUP(A422,eligibilité!$A$15:$AG$515,4,TRUE)))</f>
        <v/>
      </c>
      <c r="E422" s="103" t="str">
        <f>IF(A422="","",IF(VLOOKUP(A422,eligibilité!$A$15:$AG$515,5,TRUE)="","",VLOOKUP(A422,eligibilité!$A$15:$AG$515,5,TRUE)))</f>
        <v/>
      </c>
      <c r="F422" s="104" t="str">
        <f>IF(A422="","",IF(VLOOKUP(A422,eligibilité!$A$15:$AG$515,6,TRUE)="","",VLOOKUP(A422,eligibilité!$A$15:$AG$515,6,TRUE)))</f>
        <v/>
      </c>
      <c r="G422" s="104" t="str">
        <f>IF(A422="","",IF(VLOOKUP(A422,eligibilité!$A$15:$AG$515,7,TRUE)="","",VLOOKUP(A422,eligibilité!$A$15:$AG$515,7,TRUE)))</f>
        <v/>
      </c>
      <c r="H422" s="323" t="str">
        <f>IF(A422="","",IF(VLOOKUP(A422,eligibilité!$A$15:$AG$515,8,TRUE)="","",VLOOKUP(A422,eligibilité!$A$15:$AG$515,8,TRUE)))</f>
        <v/>
      </c>
      <c r="I422" s="103" t="str">
        <f>IF(A422="","",IF(VLOOKUP(A422,eligibilité!$A$15:$AG$515,9,TRUE)="","",VLOOKUP(A422,eligibilité!$A$15:$AG$515,9,TRUE)))</f>
        <v/>
      </c>
      <c r="J422" s="105" t="str">
        <f>IF(A422="","",IF(VLOOKUP(A422,eligibilité!$A$15:$AG$515,10,TRUE)="","",VLOOKUP(A422,eligibilité!$A$15:$AG$515,10,TRUE)))</f>
        <v/>
      </c>
      <c r="K422" s="106" t="str">
        <f>IF(A422="","",IF(VLOOKUP(A422,eligibilité!$A$15:$AG$515,30,FALSE)=0,"",VLOOKUP(A422,eligibilité!$A$15:$AG$515,30,FALSE)))</f>
        <v/>
      </c>
      <c r="L422" s="107" t="str">
        <f t="shared" si="96"/>
        <v/>
      </c>
      <c r="M422" s="108" t="str">
        <f t="shared" si="97"/>
        <v/>
      </c>
      <c r="N422" s="107" t="str">
        <f t="shared" si="98"/>
        <v/>
      </c>
      <c r="O422" s="109" t="str">
        <f t="shared" si="99"/>
        <v/>
      </c>
      <c r="P422" s="109" t="str">
        <f t="shared" si="100"/>
        <v/>
      </c>
      <c r="Q422" s="241" t="str">
        <f t="shared" si="101"/>
        <v/>
      </c>
      <c r="R422" s="110" t="str">
        <f t="shared" si="102"/>
        <v/>
      </c>
      <c r="S422" s="352">
        <f t="shared" ca="1" si="111"/>
        <v>1296</v>
      </c>
      <c r="T422" s="107" t="str">
        <f t="shared" si="103"/>
        <v/>
      </c>
      <c r="U422" s="108" t="str">
        <f t="shared" si="104"/>
        <v/>
      </c>
      <c r="V422" s="107" t="str">
        <f t="shared" si="105"/>
        <v/>
      </c>
      <c r="W422" s="107" t="str">
        <f t="shared" si="106"/>
        <v/>
      </c>
      <c r="X422" s="108" t="str">
        <f t="shared" si="107"/>
        <v/>
      </c>
      <c r="Y422" s="108" t="str">
        <f t="shared" si="108"/>
        <v/>
      </c>
      <c r="Z422" s="108" t="str">
        <f t="shared" si="109"/>
        <v xml:space="preserve">Temps restant : </v>
      </c>
      <c r="AA422" s="355" t="str">
        <f t="shared" si="110"/>
        <v/>
      </c>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row>
    <row r="423" spans="1:87" ht="15.75" thickBot="1">
      <c r="A423" s="354" t="str">
        <f>IF(eligibilité!AG425="","",eligibilité!A425)</f>
        <v/>
      </c>
      <c r="B423" s="103" t="str">
        <f>IF(A423="","",IF(VLOOKUP(A423,eligibilité!$A$15:$J$515,2,TRUE)="","",VLOOKUP(A423,eligibilité!$A$15:$J$515,2,TRUE)))</f>
        <v/>
      </c>
      <c r="C423" s="103" t="str">
        <f>IF(A423="","",IF(VLOOKUP(A423,eligibilité!$A$15:$AG$515,3,TRUE)="","",VLOOKUP(A423,eligibilité!$A$15:$AG$515,3,TRUE)))</f>
        <v/>
      </c>
      <c r="D423" s="103" t="str">
        <f>IF(A423="","",IF(VLOOKUP(A423,eligibilité!$A$15:$AG$515,4,TRUE)="","",VLOOKUP(A423,eligibilité!$A$15:$AG$515,4,TRUE)))</f>
        <v/>
      </c>
      <c r="E423" s="103" t="str">
        <f>IF(A423="","",IF(VLOOKUP(A423,eligibilité!$A$15:$AG$515,5,TRUE)="","",VLOOKUP(A423,eligibilité!$A$15:$AG$515,5,TRUE)))</f>
        <v/>
      </c>
      <c r="F423" s="104" t="str">
        <f>IF(A423="","",IF(VLOOKUP(A423,eligibilité!$A$15:$AG$515,6,TRUE)="","",VLOOKUP(A423,eligibilité!$A$15:$AG$515,6,TRUE)))</f>
        <v/>
      </c>
      <c r="G423" s="104" t="str">
        <f>IF(A423="","",IF(VLOOKUP(A423,eligibilité!$A$15:$AG$515,7,TRUE)="","",VLOOKUP(A423,eligibilité!$A$15:$AG$515,7,TRUE)))</f>
        <v/>
      </c>
      <c r="H423" s="323" t="str">
        <f>IF(A423="","",IF(VLOOKUP(A423,eligibilité!$A$15:$AG$515,8,TRUE)="","",VLOOKUP(A423,eligibilité!$A$15:$AG$515,8,TRUE)))</f>
        <v/>
      </c>
      <c r="I423" s="103" t="str">
        <f>IF(A423="","",IF(VLOOKUP(A423,eligibilité!$A$15:$AG$515,9,TRUE)="","",VLOOKUP(A423,eligibilité!$A$15:$AG$515,9,TRUE)))</f>
        <v/>
      </c>
      <c r="J423" s="105" t="str">
        <f>IF(A423="","",IF(VLOOKUP(A423,eligibilité!$A$15:$AG$515,10,TRUE)="","",VLOOKUP(A423,eligibilité!$A$15:$AG$515,10,TRUE)))</f>
        <v/>
      </c>
      <c r="K423" s="106" t="str">
        <f>IF(A423="","",IF(VLOOKUP(A423,eligibilité!$A$15:$AG$515,30,FALSE)=0,"",VLOOKUP(A423,eligibilité!$A$15:$AG$515,30,FALSE)))</f>
        <v/>
      </c>
      <c r="L423" s="107" t="str">
        <f t="shared" si="96"/>
        <v/>
      </c>
      <c r="M423" s="108" t="str">
        <f t="shared" si="97"/>
        <v/>
      </c>
      <c r="N423" s="107" t="str">
        <f t="shared" si="98"/>
        <v/>
      </c>
      <c r="O423" s="109" t="str">
        <f t="shared" si="99"/>
        <v/>
      </c>
      <c r="P423" s="109" t="str">
        <f t="shared" si="100"/>
        <v/>
      </c>
      <c r="Q423" s="241" t="str">
        <f t="shared" si="101"/>
        <v/>
      </c>
      <c r="R423" s="110" t="str">
        <f t="shared" si="102"/>
        <v/>
      </c>
      <c r="S423" s="352">
        <f t="shared" ca="1" si="111"/>
        <v>1296</v>
      </c>
      <c r="T423" s="107" t="str">
        <f t="shared" si="103"/>
        <v/>
      </c>
      <c r="U423" s="108" t="str">
        <f t="shared" si="104"/>
        <v/>
      </c>
      <c r="V423" s="107" t="str">
        <f t="shared" si="105"/>
        <v/>
      </c>
      <c r="W423" s="107" t="str">
        <f t="shared" si="106"/>
        <v/>
      </c>
      <c r="X423" s="108" t="str">
        <f t="shared" si="107"/>
        <v/>
      </c>
      <c r="Y423" s="108" t="str">
        <f t="shared" si="108"/>
        <v/>
      </c>
      <c r="Z423" s="108" t="str">
        <f t="shared" si="109"/>
        <v xml:space="preserve">Temps restant : </v>
      </c>
      <c r="AA423" s="355" t="str">
        <f t="shared" si="110"/>
        <v/>
      </c>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row>
    <row r="424" spans="1:87" ht="15.75" thickBot="1">
      <c r="A424" s="354" t="str">
        <f>IF(eligibilité!AG426="","",eligibilité!A426)</f>
        <v/>
      </c>
      <c r="B424" s="103" t="str">
        <f>IF(A424="","",IF(VLOOKUP(A424,eligibilité!$A$15:$J$515,2,TRUE)="","",VLOOKUP(A424,eligibilité!$A$15:$J$515,2,TRUE)))</f>
        <v/>
      </c>
      <c r="C424" s="103" t="str">
        <f>IF(A424="","",IF(VLOOKUP(A424,eligibilité!$A$15:$AG$515,3,TRUE)="","",VLOOKUP(A424,eligibilité!$A$15:$AG$515,3,TRUE)))</f>
        <v/>
      </c>
      <c r="D424" s="103" t="str">
        <f>IF(A424="","",IF(VLOOKUP(A424,eligibilité!$A$15:$AG$515,4,TRUE)="","",VLOOKUP(A424,eligibilité!$A$15:$AG$515,4,TRUE)))</f>
        <v/>
      </c>
      <c r="E424" s="103" t="str">
        <f>IF(A424="","",IF(VLOOKUP(A424,eligibilité!$A$15:$AG$515,5,TRUE)="","",VLOOKUP(A424,eligibilité!$A$15:$AG$515,5,TRUE)))</f>
        <v/>
      </c>
      <c r="F424" s="104" t="str">
        <f>IF(A424="","",IF(VLOOKUP(A424,eligibilité!$A$15:$AG$515,6,TRUE)="","",VLOOKUP(A424,eligibilité!$A$15:$AG$515,6,TRUE)))</f>
        <v/>
      </c>
      <c r="G424" s="104" t="str">
        <f>IF(A424="","",IF(VLOOKUP(A424,eligibilité!$A$15:$AG$515,7,TRUE)="","",VLOOKUP(A424,eligibilité!$A$15:$AG$515,7,TRUE)))</f>
        <v/>
      </c>
      <c r="H424" s="323" t="str">
        <f>IF(A424="","",IF(VLOOKUP(A424,eligibilité!$A$15:$AG$515,8,TRUE)="","",VLOOKUP(A424,eligibilité!$A$15:$AG$515,8,TRUE)))</f>
        <v/>
      </c>
      <c r="I424" s="103" t="str">
        <f>IF(A424="","",IF(VLOOKUP(A424,eligibilité!$A$15:$AG$515,9,TRUE)="","",VLOOKUP(A424,eligibilité!$A$15:$AG$515,9,TRUE)))</f>
        <v/>
      </c>
      <c r="J424" s="105" t="str">
        <f>IF(A424="","",IF(VLOOKUP(A424,eligibilité!$A$15:$AG$515,10,TRUE)="","",VLOOKUP(A424,eligibilité!$A$15:$AG$515,10,TRUE)))</f>
        <v/>
      </c>
      <c r="K424" s="106" t="str">
        <f>IF(A424="","",IF(VLOOKUP(A424,eligibilité!$A$15:$AG$515,30,FALSE)=0,"",VLOOKUP(A424,eligibilité!$A$15:$AG$515,30,FALSE)))</f>
        <v/>
      </c>
      <c r="L424" s="107" t="str">
        <f t="shared" si="96"/>
        <v/>
      </c>
      <c r="M424" s="108" t="str">
        <f t="shared" si="97"/>
        <v/>
      </c>
      <c r="N424" s="107" t="str">
        <f t="shared" si="98"/>
        <v/>
      </c>
      <c r="O424" s="109" t="str">
        <f t="shared" si="99"/>
        <v/>
      </c>
      <c r="P424" s="109" t="str">
        <f t="shared" si="100"/>
        <v/>
      </c>
      <c r="Q424" s="241" t="str">
        <f t="shared" si="101"/>
        <v/>
      </c>
      <c r="R424" s="110" t="str">
        <f t="shared" si="102"/>
        <v/>
      </c>
      <c r="S424" s="352">
        <f t="shared" ca="1" si="111"/>
        <v>1296</v>
      </c>
      <c r="T424" s="107" t="str">
        <f t="shared" si="103"/>
        <v/>
      </c>
      <c r="U424" s="108" t="str">
        <f t="shared" si="104"/>
        <v/>
      </c>
      <c r="V424" s="107" t="str">
        <f t="shared" si="105"/>
        <v/>
      </c>
      <c r="W424" s="107" t="str">
        <f t="shared" si="106"/>
        <v/>
      </c>
      <c r="X424" s="108" t="str">
        <f t="shared" si="107"/>
        <v/>
      </c>
      <c r="Y424" s="108" t="str">
        <f t="shared" si="108"/>
        <v/>
      </c>
      <c r="Z424" s="108" t="str">
        <f t="shared" si="109"/>
        <v xml:space="preserve">Temps restant : </v>
      </c>
      <c r="AA424" s="355" t="str">
        <f t="shared" si="110"/>
        <v/>
      </c>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row>
    <row r="425" spans="1:87" ht="15.75" thickBot="1">
      <c r="A425" s="354" t="str">
        <f>IF(eligibilité!AG427="","",eligibilité!A427)</f>
        <v/>
      </c>
      <c r="B425" s="103" t="str">
        <f>IF(A425="","",IF(VLOOKUP(A425,eligibilité!$A$15:$J$515,2,TRUE)="","",VLOOKUP(A425,eligibilité!$A$15:$J$515,2,TRUE)))</f>
        <v/>
      </c>
      <c r="C425" s="103" t="str">
        <f>IF(A425="","",IF(VLOOKUP(A425,eligibilité!$A$15:$AG$515,3,TRUE)="","",VLOOKUP(A425,eligibilité!$A$15:$AG$515,3,TRUE)))</f>
        <v/>
      </c>
      <c r="D425" s="103" t="str">
        <f>IF(A425="","",IF(VLOOKUP(A425,eligibilité!$A$15:$AG$515,4,TRUE)="","",VLOOKUP(A425,eligibilité!$A$15:$AG$515,4,TRUE)))</f>
        <v/>
      </c>
      <c r="E425" s="103" t="str">
        <f>IF(A425="","",IF(VLOOKUP(A425,eligibilité!$A$15:$AG$515,5,TRUE)="","",VLOOKUP(A425,eligibilité!$A$15:$AG$515,5,TRUE)))</f>
        <v/>
      </c>
      <c r="F425" s="104" t="str">
        <f>IF(A425="","",IF(VLOOKUP(A425,eligibilité!$A$15:$AG$515,6,TRUE)="","",VLOOKUP(A425,eligibilité!$A$15:$AG$515,6,TRUE)))</f>
        <v/>
      </c>
      <c r="G425" s="104" t="str">
        <f>IF(A425="","",IF(VLOOKUP(A425,eligibilité!$A$15:$AG$515,7,TRUE)="","",VLOOKUP(A425,eligibilité!$A$15:$AG$515,7,TRUE)))</f>
        <v/>
      </c>
      <c r="H425" s="323" t="str">
        <f>IF(A425="","",IF(VLOOKUP(A425,eligibilité!$A$15:$AG$515,8,TRUE)="","",VLOOKUP(A425,eligibilité!$A$15:$AG$515,8,TRUE)))</f>
        <v/>
      </c>
      <c r="I425" s="103" t="str">
        <f>IF(A425="","",IF(VLOOKUP(A425,eligibilité!$A$15:$AG$515,9,TRUE)="","",VLOOKUP(A425,eligibilité!$A$15:$AG$515,9,TRUE)))</f>
        <v/>
      </c>
      <c r="J425" s="105" t="str">
        <f>IF(A425="","",IF(VLOOKUP(A425,eligibilité!$A$15:$AG$515,10,TRUE)="","",VLOOKUP(A425,eligibilité!$A$15:$AG$515,10,TRUE)))</f>
        <v/>
      </c>
      <c r="K425" s="106" t="str">
        <f>IF(A425="","",IF(VLOOKUP(A425,eligibilité!$A$15:$AG$515,30,FALSE)=0,"",VLOOKUP(A425,eligibilité!$A$15:$AG$515,30,FALSE)))</f>
        <v/>
      </c>
      <c r="L425" s="107" t="str">
        <f t="shared" si="96"/>
        <v/>
      </c>
      <c r="M425" s="108" t="str">
        <f t="shared" si="97"/>
        <v/>
      </c>
      <c r="N425" s="107" t="str">
        <f t="shared" si="98"/>
        <v/>
      </c>
      <c r="O425" s="109" t="str">
        <f t="shared" si="99"/>
        <v/>
      </c>
      <c r="P425" s="109" t="str">
        <f t="shared" si="100"/>
        <v/>
      </c>
      <c r="Q425" s="241" t="str">
        <f t="shared" si="101"/>
        <v/>
      </c>
      <c r="R425" s="110" t="str">
        <f t="shared" si="102"/>
        <v/>
      </c>
      <c r="S425" s="352">
        <f t="shared" ca="1" si="111"/>
        <v>1296</v>
      </c>
      <c r="T425" s="107" t="str">
        <f t="shared" si="103"/>
        <v/>
      </c>
      <c r="U425" s="108" t="str">
        <f t="shared" si="104"/>
        <v/>
      </c>
      <c r="V425" s="107" t="str">
        <f t="shared" si="105"/>
        <v/>
      </c>
      <c r="W425" s="107" t="str">
        <f t="shared" si="106"/>
        <v/>
      </c>
      <c r="X425" s="108" t="str">
        <f t="shared" si="107"/>
        <v/>
      </c>
      <c r="Y425" s="108" t="str">
        <f t="shared" si="108"/>
        <v/>
      </c>
      <c r="Z425" s="108" t="str">
        <f t="shared" si="109"/>
        <v xml:space="preserve">Temps restant : </v>
      </c>
      <c r="AA425" s="355" t="str">
        <f t="shared" si="110"/>
        <v/>
      </c>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row>
    <row r="426" spans="1:87" ht="15.75" thickBot="1">
      <c r="A426" s="354" t="str">
        <f>IF(eligibilité!AG428="","",eligibilité!A428)</f>
        <v/>
      </c>
      <c r="B426" s="103" t="str">
        <f>IF(A426="","",IF(VLOOKUP(A426,eligibilité!$A$15:$J$515,2,TRUE)="","",VLOOKUP(A426,eligibilité!$A$15:$J$515,2,TRUE)))</f>
        <v/>
      </c>
      <c r="C426" s="103" t="str">
        <f>IF(A426="","",IF(VLOOKUP(A426,eligibilité!$A$15:$AG$515,3,TRUE)="","",VLOOKUP(A426,eligibilité!$A$15:$AG$515,3,TRUE)))</f>
        <v/>
      </c>
      <c r="D426" s="103" t="str">
        <f>IF(A426="","",IF(VLOOKUP(A426,eligibilité!$A$15:$AG$515,4,TRUE)="","",VLOOKUP(A426,eligibilité!$A$15:$AG$515,4,TRUE)))</f>
        <v/>
      </c>
      <c r="E426" s="103" t="str">
        <f>IF(A426="","",IF(VLOOKUP(A426,eligibilité!$A$15:$AG$515,5,TRUE)="","",VLOOKUP(A426,eligibilité!$A$15:$AG$515,5,TRUE)))</f>
        <v/>
      </c>
      <c r="F426" s="104" t="str">
        <f>IF(A426="","",IF(VLOOKUP(A426,eligibilité!$A$15:$AG$515,6,TRUE)="","",VLOOKUP(A426,eligibilité!$A$15:$AG$515,6,TRUE)))</f>
        <v/>
      </c>
      <c r="G426" s="104" t="str">
        <f>IF(A426="","",IF(VLOOKUP(A426,eligibilité!$A$15:$AG$515,7,TRUE)="","",VLOOKUP(A426,eligibilité!$A$15:$AG$515,7,TRUE)))</f>
        <v/>
      </c>
      <c r="H426" s="323" t="str">
        <f>IF(A426="","",IF(VLOOKUP(A426,eligibilité!$A$15:$AG$515,8,TRUE)="","",VLOOKUP(A426,eligibilité!$A$15:$AG$515,8,TRUE)))</f>
        <v/>
      </c>
      <c r="I426" s="103" t="str">
        <f>IF(A426="","",IF(VLOOKUP(A426,eligibilité!$A$15:$AG$515,9,TRUE)="","",VLOOKUP(A426,eligibilité!$A$15:$AG$515,9,TRUE)))</f>
        <v/>
      </c>
      <c r="J426" s="105" t="str">
        <f>IF(A426="","",IF(VLOOKUP(A426,eligibilité!$A$15:$AG$515,10,TRUE)="","",VLOOKUP(A426,eligibilité!$A$15:$AG$515,10,TRUE)))</f>
        <v/>
      </c>
      <c r="K426" s="106" t="str">
        <f>IF(A426="","",IF(VLOOKUP(A426,eligibilité!$A$15:$AG$515,30,FALSE)=0,"",VLOOKUP(A426,eligibilité!$A$15:$AG$515,30,FALSE)))</f>
        <v/>
      </c>
      <c r="L426" s="107" t="str">
        <f t="shared" si="96"/>
        <v/>
      </c>
      <c r="M426" s="108" t="str">
        <f t="shared" si="97"/>
        <v/>
      </c>
      <c r="N426" s="107" t="str">
        <f t="shared" si="98"/>
        <v/>
      </c>
      <c r="O426" s="109" t="str">
        <f t="shared" si="99"/>
        <v/>
      </c>
      <c r="P426" s="109" t="str">
        <f t="shared" si="100"/>
        <v/>
      </c>
      <c r="Q426" s="241" t="str">
        <f t="shared" si="101"/>
        <v/>
      </c>
      <c r="R426" s="110" t="str">
        <f t="shared" si="102"/>
        <v/>
      </c>
      <c r="S426" s="352">
        <f t="shared" ca="1" si="111"/>
        <v>1296</v>
      </c>
      <c r="T426" s="107" t="str">
        <f t="shared" si="103"/>
        <v/>
      </c>
      <c r="U426" s="108" t="str">
        <f t="shared" si="104"/>
        <v/>
      </c>
      <c r="V426" s="107" t="str">
        <f t="shared" si="105"/>
        <v/>
      </c>
      <c r="W426" s="107" t="str">
        <f t="shared" si="106"/>
        <v/>
      </c>
      <c r="X426" s="108" t="str">
        <f t="shared" si="107"/>
        <v/>
      </c>
      <c r="Y426" s="108" t="str">
        <f t="shared" si="108"/>
        <v/>
      </c>
      <c r="Z426" s="108" t="str">
        <f t="shared" si="109"/>
        <v xml:space="preserve">Temps restant : </v>
      </c>
      <c r="AA426" s="355" t="str">
        <f t="shared" si="110"/>
        <v/>
      </c>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row>
    <row r="427" spans="1:87" ht="15.75" thickBot="1">
      <c r="A427" s="354" t="str">
        <f>IF(eligibilité!AG429="","",eligibilité!A429)</f>
        <v/>
      </c>
      <c r="B427" s="103" t="str">
        <f>IF(A427="","",IF(VLOOKUP(A427,eligibilité!$A$15:$J$515,2,TRUE)="","",VLOOKUP(A427,eligibilité!$A$15:$J$515,2,TRUE)))</f>
        <v/>
      </c>
      <c r="C427" s="103" t="str">
        <f>IF(A427="","",IF(VLOOKUP(A427,eligibilité!$A$15:$AG$515,3,TRUE)="","",VLOOKUP(A427,eligibilité!$A$15:$AG$515,3,TRUE)))</f>
        <v/>
      </c>
      <c r="D427" s="103" t="str">
        <f>IF(A427="","",IF(VLOOKUP(A427,eligibilité!$A$15:$AG$515,4,TRUE)="","",VLOOKUP(A427,eligibilité!$A$15:$AG$515,4,TRUE)))</f>
        <v/>
      </c>
      <c r="E427" s="103" t="str">
        <f>IF(A427="","",IF(VLOOKUP(A427,eligibilité!$A$15:$AG$515,5,TRUE)="","",VLOOKUP(A427,eligibilité!$A$15:$AG$515,5,TRUE)))</f>
        <v/>
      </c>
      <c r="F427" s="104" t="str">
        <f>IF(A427="","",IF(VLOOKUP(A427,eligibilité!$A$15:$AG$515,6,TRUE)="","",VLOOKUP(A427,eligibilité!$A$15:$AG$515,6,TRUE)))</f>
        <v/>
      </c>
      <c r="G427" s="104" t="str">
        <f>IF(A427="","",IF(VLOOKUP(A427,eligibilité!$A$15:$AG$515,7,TRUE)="","",VLOOKUP(A427,eligibilité!$A$15:$AG$515,7,TRUE)))</f>
        <v/>
      </c>
      <c r="H427" s="323" t="str">
        <f>IF(A427="","",IF(VLOOKUP(A427,eligibilité!$A$15:$AG$515,8,TRUE)="","",VLOOKUP(A427,eligibilité!$A$15:$AG$515,8,TRUE)))</f>
        <v/>
      </c>
      <c r="I427" s="103" t="str">
        <f>IF(A427="","",IF(VLOOKUP(A427,eligibilité!$A$15:$AG$515,9,TRUE)="","",VLOOKUP(A427,eligibilité!$A$15:$AG$515,9,TRUE)))</f>
        <v/>
      </c>
      <c r="J427" s="105" t="str">
        <f>IF(A427="","",IF(VLOOKUP(A427,eligibilité!$A$15:$AG$515,10,TRUE)="","",VLOOKUP(A427,eligibilité!$A$15:$AG$515,10,TRUE)))</f>
        <v/>
      </c>
      <c r="K427" s="106" t="str">
        <f>IF(A427="","",IF(VLOOKUP(A427,eligibilité!$A$15:$AG$515,30,FALSE)=0,"",VLOOKUP(A427,eligibilité!$A$15:$AG$515,30,FALSE)))</f>
        <v/>
      </c>
      <c r="L427" s="107" t="str">
        <f t="shared" si="96"/>
        <v/>
      </c>
      <c r="M427" s="108" t="str">
        <f t="shared" si="97"/>
        <v/>
      </c>
      <c r="N427" s="107" t="str">
        <f t="shared" si="98"/>
        <v/>
      </c>
      <c r="O427" s="109" t="str">
        <f t="shared" si="99"/>
        <v/>
      </c>
      <c r="P427" s="109" t="str">
        <f t="shared" si="100"/>
        <v/>
      </c>
      <c r="Q427" s="241" t="str">
        <f t="shared" si="101"/>
        <v/>
      </c>
      <c r="R427" s="110" t="str">
        <f t="shared" si="102"/>
        <v/>
      </c>
      <c r="S427" s="352">
        <f t="shared" ca="1" si="111"/>
        <v>1296</v>
      </c>
      <c r="T427" s="107" t="str">
        <f t="shared" si="103"/>
        <v/>
      </c>
      <c r="U427" s="108" t="str">
        <f t="shared" si="104"/>
        <v/>
      </c>
      <c r="V427" s="107" t="str">
        <f t="shared" si="105"/>
        <v/>
      </c>
      <c r="W427" s="107" t="str">
        <f t="shared" si="106"/>
        <v/>
      </c>
      <c r="X427" s="108" t="str">
        <f t="shared" si="107"/>
        <v/>
      </c>
      <c r="Y427" s="108" t="str">
        <f t="shared" si="108"/>
        <v/>
      </c>
      <c r="Z427" s="108" t="str">
        <f t="shared" si="109"/>
        <v xml:space="preserve">Temps restant : </v>
      </c>
      <c r="AA427" s="355" t="str">
        <f t="shared" si="110"/>
        <v/>
      </c>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row>
    <row r="428" spans="1:87" ht="15.75" thickBot="1">
      <c r="A428" s="354" t="str">
        <f>IF(eligibilité!AG430="","",eligibilité!A430)</f>
        <v/>
      </c>
      <c r="B428" s="103" t="str">
        <f>IF(A428="","",IF(VLOOKUP(A428,eligibilité!$A$15:$J$515,2,TRUE)="","",VLOOKUP(A428,eligibilité!$A$15:$J$515,2,TRUE)))</f>
        <v/>
      </c>
      <c r="C428" s="103" t="str">
        <f>IF(A428="","",IF(VLOOKUP(A428,eligibilité!$A$15:$AG$515,3,TRUE)="","",VLOOKUP(A428,eligibilité!$A$15:$AG$515,3,TRUE)))</f>
        <v/>
      </c>
      <c r="D428" s="103" t="str">
        <f>IF(A428="","",IF(VLOOKUP(A428,eligibilité!$A$15:$AG$515,4,TRUE)="","",VLOOKUP(A428,eligibilité!$A$15:$AG$515,4,TRUE)))</f>
        <v/>
      </c>
      <c r="E428" s="103" t="str">
        <f>IF(A428="","",IF(VLOOKUP(A428,eligibilité!$A$15:$AG$515,5,TRUE)="","",VLOOKUP(A428,eligibilité!$A$15:$AG$515,5,TRUE)))</f>
        <v/>
      </c>
      <c r="F428" s="104" t="str">
        <f>IF(A428="","",IF(VLOOKUP(A428,eligibilité!$A$15:$AG$515,6,TRUE)="","",VLOOKUP(A428,eligibilité!$A$15:$AG$515,6,TRUE)))</f>
        <v/>
      </c>
      <c r="G428" s="104" t="str">
        <f>IF(A428="","",IF(VLOOKUP(A428,eligibilité!$A$15:$AG$515,7,TRUE)="","",VLOOKUP(A428,eligibilité!$A$15:$AG$515,7,TRUE)))</f>
        <v/>
      </c>
      <c r="H428" s="323" t="str">
        <f>IF(A428="","",IF(VLOOKUP(A428,eligibilité!$A$15:$AG$515,8,TRUE)="","",VLOOKUP(A428,eligibilité!$A$15:$AG$515,8,TRUE)))</f>
        <v/>
      </c>
      <c r="I428" s="103" t="str">
        <f>IF(A428="","",IF(VLOOKUP(A428,eligibilité!$A$15:$AG$515,9,TRUE)="","",VLOOKUP(A428,eligibilité!$A$15:$AG$515,9,TRUE)))</f>
        <v/>
      </c>
      <c r="J428" s="105" t="str">
        <f>IF(A428="","",IF(VLOOKUP(A428,eligibilité!$A$15:$AG$515,10,TRUE)="","",VLOOKUP(A428,eligibilité!$A$15:$AG$515,10,TRUE)))</f>
        <v/>
      </c>
      <c r="K428" s="106" t="str">
        <f>IF(A428="","",IF(VLOOKUP(A428,eligibilité!$A$15:$AG$515,30,FALSE)=0,"",VLOOKUP(A428,eligibilité!$A$15:$AG$515,30,FALSE)))</f>
        <v/>
      </c>
      <c r="L428" s="107" t="str">
        <f t="shared" si="96"/>
        <v/>
      </c>
      <c r="M428" s="108" t="str">
        <f t="shared" si="97"/>
        <v/>
      </c>
      <c r="N428" s="107" t="str">
        <f t="shared" si="98"/>
        <v/>
      </c>
      <c r="O428" s="109" t="str">
        <f t="shared" si="99"/>
        <v/>
      </c>
      <c r="P428" s="109" t="str">
        <f t="shared" si="100"/>
        <v/>
      </c>
      <c r="Q428" s="241" t="str">
        <f t="shared" si="101"/>
        <v/>
      </c>
      <c r="R428" s="110" t="str">
        <f t="shared" si="102"/>
        <v/>
      </c>
      <c r="S428" s="352">
        <f t="shared" ca="1" si="111"/>
        <v>1296</v>
      </c>
      <c r="T428" s="107" t="str">
        <f t="shared" si="103"/>
        <v/>
      </c>
      <c r="U428" s="108" t="str">
        <f t="shared" si="104"/>
        <v/>
      </c>
      <c r="V428" s="107" t="str">
        <f t="shared" si="105"/>
        <v/>
      </c>
      <c r="W428" s="107" t="str">
        <f t="shared" si="106"/>
        <v/>
      </c>
      <c r="X428" s="108" t="str">
        <f t="shared" si="107"/>
        <v/>
      </c>
      <c r="Y428" s="108" t="str">
        <f t="shared" si="108"/>
        <v/>
      </c>
      <c r="Z428" s="108" t="str">
        <f t="shared" si="109"/>
        <v xml:space="preserve">Temps restant : </v>
      </c>
      <c r="AA428" s="355" t="str">
        <f t="shared" si="110"/>
        <v/>
      </c>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row>
    <row r="429" spans="1:87" ht="15.75" thickBot="1">
      <c r="A429" s="354" t="str">
        <f>IF(eligibilité!AG431="","",eligibilité!A431)</f>
        <v/>
      </c>
      <c r="B429" s="103" t="str">
        <f>IF(A429="","",IF(VLOOKUP(A429,eligibilité!$A$15:$J$515,2,TRUE)="","",VLOOKUP(A429,eligibilité!$A$15:$J$515,2,TRUE)))</f>
        <v/>
      </c>
      <c r="C429" s="103" t="str">
        <f>IF(A429="","",IF(VLOOKUP(A429,eligibilité!$A$15:$AG$515,3,TRUE)="","",VLOOKUP(A429,eligibilité!$A$15:$AG$515,3,TRUE)))</f>
        <v/>
      </c>
      <c r="D429" s="103" t="str">
        <f>IF(A429="","",IF(VLOOKUP(A429,eligibilité!$A$15:$AG$515,4,TRUE)="","",VLOOKUP(A429,eligibilité!$A$15:$AG$515,4,TRUE)))</f>
        <v/>
      </c>
      <c r="E429" s="103" t="str">
        <f>IF(A429="","",IF(VLOOKUP(A429,eligibilité!$A$15:$AG$515,5,TRUE)="","",VLOOKUP(A429,eligibilité!$A$15:$AG$515,5,TRUE)))</f>
        <v/>
      </c>
      <c r="F429" s="104" t="str">
        <f>IF(A429="","",IF(VLOOKUP(A429,eligibilité!$A$15:$AG$515,6,TRUE)="","",VLOOKUP(A429,eligibilité!$A$15:$AG$515,6,TRUE)))</f>
        <v/>
      </c>
      <c r="G429" s="104" t="str">
        <f>IF(A429="","",IF(VLOOKUP(A429,eligibilité!$A$15:$AG$515,7,TRUE)="","",VLOOKUP(A429,eligibilité!$A$15:$AG$515,7,TRUE)))</f>
        <v/>
      </c>
      <c r="H429" s="323" t="str">
        <f>IF(A429="","",IF(VLOOKUP(A429,eligibilité!$A$15:$AG$515,8,TRUE)="","",VLOOKUP(A429,eligibilité!$A$15:$AG$515,8,TRUE)))</f>
        <v/>
      </c>
      <c r="I429" s="103" t="str">
        <f>IF(A429="","",IF(VLOOKUP(A429,eligibilité!$A$15:$AG$515,9,TRUE)="","",VLOOKUP(A429,eligibilité!$A$15:$AG$515,9,TRUE)))</f>
        <v/>
      </c>
      <c r="J429" s="105" t="str">
        <f>IF(A429="","",IF(VLOOKUP(A429,eligibilité!$A$15:$AG$515,10,TRUE)="","",VLOOKUP(A429,eligibilité!$A$15:$AG$515,10,TRUE)))</f>
        <v/>
      </c>
      <c r="K429" s="106" t="str">
        <f>IF(A429="","",IF(VLOOKUP(A429,eligibilité!$A$15:$AG$515,30,FALSE)=0,"",VLOOKUP(A429,eligibilité!$A$15:$AG$515,30,FALSE)))</f>
        <v/>
      </c>
      <c r="L429" s="107" t="str">
        <f t="shared" si="96"/>
        <v/>
      </c>
      <c r="M429" s="108" t="str">
        <f t="shared" si="97"/>
        <v/>
      </c>
      <c r="N429" s="107" t="str">
        <f t="shared" si="98"/>
        <v/>
      </c>
      <c r="O429" s="109" t="str">
        <f t="shared" si="99"/>
        <v/>
      </c>
      <c r="P429" s="109" t="str">
        <f t="shared" si="100"/>
        <v/>
      </c>
      <c r="Q429" s="241" t="str">
        <f t="shared" si="101"/>
        <v/>
      </c>
      <c r="R429" s="110" t="str">
        <f t="shared" si="102"/>
        <v/>
      </c>
      <c r="S429" s="352">
        <f t="shared" ca="1" si="111"/>
        <v>1296</v>
      </c>
      <c r="T429" s="107" t="str">
        <f t="shared" si="103"/>
        <v/>
      </c>
      <c r="U429" s="108" t="str">
        <f t="shared" si="104"/>
        <v/>
      </c>
      <c r="V429" s="107" t="str">
        <f t="shared" si="105"/>
        <v/>
      </c>
      <c r="W429" s="107" t="str">
        <f t="shared" si="106"/>
        <v/>
      </c>
      <c r="X429" s="108" t="str">
        <f t="shared" si="107"/>
        <v/>
      </c>
      <c r="Y429" s="108" t="str">
        <f t="shared" si="108"/>
        <v/>
      </c>
      <c r="Z429" s="108" t="str">
        <f t="shared" si="109"/>
        <v xml:space="preserve">Temps restant : </v>
      </c>
      <c r="AA429" s="355" t="str">
        <f t="shared" si="110"/>
        <v/>
      </c>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row>
    <row r="430" spans="1:87" ht="15.75" thickBot="1">
      <c r="A430" s="354" t="str">
        <f>IF(eligibilité!AG432="","",eligibilité!A432)</f>
        <v/>
      </c>
      <c r="B430" s="103" t="str">
        <f>IF(A430="","",IF(VLOOKUP(A430,eligibilité!$A$15:$J$515,2,TRUE)="","",VLOOKUP(A430,eligibilité!$A$15:$J$515,2,TRUE)))</f>
        <v/>
      </c>
      <c r="C430" s="103" t="str">
        <f>IF(A430="","",IF(VLOOKUP(A430,eligibilité!$A$15:$AG$515,3,TRUE)="","",VLOOKUP(A430,eligibilité!$A$15:$AG$515,3,TRUE)))</f>
        <v/>
      </c>
      <c r="D430" s="103" t="str">
        <f>IF(A430="","",IF(VLOOKUP(A430,eligibilité!$A$15:$AG$515,4,TRUE)="","",VLOOKUP(A430,eligibilité!$A$15:$AG$515,4,TRUE)))</f>
        <v/>
      </c>
      <c r="E430" s="103" t="str">
        <f>IF(A430="","",IF(VLOOKUP(A430,eligibilité!$A$15:$AG$515,5,TRUE)="","",VLOOKUP(A430,eligibilité!$A$15:$AG$515,5,TRUE)))</f>
        <v/>
      </c>
      <c r="F430" s="104" t="str">
        <f>IF(A430="","",IF(VLOOKUP(A430,eligibilité!$A$15:$AG$515,6,TRUE)="","",VLOOKUP(A430,eligibilité!$A$15:$AG$515,6,TRUE)))</f>
        <v/>
      </c>
      <c r="G430" s="104" t="str">
        <f>IF(A430="","",IF(VLOOKUP(A430,eligibilité!$A$15:$AG$515,7,TRUE)="","",VLOOKUP(A430,eligibilité!$A$15:$AG$515,7,TRUE)))</f>
        <v/>
      </c>
      <c r="H430" s="323" t="str">
        <f>IF(A430="","",IF(VLOOKUP(A430,eligibilité!$A$15:$AG$515,8,TRUE)="","",VLOOKUP(A430,eligibilité!$A$15:$AG$515,8,TRUE)))</f>
        <v/>
      </c>
      <c r="I430" s="103" t="str">
        <f>IF(A430="","",IF(VLOOKUP(A430,eligibilité!$A$15:$AG$515,9,TRUE)="","",VLOOKUP(A430,eligibilité!$A$15:$AG$515,9,TRUE)))</f>
        <v/>
      </c>
      <c r="J430" s="105" t="str">
        <f>IF(A430="","",IF(VLOOKUP(A430,eligibilité!$A$15:$AG$515,10,TRUE)="","",VLOOKUP(A430,eligibilité!$A$15:$AG$515,10,TRUE)))</f>
        <v/>
      </c>
      <c r="K430" s="106" t="str">
        <f>IF(A430="","",IF(VLOOKUP(A430,eligibilité!$A$15:$AG$515,30,FALSE)=0,"",VLOOKUP(A430,eligibilité!$A$15:$AG$515,30,FALSE)))</f>
        <v/>
      </c>
      <c r="L430" s="107" t="str">
        <f t="shared" si="96"/>
        <v/>
      </c>
      <c r="M430" s="108" t="str">
        <f t="shared" si="97"/>
        <v/>
      </c>
      <c r="N430" s="107" t="str">
        <f t="shared" si="98"/>
        <v/>
      </c>
      <c r="O430" s="109" t="str">
        <f t="shared" si="99"/>
        <v/>
      </c>
      <c r="P430" s="109" t="str">
        <f t="shared" si="100"/>
        <v/>
      </c>
      <c r="Q430" s="241" t="str">
        <f t="shared" si="101"/>
        <v/>
      </c>
      <c r="R430" s="110" t="str">
        <f t="shared" si="102"/>
        <v/>
      </c>
      <c r="S430" s="352">
        <f t="shared" ca="1" si="111"/>
        <v>1296</v>
      </c>
      <c r="T430" s="107" t="str">
        <f t="shared" si="103"/>
        <v/>
      </c>
      <c r="U430" s="108" t="str">
        <f t="shared" si="104"/>
        <v/>
      </c>
      <c r="V430" s="107" t="str">
        <f t="shared" si="105"/>
        <v/>
      </c>
      <c r="W430" s="107" t="str">
        <f t="shared" si="106"/>
        <v/>
      </c>
      <c r="X430" s="108" t="str">
        <f t="shared" si="107"/>
        <v/>
      </c>
      <c r="Y430" s="108" t="str">
        <f t="shared" si="108"/>
        <v/>
      </c>
      <c r="Z430" s="108" t="str">
        <f t="shared" si="109"/>
        <v xml:space="preserve">Temps restant : </v>
      </c>
      <c r="AA430" s="355" t="str">
        <f t="shared" si="110"/>
        <v/>
      </c>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row>
    <row r="431" spans="1:87" ht="15.75" thickBot="1">
      <c r="A431" s="354" t="str">
        <f>IF(eligibilité!AG433="","",eligibilité!A433)</f>
        <v/>
      </c>
      <c r="B431" s="103" t="str">
        <f>IF(A431="","",IF(VLOOKUP(A431,eligibilité!$A$15:$J$515,2,TRUE)="","",VLOOKUP(A431,eligibilité!$A$15:$J$515,2,TRUE)))</f>
        <v/>
      </c>
      <c r="C431" s="103" t="str">
        <f>IF(A431="","",IF(VLOOKUP(A431,eligibilité!$A$15:$AG$515,3,TRUE)="","",VLOOKUP(A431,eligibilité!$A$15:$AG$515,3,TRUE)))</f>
        <v/>
      </c>
      <c r="D431" s="103" t="str">
        <f>IF(A431="","",IF(VLOOKUP(A431,eligibilité!$A$15:$AG$515,4,TRUE)="","",VLOOKUP(A431,eligibilité!$A$15:$AG$515,4,TRUE)))</f>
        <v/>
      </c>
      <c r="E431" s="103" t="str">
        <f>IF(A431="","",IF(VLOOKUP(A431,eligibilité!$A$15:$AG$515,5,TRUE)="","",VLOOKUP(A431,eligibilité!$A$15:$AG$515,5,TRUE)))</f>
        <v/>
      </c>
      <c r="F431" s="104" t="str">
        <f>IF(A431="","",IF(VLOOKUP(A431,eligibilité!$A$15:$AG$515,6,TRUE)="","",VLOOKUP(A431,eligibilité!$A$15:$AG$515,6,TRUE)))</f>
        <v/>
      </c>
      <c r="G431" s="104" t="str">
        <f>IF(A431="","",IF(VLOOKUP(A431,eligibilité!$A$15:$AG$515,7,TRUE)="","",VLOOKUP(A431,eligibilité!$A$15:$AG$515,7,TRUE)))</f>
        <v/>
      </c>
      <c r="H431" s="323" t="str">
        <f>IF(A431="","",IF(VLOOKUP(A431,eligibilité!$A$15:$AG$515,8,TRUE)="","",VLOOKUP(A431,eligibilité!$A$15:$AG$515,8,TRUE)))</f>
        <v/>
      </c>
      <c r="I431" s="103" t="str">
        <f>IF(A431="","",IF(VLOOKUP(A431,eligibilité!$A$15:$AG$515,9,TRUE)="","",VLOOKUP(A431,eligibilité!$A$15:$AG$515,9,TRUE)))</f>
        <v/>
      </c>
      <c r="J431" s="105" t="str">
        <f>IF(A431="","",IF(VLOOKUP(A431,eligibilité!$A$15:$AG$515,10,TRUE)="","",VLOOKUP(A431,eligibilité!$A$15:$AG$515,10,TRUE)))</f>
        <v/>
      </c>
      <c r="K431" s="106" t="str">
        <f>IF(A431="","",IF(VLOOKUP(A431,eligibilité!$A$15:$AG$515,30,FALSE)=0,"",VLOOKUP(A431,eligibilité!$A$15:$AG$515,30,FALSE)))</f>
        <v/>
      </c>
      <c r="L431" s="107" t="str">
        <f t="shared" si="96"/>
        <v/>
      </c>
      <c r="M431" s="108" t="str">
        <f t="shared" si="97"/>
        <v/>
      </c>
      <c r="N431" s="107" t="str">
        <f t="shared" si="98"/>
        <v/>
      </c>
      <c r="O431" s="109" t="str">
        <f t="shared" si="99"/>
        <v/>
      </c>
      <c r="P431" s="109" t="str">
        <f t="shared" si="100"/>
        <v/>
      </c>
      <c r="Q431" s="241" t="str">
        <f t="shared" si="101"/>
        <v/>
      </c>
      <c r="R431" s="110" t="str">
        <f t="shared" si="102"/>
        <v/>
      </c>
      <c r="S431" s="352">
        <f t="shared" ca="1" si="111"/>
        <v>1296</v>
      </c>
      <c r="T431" s="107" t="str">
        <f t="shared" si="103"/>
        <v/>
      </c>
      <c r="U431" s="108" t="str">
        <f t="shared" si="104"/>
        <v/>
      </c>
      <c r="V431" s="107" t="str">
        <f t="shared" si="105"/>
        <v/>
      </c>
      <c r="W431" s="107" t="str">
        <f t="shared" si="106"/>
        <v/>
      </c>
      <c r="X431" s="108" t="str">
        <f t="shared" si="107"/>
        <v/>
      </c>
      <c r="Y431" s="108" t="str">
        <f t="shared" si="108"/>
        <v/>
      </c>
      <c r="Z431" s="108" t="str">
        <f t="shared" si="109"/>
        <v xml:space="preserve">Temps restant : </v>
      </c>
      <c r="AA431" s="355" t="str">
        <f t="shared" si="110"/>
        <v/>
      </c>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row>
    <row r="432" spans="1:87" ht="15.75" thickBot="1">
      <c r="A432" s="354" t="str">
        <f>IF(eligibilité!AG434="","",eligibilité!A434)</f>
        <v/>
      </c>
      <c r="B432" s="103" t="str">
        <f>IF(A432="","",IF(VLOOKUP(A432,eligibilité!$A$15:$J$515,2,TRUE)="","",VLOOKUP(A432,eligibilité!$A$15:$J$515,2,TRUE)))</f>
        <v/>
      </c>
      <c r="C432" s="103" t="str">
        <f>IF(A432="","",IF(VLOOKUP(A432,eligibilité!$A$15:$AG$515,3,TRUE)="","",VLOOKUP(A432,eligibilité!$A$15:$AG$515,3,TRUE)))</f>
        <v/>
      </c>
      <c r="D432" s="103" t="str">
        <f>IF(A432="","",IF(VLOOKUP(A432,eligibilité!$A$15:$AG$515,4,TRUE)="","",VLOOKUP(A432,eligibilité!$A$15:$AG$515,4,TRUE)))</f>
        <v/>
      </c>
      <c r="E432" s="103" t="str">
        <f>IF(A432="","",IF(VLOOKUP(A432,eligibilité!$A$15:$AG$515,5,TRUE)="","",VLOOKUP(A432,eligibilité!$A$15:$AG$515,5,TRUE)))</f>
        <v/>
      </c>
      <c r="F432" s="104" t="str">
        <f>IF(A432="","",IF(VLOOKUP(A432,eligibilité!$A$15:$AG$515,6,TRUE)="","",VLOOKUP(A432,eligibilité!$A$15:$AG$515,6,TRUE)))</f>
        <v/>
      </c>
      <c r="G432" s="104" t="str">
        <f>IF(A432="","",IF(VLOOKUP(A432,eligibilité!$A$15:$AG$515,7,TRUE)="","",VLOOKUP(A432,eligibilité!$A$15:$AG$515,7,TRUE)))</f>
        <v/>
      </c>
      <c r="H432" s="323" t="str">
        <f>IF(A432="","",IF(VLOOKUP(A432,eligibilité!$A$15:$AG$515,8,TRUE)="","",VLOOKUP(A432,eligibilité!$A$15:$AG$515,8,TRUE)))</f>
        <v/>
      </c>
      <c r="I432" s="103" t="str">
        <f>IF(A432="","",IF(VLOOKUP(A432,eligibilité!$A$15:$AG$515,9,TRUE)="","",VLOOKUP(A432,eligibilité!$A$15:$AG$515,9,TRUE)))</f>
        <v/>
      </c>
      <c r="J432" s="105" t="str">
        <f>IF(A432="","",IF(VLOOKUP(A432,eligibilité!$A$15:$AG$515,10,TRUE)="","",VLOOKUP(A432,eligibilité!$A$15:$AG$515,10,TRUE)))</f>
        <v/>
      </c>
      <c r="K432" s="106" t="str">
        <f>IF(A432="","",IF(VLOOKUP(A432,eligibilité!$A$15:$AG$515,30,FALSE)=0,"",VLOOKUP(A432,eligibilité!$A$15:$AG$515,30,FALSE)))</f>
        <v/>
      </c>
      <c r="L432" s="107" t="str">
        <f t="shared" si="96"/>
        <v/>
      </c>
      <c r="M432" s="108" t="str">
        <f t="shared" si="97"/>
        <v/>
      </c>
      <c r="N432" s="107" t="str">
        <f t="shared" si="98"/>
        <v/>
      </c>
      <c r="O432" s="109" t="str">
        <f t="shared" si="99"/>
        <v/>
      </c>
      <c r="P432" s="109" t="str">
        <f t="shared" si="100"/>
        <v/>
      </c>
      <c r="Q432" s="241" t="str">
        <f t="shared" si="101"/>
        <v/>
      </c>
      <c r="R432" s="110" t="str">
        <f t="shared" si="102"/>
        <v/>
      </c>
      <c r="S432" s="352">
        <f t="shared" ca="1" si="111"/>
        <v>1296</v>
      </c>
      <c r="T432" s="107" t="str">
        <f t="shared" si="103"/>
        <v/>
      </c>
      <c r="U432" s="108" t="str">
        <f t="shared" si="104"/>
        <v/>
      </c>
      <c r="V432" s="107" t="str">
        <f t="shared" si="105"/>
        <v/>
      </c>
      <c r="W432" s="107" t="str">
        <f t="shared" si="106"/>
        <v/>
      </c>
      <c r="X432" s="108" t="str">
        <f t="shared" si="107"/>
        <v/>
      </c>
      <c r="Y432" s="108" t="str">
        <f t="shared" si="108"/>
        <v/>
      </c>
      <c r="Z432" s="108" t="str">
        <f t="shared" si="109"/>
        <v xml:space="preserve">Temps restant : </v>
      </c>
      <c r="AA432" s="355" t="str">
        <f t="shared" si="110"/>
        <v/>
      </c>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row>
    <row r="433" spans="1:87" ht="15.75" thickBot="1">
      <c r="A433" s="354" t="str">
        <f>IF(eligibilité!AG435="","",eligibilité!A435)</f>
        <v/>
      </c>
      <c r="B433" s="103" t="str">
        <f>IF(A433="","",IF(VLOOKUP(A433,eligibilité!$A$15:$J$515,2,TRUE)="","",VLOOKUP(A433,eligibilité!$A$15:$J$515,2,TRUE)))</f>
        <v/>
      </c>
      <c r="C433" s="103" t="str">
        <f>IF(A433="","",IF(VLOOKUP(A433,eligibilité!$A$15:$AG$515,3,TRUE)="","",VLOOKUP(A433,eligibilité!$A$15:$AG$515,3,TRUE)))</f>
        <v/>
      </c>
      <c r="D433" s="103" t="str">
        <f>IF(A433="","",IF(VLOOKUP(A433,eligibilité!$A$15:$AG$515,4,TRUE)="","",VLOOKUP(A433,eligibilité!$A$15:$AG$515,4,TRUE)))</f>
        <v/>
      </c>
      <c r="E433" s="103" t="str">
        <f>IF(A433="","",IF(VLOOKUP(A433,eligibilité!$A$15:$AG$515,5,TRUE)="","",VLOOKUP(A433,eligibilité!$A$15:$AG$515,5,TRUE)))</f>
        <v/>
      </c>
      <c r="F433" s="104" t="str">
        <f>IF(A433="","",IF(VLOOKUP(A433,eligibilité!$A$15:$AG$515,6,TRUE)="","",VLOOKUP(A433,eligibilité!$A$15:$AG$515,6,TRUE)))</f>
        <v/>
      </c>
      <c r="G433" s="104" t="str">
        <f>IF(A433="","",IF(VLOOKUP(A433,eligibilité!$A$15:$AG$515,7,TRUE)="","",VLOOKUP(A433,eligibilité!$A$15:$AG$515,7,TRUE)))</f>
        <v/>
      </c>
      <c r="H433" s="323" t="str">
        <f>IF(A433="","",IF(VLOOKUP(A433,eligibilité!$A$15:$AG$515,8,TRUE)="","",VLOOKUP(A433,eligibilité!$A$15:$AG$515,8,TRUE)))</f>
        <v/>
      </c>
      <c r="I433" s="103" t="str">
        <f>IF(A433="","",IF(VLOOKUP(A433,eligibilité!$A$15:$AG$515,9,TRUE)="","",VLOOKUP(A433,eligibilité!$A$15:$AG$515,9,TRUE)))</f>
        <v/>
      </c>
      <c r="J433" s="105" t="str">
        <f>IF(A433="","",IF(VLOOKUP(A433,eligibilité!$A$15:$AG$515,10,TRUE)="","",VLOOKUP(A433,eligibilité!$A$15:$AG$515,10,TRUE)))</f>
        <v/>
      </c>
      <c r="K433" s="106" t="str">
        <f>IF(A433="","",IF(VLOOKUP(A433,eligibilité!$A$15:$AG$515,30,FALSE)=0,"",VLOOKUP(A433,eligibilité!$A$15:$AG$515,30,FALSE)))</f>
        <v/>
      </c>
      <c r="L433" s="107" t="str">
        <f t="shared" si="96"/>
        <v/>
      </c>
      <c r="M433" s="108" t="str">
        <f t="shared" si="97"/>
        <v/>
      </c>
      <c r="N433" s="107" t="str">
        <f t="shared" si="98"/>
        <v/>
      </c>
      <c r="O433" s="109" t="str">
        <f t="shared" si="99"/>
        <v/>
      </c>
      <c r="P433" s="109" t="str">
        <f t="shared" si="100"/>
        <v/>
      </c>
      <c r="Q433" s="241" t="str">
        <f t="shared" si="101"/>
        <v/>
      </c>
      <c r="R433" s="110" t="str">
        <f t="shared" si="102"/>
        <v/>
      </c>
      <c r="S433" s="352">
        <f t="shared" ca="1" si="111"/>
        <v>1296</v>
      </c>
      <c r="T433" s="107" t="str">
        <f t="shared" si="103"/>
        <v/>
      </c>
      <c r="U433" s="108" t="str">
        <f t="shared" si="104"/>
        <v/>
      </c>
      <c r="V433" s="107" t="str">
        <f t="shared" si="105"/>
        <v/>
      </c>
      <c r="W433" s="107" t="str">
        <f t="shared" si="106"/>
        <v/>
      </c>
      <c r="X433" s="108" t="str">
        <f t="shared" si="107"/>
        <v/>
      </c>
      <c r="Y433" s="108" t="str">
        <f t="shared" si="108"/>
        <v/>
      </c>
      <c r="Z433" s="108" t="str">
        <f t="shared" si="109"/>
        <v xml:space="preserve">Temps restant : </v>
      </c>
      <c r="AA433" s="355" t="str">
        <f t="shared" si="110"/>
        <v/>
      </c>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row>
    <row r="434" spans="1:87" ht="15.75" thickBot="1">
      <c r="A434" s="354" t="str">
        <f>IF(eligibilité!AG436="","",eligibilité!A436)</f>
        <v/>
      </c>
      <c r="B434" s="103" t="str">
        <f>IF(A434="","",IF(VLOOKUP(A434,eligibilité!$A$15:$J$515,2,TRUE)="","",VLOOKUP(A434,eligibilité!$A$15:$J$515,2,TRUE)))</f>
        <v/>
      </c>
      <c r="C434" s="103" t="str">
        <f>IF(A434="","",IF(VLOOKUP(A434,eligibilité!$A$15:$AG$515,3,TRUE)="","",VLOOKUP(A434,eligibilité!$A$15:$AG$515,3,TRUE)))</f>
        <v/>
      </c>
      <c r="D434" s="103" t="str">
        <f>IF(A434="","",IF(VLOOKUP(A434,eligibilité!$A$15:$AG$515,4,TRUE)="","",VLOOKUP(A434,eligibilité!$A$15:$AG$515,4,TRUE)))</f>
        <v/>
      </c>
      <c r="E434" s="103" t="str">
        <f>IF(A434="","",IF(VLOOKUP(A434,eligibilité!$A$15:$AG$515,5,TRUE)="","",VLOOKUP(A434,eligibilité!$A$15:$AG$515,5,TRUE)))</f>
        <v/>
      </c>
      <c r="F434" s="104" t="str">
        <f>IF(A434="","",IF(VLOOKUP(A434,eligibilité!$A$15:$AG$515,6,TRUE)="","",VLOOKUP(A434,eligibilité!$A$15:$AG$515,6,TRUE)))</f>
        <v/>
      </c>
      <c r="G434" s="104" t="str">
        <f>IF(A434="","",IF(VLOOKUP(A434,eligibilité!$A$15:$AG$515,7,TRUE)="","",VLOOKUP(A434,eligibilité!$A$15:$AG$515,7,TRUE)))</f>
        <v/>
      </c>
      <c r="H434" s="323" t="str">
        <f>IF(A434="","",IF(VLOOKUP(A434,eligibilité!$A$15:$AG$515,8,TRUE)="","",VLOOKUP(A434,eligibilité!$A$15:$AG$515,8,TRUE)))</f>
        <v/>
      </c>
      <c r="I434" s="103" t="str">
        <f>IF(A434="","",IF(VLOOKUP(A434,eligibilité!$A$15:$AG$515,9,TRUE)="","",VLOOKUP(A434,eligibilité!$A$15:$AG$515,9,TRUE)))</f>
        <v/>
      </c>
      <c r="J434" s="105" t="str">
        <f>IF(A434="","",IF(VLOOKUP(A434,eligibilité!$A$15:$AG$515,10,TRUE)="","",VLOOKUP(A434,eligibilité!$A$15:$AG$515,10,TRUE)))</f>
        <v/>
      </c>
      <c r="K434" s="106" t="str">
        <f>IF(A434="","",IF(VLOOKUP(A434,eligibilité!$A$15:$AG$515,30,FALSE)=0,"",VLOOKUP(A434,eligibilité!$A$15:$AG$515,30,FALSE)))</f>
        <v/>
      </c>
      <c r="L434" s="107" t="str">
        <f t="shared" si="96"/>
        <v/>
      </c>
      <c r="M434" s="108" t="str">
        <f t="shared" si="97"/>
        <v/>
      </c>
      <c r="N434" s="107" t="str">
        <f t="shared" si="98"/>
        <v/>
      </c>
      <c r="O434" s="109" t="str">
        <f t="shared" si="99"/>
        <v/>
      </c>
      <c r="P434" s="109" t="str">
        <f t="shared" si="100"/>
        <v/>
      </c>
      <c r="Q434" s="241" t="str">
        <f t="shared" si="101"/>
        <v/>
      </c>
      <c r="R434" s="110" t="str">
        <f t="shared" si="102"/>
        <v/>
      </c>
      <c r="S434" s="352">
        <f t="shared" ca="1" si="111"/>
        <v>1296</v>
      </c>
      <c r="T434" s="107" t="str">
        <f t="shared" si="103"/>
        <v/>
      </c>
      <c r="U434" s="108" t="str">
        <f t="shared" si="104"/>
        <v/>
      </c>
      <c r="V434" s="107" t="str">
        <f t="shared" si="105"/>
        <v/>
      </c>
      <c r="W434" s="107" t="str">
        <f t="shared" si="106"/>
        <v/>
      </c>
      <c r="X434" s="108" t="str">
        <f t="shared" si="107"/>
        <v/>
      </c>
      <c r="Y434" s="108" t="str">
        <f t="shared" si="108"/>
        <v/>
      </c>
      <c r="Z434" s="108" t="str">
        <f t="shared" si="109"/>
        <v xml:space="preserve">Temps restant : </v>
      </c>
      <c r="AA434" s="355" t="str">
        <f t="shared" si="110"/>
        <v/>
      </c>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row>
    <row r="435" spans="1:87" ht="15.75" thickBot="1">
      <c r="A435" s="354" t="str">
        <f>IF(eligibilité!AG437="","",eligibilité!A437)</f>
        <v/>
      </c>
      <c r="B435" s="103" t="str">
        <f>IF(A435="","",IF(VLOOKUP(A435,eligibilité!$A$15:$J$515,2,TRUE)="","",VLOOKUP(A435,eligibilité!$A$15:$J$515,2,TRUE)))</f>
        <v/>
      </c>
      <c r="C435" s="103" t="str">
        <f>IF(A435="","",IF(VLOOKUP(A435,eligibilité!$A$15:$AG$515,3,TRUE)="","",VLOOKUP(A435,eligibilité!$A$15:$AG$515,3,TRUE)))</f>
        <v/>
      </c>
      <c r="D435" s="103" t="str">
        <f>IF(A435="","",IF(VLOOKUP(A435,eligibilité!$A$15:$AG$515,4,TRUE)="","",VLOOKUP(A435,eligibilité!$A$15:$AG$515,4,TRUE)))</f>
        <v/>
      </c>
      <c r="E435" s="103" t="str">
        <f>IF(A435="","",IF(VLOOKUP(A435,eligibilité!$A$15:$AG$515,5,TRUE)="","",VLOOKUP(A435,eligibilité!$A$15:$AG$515,5,TRUE)))</f>
        <v/>
      </c>
      <c r="F435" s="104" t="str">
        <f>IF(A435="","",IF(VLOOKUP(A435,eligibilité!$A$15:$AG$515,6,TRUE)="","",VLOOKUP(A435,eligibilité!$A$15:$AG$515,6,TRUE)))</f>
        <v/>
      </c>
      <c r="G435" s="104" t="str">
        <f>IF(A435="","",IF(VLOOKUP(A435,eligibilité!$A$15:$AG$515,7,TRUE)="","",VLOOKUP(A435,eligibilité!$A$15:$AG$515,7,TRUE)))</f>
        <v/>
      </c>
      <c r="H435" s="323" t="str">
        <f>IF(A435="","",IF(VLOOKUP(A435,eligibilité!$A$15:$AG$515,8,TRUE)="","",VLOOKUP(A435,eligibilité!$A$15:$AG$515,8,TRUE)))</f>
        <v/>
      </c>
      <c r="I435" s="103" t="str">
        <f>IF(A435="","",IF(VLOOKUP(A435,eligibilité!$A$15:$AG$515,9,TRUE)="","",VLOOKUP(A435,eligibilité!$A$15:$AG$515,9,TRUE)))</f>
        <v/>
      </c>
      <c r="J435" s="105" t="str">
        <f>IF(A435="","",IF(VLOOKUP(A435,eligibilité!$A$15:$AG$515,10,TRUE)="","",VLOOKUP(A435,eligibilité!$A$15:$AG$515,10,TRUE)))</f>
        <v/>
      </c>
      <c r="K435" s="106" t="str">
        <f>IF(A435="","",IF(VLOOKUP(A435,eligibilité!$A$15:$AG$515,30,FALSE)=0,"",VLOOKUP(A435,eligibilité!$A$15:$AG$515,30,FALSE)))</f>
        <v/>
      </c>
      <c r="L435" s="107" t="str">
        <f t="shared" si="96"/>
        <v/>
      </c>
      <c r="M435" s="108" t="str">
        <f t="shared" si="97"/>
        <v/>
      </c>
      <c r="N435" s="107" t="str">
        <f t="shared" si="98"/>
        <v/>
      </c>
      <c r="O435" s="109" t="str">
        <f t="shared" si="99"/>
        <v/>
      </c>
      <c r="P435" s="109" t="str">
        <f t="shared" si="100"/>
        <v/>
      </c>
      <c r="Q435" s="241" t="str">
        <f t="shared" si="101"/>
        <v/>
      </c>
      <c r="R435" s="110" t="str">
        <f t="shared" si="102"/>
        <v/>
      </c>
      <c r="S435" s="352">
        <f t="shared" ca="1" si="111"/>
        <v>1296</v>
      </c>
      <c r="T435" s="107" t="str">
        <f t="shared" si="103"/>
        <v/>
      </c>
      <c r="U435" s="108" t="str">
        <f t="shared" si="104"/>
        <v/>
      </c>
      <c r="V435" s="107" t="str">
        <f t="shared" si="105"/>
        <v/>
      </c>
      <c r="W435" s="107" t="str">
        <f t="shared" si="106"/>
        <v/>
      </c>
      <c r="X435" s="108" t="str">
        <f t="shared" si="107"/>
        <v/>
      </c>
      <c r="Y435" s="108" t="str">
        <f t="shared" si="108"/>
        <v/>
      </c>
      <c r="Z435" s="108" t="str">
        <f t="shared" si="109"/>
        <v xml:space="preserve">Temps restant : </v>
      </c>
      <c r="AA435" s="355" t="str">
        <f t="shared" si="110"/>
        <v/>
      </c>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row>
    <row r="436" spans="1:87" ht="15.75" thickBot="1">
      <c r="A436" s="354" t="str">
        <f>IF(eligibilité!AG438="","",eligibilité!A438)</f>
        <v/>
      </c>
      <c r="B436" s="103" t="str">
        <f>IF(A436="","",IF(VLOOKUP(A436,eligibilité!$A$15:$J$515,2,TRUE)="","",VLOOKUP(A436,eligibilité!$A$15:$J$515,2,TRUE)))</f>
        <v/>
      </c>
      <c r="C436" s="103" t="str">
        <f>IF(A436="","",IF(VLOOKUP(A436,eligibilité!$A$15:$AG$515,3,TRUE)="","",VLOOKUP(A436,eligibilité!$A$15:$AG$515,3,TRUE)))</f>
        <v/>
      </c>
      <c r="D436" s="103" t="str">
        <f>IF(A436="","",IF(VLOOKUP(A436,eligibilité!$A$15:$AG$515,4,TRUE)="","",VLOOKUP(A436,eligibilité!$A$15:$AG$515,4,TRUE)))</f>
        <v/>
      </c>
      <c r="E436" s="103" t="str">
        <f>IF(A436="","",IF(VLOOKUP(A436,eligibilité!$A$15:$AG$515,5,TRUE)="","",VLOOKUP(A436,eligibilité!$A$15:$AG$515,5,TRUE)))</f>
        <v/>
      </c>
      <c r="F436" s="104" t="str">
        <f>IF(A436="","",IF(VLOOKUP(A436,eligibilité!$A$15:$AG$515,6,TRUE)="","",VLOOKUP(A436,eligibilité!$A$15:$AG$515,6,TRUE)))</f>
        <v/>
      </c>
      <c r="G436" s="104" t="str">
        <f>IF(A436="","",IF(VLOOKUP(A436,eligibilité!$A$15:$AG$515,7,TRUE)="","",VLOOKUP(A436,eligibilité!$A$15:$AG$515,7,TRUE)))</f>
        <v/>
      </c>
      <c r="H436" s="323" t="str">
        <f>IF(A436="","",IF(VLOOKUP(A436,eligibilité!$A$15:$AG$515,8,TRUE)="","",VLOOKUP(A436,eligibilité!$A$15:$AG$515,8,TRUE)))</f>
        <v/>
      </c>
      <c r="I436" s="103" t="str">
        <f>IF(A436="","",IF(VLOOKUP(A436,eligibilité!$A$15:$AG$515,9,TRUE)="","",VLOOKUP(A436,eligibilité!$A$15:$AG$515,9,TRUE)))</f>
        <v/>
      </c>
      <c r="J436" s="105" t="str">
        <f>IF(A436="","",IF(VLOOKUP(A436,eligibilité!$A$15:$AG$515,10,TRUE)="","",VLOOKUP(A436,eligibilité!$A$15:$AG$515,10,TRUE)))</f>
        <v/>
      </c>
      <c r="K436" s="106" t="str">
        <f>IF(A436="","",IF(VLOOKUP(A436,eligibilité!$A$15:$AG$515,30,FALSE)=0,"",VLOOKUP(A436,eligibilité!$A$15:$AG$515,30,FALSE)))</f>
        <v/>
      </c>
      <c r="L436" s="107" t="str">
        <f t="shared" si="96"/>
        <v/>
      </c>
      <c r="M436" s="108" t="str">
        <f t="shared" si="97"/>
        <v/>
      </c>
      <c r="N436" s="107" t="str">
        <f t="shared" si="98"/>
        <v/>
      </c>
      <c r="O436" s="109" t="str">
        <f t="shared" si="99"/>
        <v/>
      </c>
      <c r="P436" s="109" t="str">
        <f t="shared" si="100"/>
        <v/>
      </c>
      <c r="Q436" s="241" t="str">
        <f t="shared" si="101"/>
        <v/>
      </c>
      <c r="R436" s="110" t="str">
        <f t="shared" si="102"/>
        <v/>
      </c>
      <c r="S436" s="352">
        <f t="shared" ca="1" si="111"/>
        <v>1296</v>
      </c>
      <c r="T436" s="107" t="str">
        <f t="shared" si="103"/>
        <v/>
      </c>
      <c r="U436" s="108" t="str">
        <f t="shared" si="104"/>
        <v/>
      </c>
      <c r="V436" s="107" t="str">
        <f t="shared" si="105"/>
        <v/>
      </c>
      <c r="W436" s="107" t="str">
        <f t="shared" si="106"/>
        <v/>
      </c>
      <c r="X436" s="108" t="str">
        <f t="shared" si="107"/>
        <v/>
      </c>
      <c r="Y436" s="108" t="str">
        <f t="shared" si="108"/>
        <v/>
      </c>
      <c r="Z436" s="108" t="str">
        <f t="shared" si="109"/>
        <v xml:space="preserve">Temps restant : </v>
      </c>
      <c r="AA436" s="355" t="str">
        <f t="shared" si="110"/>
        <v/>
      </c>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row>
    <row r="437" spans="1:87" ht="15.75" thickBot="1">
      <c r="A437" s="354" t="str">
        <f>IF(eligibilité!AG439="","",eligibilité!A439)</f>
        <v/>
      </c>
      <c r="B437" s="103" t="str">
        <f>IF(A437="","",IF(VLOOKUP(A437,eligibilité!$A$15:$J$515,2,TRUE)="","",VLOOKUP(A437,eligibilité!$A$15:$J$515,2,TRUE)))</f>
        <v/>
      </c>
      <c r="C437" s="103" t="str">
        <f>IF(A437="","",IF(VLOOKUP(A437,eligibilité!$A$15:$AG$515,3,TRUE)="","",VLOOKUP(A437,eligibilité!$A$15:$AG$515,3,TRUE)))</f>
        <v/>
      </c>
      <c r="D437" s="103" t="str">
        <f>IF(A437="","",IF(VLOOKUP(A437,eligibilité!$A$15:$AG$515,4,TRUE)="","",VLOOKUP(A437,eligibilité!$A$15:$AG$515,4,TRUE)))</f>
        <v/>
      </c>
      <c r="E437" s="103" t="str">
        <f>IF(A437="","",IF(VLOOKUP(A437,eligibilité!$A$15:$AG$515,5,TRUE)="","",VLOOKUP(A437,eligibilité!$A$15:$AG$515,5,TRUE)))</f>
        <v/>
      </c>
      <c r="F437" s="104" t="str">
        <f>IF(A437="","",IF(VLOOKUP(A437,eligibilité!$A$15:$AG$515,6,TRUE)="","",VLOOKUP(A437,eligibilité!$A$15:$AG$515,6,TRUE)))</f>
        <v/>
      </c>
      <c r="G437" s="104" t="str">
        <f>IF(A437="","",IF(VLOOKUP(A437,eligibilité!$A$15:$AG$515,7,TRUE)="","",VLOOKUP(A437,eligibilité!$A$15:$AG$515,7,TRUE)))</f>
        <v/>
      </c>
      <c r="H437" s="323" t="str">
        <f>IF(A437="","",IF(VLOOKUP(A437,eligibilité!$A$15:$AG$515,8,TRUE)="","",VLOOKUP(A437,eligibilité!$A$15:$AG$515,8,TRUE)))</f>
        <v/>
      </c>
      <c r="I437" s="103" t="str">
        <f>IF(A437="","",IF(VLOOKUP(A437,eligibilité!$A$15:$AG$515,9,TRUE)="","",VLOOKUP(A437,eligibilité!$A$15:$AG$515,9,TRUE)))</f>
        <v/>
      </c>
      <c r="J437" s="105" t="str">
        <f>IF(A437="","",IF(VLOOKUP(A437,eligibilité!$A$15:$AG$515,10,TRUE)="","",VLOOKUP(A437,eligibilité!$A$15:$AG$515,10,TRUE)))</f>
        <v/>
      </c>
      <c r="K437" s="106" t="str">
        <f>IF(A437="","",IF(VLOOKUP(A437,eligibilité!$A$15:$AG$515,30,FALSE)=0,"",VLOOKUP(A437,eligibilité!$A$15:$AG$515,30,FALSE)))</f>
        <v/>
      </c>
      <c r="L437" s="107" t="str">
        <f t="shared" si="96"/>
        <v/>
      </c>
      <c r="M437" s="108" t="str">
        <f t="shared" si="97"/>
        <v/>
      </c>
      <c r="N437" s="107" t="str">
        <f t="shared" si="98"/>
        <v/>
      </c>
      <c r="O437" s="109" t="str">
        <f t="shared" si="99"/>
        <v/>
      </c>
      <c r="P437" s="109" t="str">
        <f t="shared" si="100"/>
        <v/>
      </c>
      <c r="Q437" s="241" t="str">
        <f t="shared" si="101"/>
        <v/>
      </c>
      <c r="R437" s="110" t="str">
        <f t="shared" si="102"/>
        <v/>
      </c>
      <c r="S437" s="352">
        <f t="shared" ca="1" si="111"/>
        <v>1296</v>
      </c>
      <c r="T437" s="107" t="str">
        <f t="shared" si="103"/>
        <v/>
      </c>
      <c r="U437" s="108" t="str">
        <f t="shared" si="104"/>
        <v/>
      </c>
      <c r="V437" s="107" t="str">
        <f t="shared" si="105"/>
        <v/>
      </c>
      <c r="W437" s="107" t="str">
        <f t="shared" si="106"/>
        <v/>
      </c>
      <c r="X437" s="108" t="str">
        <f t="shared" si="107"/>
        <v/>
      </c>
      <c r="Y437" s="108" t="str">
        <f t="shared" si="108"/>
        <v/>
      </c>
      <c r="Z437" s="108" t="str">
        <f t="shared" si="109"/>
        <v xml:space="preserve">Temps restant : </v>
      </c>
      <c r="AA437" s="355" t="str">
        <f t="shared" si="110"/>
        <v/>
      </c>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row>
    <row r="438" spans="1:87" ht="15.75" thickBot="1">
      <c r="A438" s="354" t="str">
        <f>IF(eligibilité!AG440="","",eligibilité!A440)</f>
        <v/>
      </c>
      <c r="B438" s="103" t="str">
        <f>IF(A438="","",IF(VLOOKUP(A438,eligibilité!$A$15:$J$515,2,TRUE)="","",VLOOKUP(A438,eligibilité!$A$15:$J$515,2,TRUE)))</f>
        <v/>
      </c>
      <c r="C438" s="103" t="str">
        <f>IF(A438="","",IF(VLOOKUP(A438,eligibilité!$A$15:$AG$515,3,TRUE)="","",VLOOKUP(A438,eligibilité!$A$15:$AG$515,3,TRUE)))</f>
        <v/>
      </c>
      <c r="D438" s="103" t="str">
        <f>IF(A438="","",IF(VLOOKUP(A438,eligibilité!$A$15:$AG$515,4,TRUE)="","",VLOOKUP(A438,eligibilité!$A$15:$AG$515,4,TRUE)))</f>
        <v/>
      </c>
      <c r="E438" s="103" t="str">
        <f>IF(A438="","",IF(VLOOKUP(A438,eligibilité!$A$15:$AG$515,5,TRUE)="","",VLOOKUP(A438,eligibilité!$A$15:$AG$515,5,TRUE)))</f>
        <v/>
      </c>
      <c r="F438" s="104" t="str">
        <f>IF(A438="","",IF(VLOOKUP(A438,eligibilité!$A$15:$AG$515,6,TRUE)="","",VLOOKUP(A438,eligibilité!$A$15:$AG$515,6,TRUE)))</f>
        <v/>
      </c>
      <c r="G438" s="104" t="str">
        <f>IF(A438="","",IF(VLOOKUP(A438,eligibilité!$A$15:$AG$515,7,TRUE)="","",VLOOKUP(A438,eligibilité!$A$15:$AG$515,7,TRUE)))</f>
        <v/>
      </c>
      <c r="H438" s="323" t="str">
        <f>IF(A438="","",IF(VLOOKUP(A438,eligibilité!$A$15:$AG$515,8,TRUE)="","",VLOOKUP(A438,eligibilité!$A$15:$AG$515,8,TRUE)))</f>
        <v/>
      </c>
      <c r="I438" s="103" t="str">
        <f>IF(A438="","",IF(VLOOKUP(A438,eligibilité!$A$15:$AG$515,9,TRUE)="","",VLOOKUP(A438,eligibilité!$A$15:$AG$515,9,TRUE)))</f>
        <v/>
      </c>
      <c r="J438" s="105" t="str">
        <f>IF(A438="","",IF(VLOOKUP(A438,eligibilité!$A$15:$AG$515,10,TRUE)="","",VLOOKUP(A438,eligibilité!$A$15:$AG$515,10,TRUE)))</f>
        <v/>
      </c>
      <c r="K438" s="106" t="str">
        <f>IF(A438="","",IF(VLOOKUP(A438,eligibilité!$A$15:$AG$515,30,FALSE)=0,"",VLOOKUP(A438,eligibilité!$A$15:$AG$515,30,FALSE)))</f>
        <v/>
      </c>
      <c r="L438" s="107" t="str">
        <f t="shared" si="96"/>
        <v/>
      </c>
      <c r="M438" s="108" t="str">
        <f t="shared" si="97"/>
        <v/>
      </c>
      <c r="N438" s="107" t="str">
        <f t="shared" si="98"/>
        <v/>
      </c>
      <c r="O438" s="109" t="str">
        <f t="shared" si="99"/>
        <v/>
      </c>
      <c r="P438" s="109" t="str">
        <f t="shared" si="100"/>
        <v/>
      </c>
      <c r="Q438" s="241" t="str">
        <f t="shared" si="101"/>
        <v/>
      </c>
      <c r="R438" s="110" t="str">
        <f t="shared" si="102"/>
        <v/>
      </c>
      <c r="S438" s="352">
        <f t="shared" ca="1" si="111"/>
        <v>1296</v>
      </c>
      <c r="T438" s="107" t="str">
        <f t="shared" si="103"/>
        <v/>
      </c>
      <c r="U438" s="108" t="str">
        <f t="shared" si="104"/>
        <v/>
      </c>
      <c r="V438" s="107" t="str">
        <f t="shared" si="105"/>
        <v/>
      </c>
      <c r="W438" s="107" t="str">
        <f t="shared" si="106"/>
        <v/>
      </c>
      <c r="X438" s="108" t="str">
        <f t="shared" si="107"/>
        <v/>
      </c>
      <c r="Y438" s="108" t="str">
        <f t="shared" si="108"/>
        <v/>
      </c>
      <c r="Z438" s="108" t="str">
        <f t="shared" si="109"/>
        <v xml:space="preserve">Temps restant : </v>
      </c>
      <c r="AA438" s="355" t="str">
        <f t="shared" si="110"/>
        <v/>
      </c>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row>
    <row r="439" spans="1:87" ht="15.75" thickBot="1">
      <c r="A439" s="354" t="str">
        <f>IF(eligibilité!AG441="","",eligibilité!A441)</f>
        <v/>
      </c>
      <c r="B439" s="103" t="str">
        <f>IF(A439="","",IF(VLOOKUP(A439,eligibilité!$A$15:$J$515,2,TRUE)="","",VLOOKUP(A439,eligibilité!$A$15:$J$515,2,TRUE)))</f>
        <v/>
      </c>
      <c r="C439" s="103" t="str">
        <f>IF(A439="","",IF(VLOOKUP(A439,eligibilité!$A$15:$AG$515,3,TRUE)="","",VLOOKUP(A439,eligibilité!$A$15:$AG$515,3,TRUE)))</f>
        <v/>
      </c>
      <c r="D439" s="103" t="str">
        <f>IF(A439="","",IF(VLOOKUP(A439,eligibilité!$A$15:$AG$515,4,TRUE)="","",VLOOKUP(A439,eligibilité!$A$15:$AG$515,4,TRUE)))</f>
        <v/>
      </c>
      <c r="E439" s="103" t="str">
        <f>IF(A439="","",IF(VLOOKUP(A439,eligibilité!$A$15:$AG$515,5,TRUE)="","",VLOOKUP(A439,eligibilité!$A$15:$AG$515,5,TRUE)))</f>
        <v/>
      </c>
      <c r="F439" s="104" t="str">
        <f>IF(A439="","",IF(VLOOKUP(A439,eligibilité!$A$15:$AG$515,6,TRUE)="","",VLOOKUP(A439,eligibilité!$A$15:$AG$515,6,TRUE)))</f>
        <v/>
      </c>
      <c r="G439" s="104" t="str">
        <f>IF(A439="","",IF(VLOOKUP(A439,eligibilité!$A$15:$AG$515,7,TRUE)="","",VLOOKUP(A439,eligibilité!$A$15:$AG$515,7,TRUE)))</f>
        <v/>
      </c>
      <c r="H439" s="323" t="str">
        <f>IF(A439="","",IF(VLOOKUP(A439,eligibilité!$A$15:$AG$515,8,TRUE)="","",VLOOKUP(A439,eligibilité!$A$15:$AG$515,8,TRUE)))</f>
        <v/>
      </c>
      <c r="I439" s="103" t="str">
        <f>IF(A439="","",IF(VLOOKUP(A439,eligibilité!$A$15:$AG$515,9,TRUE)="","",VLOOKUP(A439,eligibilité!$A$15:$AG$515,9,TRUE)))</f>
        <v/>
      </c>
      <c r="J439" s="105" t="str">
        <f>IF(A439="","",IF(VLOOKUP(A439,eligibilité!$A$15:$AG$515,10,TRUE)="","",VLOOKUP(A439,eligibilité!$A$15:$AG$515,10,TRUE)))</f>
        <v/>
      </c>
      <c r="K439" s="106" t="str">
        <f>IF(A439="","",IF(VLOOKUP(A439,eligibilité!$A$15:$AG$515,30,FALSE)=0,"",VLOOKUP(A439,eligibilité!$A$15:$AG$515,30,FALSE)))</f>
        <v/>
      </c>
      <c r="L439" s="107" t="str">
        <f t="shared" si="96"/>
        <v/>
      </c>
      <c r="M439" s="108" t="str">
        <f t="shared" si="97"/>
        <v/>
      </c>
      <c r="N439" s="107" t="str">
        <f t="shared" si="98"/>
        <v/>
      </c>
      <c r="O439" s="109" t="str">
        <f t="shared" si="99"/>
        <v/>
      </c>
      <c r="P439" s="109" t="str">
        <f t="shared" si="100"/>
        <v/>
      </c>
      <c r="Q439" s="241" t="str">
        <f t="shared" si="101"/>
        <v/>
      </c>
      <c r="R439" s="110" t="str">
        <f t="shared" si="102"/>
        <v/>
      </c>
      <c r="S439" s="352">
        <f t="shared" ca="1" si="111"/>
        <v>1296</v>
      </c>
      <c r="T439" s="107" t="str">
        <f t="shared" si="103"/>
        <v/>
      </c>
      <c r="U439" s="108" t="str">
        <f t="shared" si="104"/>
        <v/>
      </c>
      <c r="V439" s="107" t="str">
        <f t="shared" si="105"/>
        <v/>
      </c>
      <c r="W439" s="107" t="str">
        <f t="shared" si="106"/>
        <v/>
      </c>
      <c r="X439" s="108" t="str">
        <f t="shared" si="107"/>
        <v/>
      </c>
      <c r="Y439" s="108" t="str">
        <f t="shared" si="108"/>
        <v/>
      </c>
      <c r="Z439" s="108" t="str">
        <f t="shared" si="109"/>
        <v xml:space="preserve">Temps restant : </v>
      </c>
      <c r="AA439" s="355" t="str">
        <f t="shared" si="110"/>
        <v/>
      </c>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row>
    <row r="440" spans="1:87" ht="15.75" thickBot="1">
      <c r="A440" s="354" t="str">
        <f>IF(eligibilité!AG442="","",eligibilité!A442)</f>
        <v/>
      </c>
      <c r="B440" s="103" t="str">
        <f>IF(A440="","",IF(VLOOKUP(A440,eligibilité!$A$15:$J$515,2,TRUE)="","",VLOOKUP(A440,eligibilité!$A$15:$J$515,2,TRUE)))</f>
        <v/>
      </c>
      <c r="C440" s="103" t="str">
        <f>IF(A440="","",IF(VLOOKUP(A440,eligibilité!$A$15:$AG$515,3,TRUE)="","",VLOOKUP(A440,eligibilité!$A$15:$AG$515,3,TRUE)))</f>
        <v/>
      </c>
      <c r="D440" s="103" t="str">
        <f>IF(A440="","",IF(VLOOKUP(A440,eligibilité!$A$15:$AG$515,4,TRUE)="","",VLOOKUP(A440,eligibilité!$A$15:$AG$515,4,TRUE)))</f>
        <v/>
      </c>
      <c r="E440" s="103" t="str">
        <f>IF(A440="","",IF(VLOOKUP(A440,eligibilité!$A$15:$AG$515,5,TRUE)="","",VLOOKUP(A440,eligibilité!$A$15:$AG$515,5,TRUE)))</f>
        <v/>
      </c>
      <c r="F440" s="104" t="str">
        <f>IF(A440="","",IF(VLOOKUP(A440,eligibilité!$A$15:$AG$515,6,TRUE)="","",VLOOKUP(A440,eligibilité!$A$15:$AG$515,6,TRUE)))</f>
        <v/>
      </c>
      <c r="G440" s="104" t="str">
        <f>IF(A440="","",IF(VLOOKUP(A440,eligibilité!$A$15:$AG$515,7,TRUE)="","",VLOOKUP(A440,eligibilité!$A$15:$AG$515,7,TRUE)))</f>
        <v/>
      </c>
      <c r="H440" s="323" t="str">
        <f>IF(A440="","",IF(VLOOKUP(A440,eligibilité!$A$15:$AG$515,8,TRUE)="","",VLOOKUP(A440,eligibilité!$A$15:$AG$515,8,TRUE)))</f>
        <v/>
      </c>
      <c r="I440" s="103" t="str">
        <f>IF(A440="","",IF(VLOOKUP(A440,eligibilité!$A$15:$AG$515,9,TRUE)="","",VLOOKUP(A440,eligibilité!$A$15:$AG$515,9,TRUE)))</f>
        <v/>
      </c>
      <c r="J440" s="105" t="str">
        <f>IF(A440="","",IF(VLOOKUP(A440,eligibilité!$A$15:$AG$515,10,TRUE)="","",VLOOKUP(A440,eligibilité!$A$15:$AG$515,10,TRUE)))</f>
        <v/>
      </c>
      <c r="K440" s="106" t="str">
        <f>IF(A440="","",IF(VLOOKUP(A440,eligibilité!$A$15:$AG$515,30,FALSE)=0,"",VLOOKUP(A440,eligibilité!$A$15:$AG$515,30,FALSE)))</f>
        <v/>
      </c>
      <c r="L440" s="107" t="str">
        <f t="shared" si="96"/>
        <v/>
      </c>
      <c r="M440" s="108" t="str">
        <f t="shared" si="97"/>
        <v/>
      </c>
      <c r="N440" s="107" t="str">
        <f t="shared" si="98"/>
        <v/>
      </c>
      <c r="O440" s="109" t="str">
        <f t="shared" si="99"/>
        <v/>
      </c>
      <c r="P440" s="109" t="str">
        <f t="shared" si="100"/>
        <v/>
      </c>
      <c r="Q440" s="241" t="str">
        <f t="shared" si="101"/>
        <v/>
      </c>
      <c r="R440" s="110" t="str">
        <f t="shared" si="102"/>
        <v/>
      </c>
      <c r="S440" s="352">
        <f t="shared" ca="1" si="111"/>
        <v>1296</v>
      </c>
      <c r="T440" s="107" t="str">
        <f t="shared" si="103"/>
        <v/>
      </c>
      <c r="U440" s="108" t="str">
        <f t="shared" si="104"/>
        <v/>
      </c>
      <c r="V440" s="107" t="str">
        <f t="shared" si="105"/>
        <v/>
      </c>
      <c r="W440" s="107" t="str">
        <f t="shared" si="106"/>
        <v/>
      </c>
      <c r="X440" s="108" t="str">
        <f t="shared" si="107"/>
        <v/>
      </c>
      <c r="Y440" s="108" t="str">
        <f t="shared" si="108"/>
        <v/>
      </c>
      <c r="Z440" s="108" t="str">
        <f t="shared" si="109"/>
        <v xml:space="preserve">Temps restant : </v>
      </c>
      <c r="AA440" s="355" t="str">
        <f t="shared" si="110"/>
        <v/>
      </c>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row>
    <row r="441" spans="1:87" ht="15.75" thickBot="1">
      <c r="A441" s="354" t="str">
        <f>IF(eligibilité!AG443="","",eligibilité!A443)</f>
        <v/>
      </c>
      <c r="B441" s="103" t="str">
        <f>IF(A441="","",IF(VLOOKUP(A441,eligibilité!$A$15:$J$515,2,TRUE)="","",VLOOKUP(A441,eligibilité!$A$15:$J$515,2,TRUE)))</f>
        <v/>
      </c>
      <c r="C441" s="103" t="str">
        <f>IF(A441="","",IF(VLOOKUP(A441,eligibilité!$A$15:$AG$515,3,TRUE)="","",VLOOKUP(A441,eligibilité!$A$15:$AG$515,3,TRUE)))</f>
        <v/>
      </c>
      <c r="D441" s="103" t="str">
        <f>IF(A441="","",IF(VLOOKUP(A441,eligibilité!$A$15:$AG$515,4,TRUE)="","",VLOOKUP(A441,eligibilité!$A$15:$AG$515,4,TRUE)))</f>
        <v/>
      </c>
      <c r="E441" s="103" t="str">
        <f>IF(A441="","",IF(VLOOKUP(A441,eligibilité!$A$15:$AG$515,5,TRUE)="","",VLOOKUP(A441,eligibilité!$A$15:$AG$515,5,TRUE)))</f>
        <v/>
      </c>
      <c r="F441" s="104" t="str">
        <f>IF(A441="","",IF(VLOOKUP(A441,eligibilité!$A$15:$AG$515,6,TRUE)="","",VLOOKUP(A441,eligibilité!$A$15:$AG$515,6,TRUE)))</f>
        <v/>
      </c>
      <c r="G441" s="104" t="str">
        <f>IF(A441="","",IF(VLOOKUP(A441,eligibilité!$A$15:$AG$515,7,TRUE)="","",VLOOKUP(A441,eligibilité!$A$15:$AG$515,7,TRUE)))</f>
        <v/>
      </c>
      <c r="H441" s="323" t="str">
        <f>IF(A441="","",IF(VLOOKUP(A441,eligibilité!$A$15:$AG$515,8,TRUE)="","",VLOOKUP(A441,eligibilité!$A$15:$AG$515,8,TRUE)))</f>
        <v/>
      </c>
      <c r="I441" s="103" t="str">
        <f>IF(A441="","",IF(VLOOKUP(A441,eligibilité!$A$15:$AG$515,9,TRUE)="","",VLOOKUP(A441,eligibilité!$A$15:$AG$515,9,TRUE)))</f>
        <v/>
      </c>
      <c r="J441" s="105" t="str">
        <f>IF(A441="","",IF(VLOOKUP(A441,eligibilité!$A$15:$AG$515,10,TRUE)="","",VLOOKUP(A441,eligibilité!$A$15:$AG$515,10,TRUE)))</f>
        <v/>
      </c>
      <c r="K441" s="106" t="str">
        <f>IF(A441="","",IF(VLOOKUP(A441,eligibilité!$A$15:$AG$515,30,FALSE)=0,"",VLOOKUP(A441,eligibilité!$A$15:$AG$515,30,FALSE)))</f>
        <v/>
      </c>
      <c r="L441" s="107" t="str">
        <f t="shared" si="96"/>
        <v/>
      </c>
      <c r="M441" s="108" t="str">
        <f t="shared" si="97"/>
        <v/>
      </c>
      <c r="N441" s="107" t="str">
        <f t="shared" si="98"/>
        <v/>
      </c>
      <c r="O441" s="109" t="str">
        <f t="shared" si="99"/>
        <v/>
      </c>
      <c r="P441" s="109" t="str">
        <f t="shared" si="100"/>
        <v/>
      </c>
      <c r="Q441" s="241" t="str">
        <f t="shared" si="101"/>
        <v/>
      </c>
      <c r="R441" s="110" t="str">
        <f t="shared" si="102"/>
        <v/>
      </c>
      <c r="S441" s="352">
        <f t="shared" ca="1" si="111"/>
        <v>1296</v>
      </c>
      <c r="T441" s="107" t="str">
        <f t="shared" si="103"/>
        <v/>
      </c>
      <c r="U441" s="108" t="str">
        <f t="shared" si="104"/>
        <v/>
      </c>
      <c r="V441" s="107" t="str">
        <f t="shared" si="105"/>
        <v/>
      </c>
      <c r="W441" s="107" t="str">
        <f t="shared" si="106"/>
        <v/>
      </c>
      <c r="X441" s="108" t="str">
        <f t="shared" si="107"/>
        <v/>
      </c>
      <c r="Y441" s="108" t="str">
        <f t="shared" si="108"/>
        <v/>
      </c>
      <c r="Z441" s="108" t="str">
        <f t="shared" si="109"/>
        <v xml:space="preserve">Temps restant : </v>
      </c>
      <c r="AA441" s="355" t="str">
        <f t="shared" si="110"/>
        <v/>
      </c>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row>
    <row r="442" spans="1:87" ht="15.75" thickBot="1">
      <c r="A442" s="354" t="str">
        <f>IF(eligibilité!AG444="","",eligibilité!A444)</f>
        <v/>
      </c>
      <c r="B442" s="103" t="str">
        <f>IF(A442="","",IF(VLOOKUP(A442,eligibilité!$A$15:$J$515,2,TRUE)="","",VLOOKUP(A442,eligibilité!$A$15:$J$515,2,TRUE)))</f>
        <v/>
      </c>
      <c r="C442" s="103" t="str">
        <f>IF(A442="","",IF(VLOOKUP(A442,eligibilité!$A$15:$AG$515,3,TRUE)="","",VLOOKUP(A442,eligibilité!$A$15:$AG$515,3,TRUE)))</f>
        <v/>
      </c>
      <c r="D442" s="103" t="str">
        <f>IF(A442="","",IF(VLOOKUP(A442,eligibilité!$A$15:$AG$515,4,TRUE)="","",VLOOKUP(A442,eligibilité!$A$15:$AG$515,4,TRUE)))</f>
        <v/>
      </c>
      <c r="E442" s="103" t="str">
        <f>IF(A442="","",IF(VLOOKUP(A442,eligibilité!$A$15:$AG$515,5,TRUE)="","",VLOOKUP(A442,eligibilité!$A$15:$AG$515,5,TRUE)))</f>
        <v/>
      </c>
      <c r="F442" s="104" t="str">
        <f>IF(A442="","",IF(VLOOKUP(A442,eligibilité!$A$15:$AG$515,6,TRUE)="","",VLOOKUP(A442,eligibilité!$A$15:$AG$515,6,TRUE)))</f>
        <v/>
      </c>
      <c r="G442" s="104" t="str">
        <f>IF(A442="","",IF(VLOOKUP(A442,eligibilité!$A$15:$AG$515,7,TRUE)="","",VLOOKUP(A442,eligibilité!$A$15:$AG$515,7,TRUE)))</f>
        <v/>
      </c>
      <c r="H442" s="323" t="str">
        <f>IF(A442="","",IF(VLOOKUP(A442,eligibilité!$A$15:$AG$515,8,TRUE)="","",VLOOKUP(A442,eligibilité!$A$15:$AG$515,8,TRUE)))</f>
        <v/>
      </c>
      <c r="I442" s="103" t="str">
        <f>IF(A442="","",IF(VLOOKUP(A442,eligibilité!$A$15:$AG$515,9,TRUE)="","",VLOOKUP(A442,eligibilité!$A$15:$AG$515,9,TRUE)))</f>
        <v/>
      </c>
      <c r="J442" s="105" t="str">
        <f>IF(A442="","",IF(VLOOKUP(A442,eligibilité!$A$15:$AG$515,10,TRUE)="","",VLOOKUP(A442,eligibilité!$A$15:$AG$515,10,TRUE)))</f>
        <v/>
      </c>
      <c r="K442" s="106" t="str">
        <f>IF(A442="","",IF(VLOOKUP(A442,eligibilité!$A$15:$AG$515,30,FALSE)=0,"",VLOOKUP(A442,eligibilité!$A$15:$AG$515,30,FALSE)))</f>
        <v/>
      </c>
      <c r="L442" s="107" t="str">
        <f t="shared" si="96"/>
        <v/>
      </c>
      <c r="M442" s="108" t="str">
        <f t="shared" si="97"/>
        <v/>
      </c>
      <c r="N442" s="107" t="str">
        <f t="shared" si="98"/>
        <v/>
      </c>
      <c r="O442" s="109" t="str">
        <f t="shared" si="99"/>
        <v/>
      </c>
      <c r="P442" s="109" t="str">
        <f t="shared" si="100"/>
        <v/>
      </c>
      <c r="Q442" s="241" t="str">
        <f t="shared" si="101"/>
        <v/>
      </c>
      <c r="R442" s="110" t="str">
        <f t="shared" si="102"/>
        <v/>
      </c>
      <c r="S442" s="352">
        <f t="shared" ca="1" si="111"/>
        <v>1296</v>
      </c>
      <c r="T442" s="107" t="str">
        <f t="shared" si="103"/>
        <v/>
      </c>
      <c r="U442" s="108" t="str">
        <f t="shared" si="104"/>
        <v/>
      </c>
      <c r="V442" s="107" t="str">
        <f t="shared" si="105"/>
        <v/>
      </c>
      <c r="W442" s="107" t="str">
        <f t="shared" si="106"/>
        <v/>
      </c>
      <c r="X442" s="108" t="str">
        <f t="shared" si="107"/>
        <v/>
      </c>
      <c r="Y442" s="108" t="str">
        <f t="shared" si="108"/>
        <v/>
      </c>
      <c r="Z442" s="108" t="str">
        <f t="shared" si="109"/>
        <v xml:space="preserve">Temps restant : </v>
      </c>
      <c r="AA442" s="355" t="str">
        <f t="shared" si="110"/>
        <v/>
      </c>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row>
    <row r="443" spans="1:87" ht="15.75" thickBot="1">
      <c r="A443" s="354" t="str">
        <f>IF(eligibilité!AG445="","",eligibilité!A445)</f>
        <v/>
      </c>
      <c r="B443" s="103" t="str">
        <f>IF(A443="","",IF(VLOOKUP(A443,eligibilité!$A$15:$J$515,2,TRUE)="","",VLOOKUP(A443,eligibilité!$A$15:$J$515,2,TRUE)))</f>
        <v/>
      </c>
      <c r="C443" s="103" t="str">
        <f>IF(A443="","",IF(VLOOKUP(A443,eligibilité!$A$15:$AG$515,3,TRUE)="","",VLOOKUP(A443,eligibilité!$A$15:$AG$515,3,TRUE)))</f>
        <v/>
      </c>
      <c r="D443" s="103" t="str">
        <f>IF(A443="","",IF(VLOOKUP(A443,eligibilité!$A$15:$AG$515,4,TRUE)="","",VLOOKUP(A443,eligibilité!$A$15:$AG$515,4,TRUE)))</f>
        <v/>
      </c>
      <c r="E443" s="103" t="str">
        <f>IF(A443="","",IF(VLOOKUP(A443,eligibilité!$A$15:$AG$515,5,TRUE)="","",VLOOKUP(A443,eligibilité!$A$15:$AG$515,5,TRUE)))</f>
        <v/>
      </c>
      <c r="F443" s="104" t="str">
        <f>IF(A443="","",IF(VLOOKUP(A443,eligibilité!$A$15:$AG$515,6,TRUE)="","",VLOOKUP(A443,eligibilité!$A$15:$AG$515,6,TRUE)))</f>
        <v/>
      </c>
      <c r="G443" s="104" t="str">
        <f>IF(A443="","",IF(VLOOKUP(A443,eligibilité!$A$15:$AG$515,7,TRUE)="","",VLOOKUP(A443,eligibilité!$A$15:$AG$515,7,TRUE)))</f>
        <v/>
      </c>
      <c r="H443" s="323" t="str">
        <f>IF(A443="","",IF(VLOOKUP(A443,eligibilité!$A$15:$AG$515,8,TRUE)="","",VLOOKUP(A443,eligibilité!$A$15:$AG$515,8,TRUE)))</f>
        <v/>
      </c>
      <c r="I443" s="103" t="str">
        <f>IF(A443="","",IF(VLOOKUP(A443,eligibilité!$A$15:$AG$515,9,TRUE)="","",VLOOKUP(A443,eligibilité!$A$15:$AG$515,9,TRUE)))</f>
        <v/>
      </c>
      <c r="J443" s="105" t="str">
        <f>IF(A443="","",IF(VLOOKUP(A443,eligibilité!$A$15:$AG$515,10,TRUE)="","",VLOOKUP(A443,eligibilité!$A$15:$AG$515,10,TRUE)))</f>
        <v/>
      </c>
      <c r="K443" s="106" t="str">
        <f>IF(A443="","",IF(VLOOKUP(A443,eligibilité!$A$15:$AG$515,30,FALSE)=0,"",VLOOKUP(A443,eligibilité!$A$15:$AG$515,30,FALSE)))</f>
        <v/>
      </c>
      <c r="L443" s="107" t="str">
        <f t="shared" si="96"/>
        <v/>
      </c>
      <c r="M443" s="108" t="str">
        <f t="shared" si="97"/>
        <v/>
      </c>
      <c r="N443" s="107" t="str">
        <f t="shared" si="98"/>
        <v/>
      </c>
      <c r="O443" s="109" t="str">
        <f t="shared" si="99"/>
        <v/>
      </c>
      <c r="P443" s="109" t="str">
        <f t="shared" si="100"/>
        <v/>
      </c>
      <c r="Q443" s="241" t="str">
        <f t="shared" si="101"/>
        <v/>
      </c>
      <c r="R443" s="110" t="str">
        <f t="shared" si="102"/>
        <v/>
      </c>
      <c r="S443" s="352">
        <f t="shared" ca="1" si="111"/>
        <v>1296</v>
      </c>
      <c r="T443" s="107" t="str">
        <f t="shared" si="103"/>
        <v/>
      </c>
      <c r="U443" s="108" t="str">
        <f t="shared" si="104"/>
        <v/>
      </c>
      <c r="V443" s="107" t="str">
        <f t="shared" si="105"/>
        <v/>
      </c>
      <c r="W443" s="107" t="str">
        <f t="shared" si="106"/>
        <v/>
      </c>
      <c r="X443" s="108" t="str">
        <f t="shared" si="107"/>
        <v/>
      </c>
      <c r="Y443" s="108" t="str">
        <f t="shared" si="108"/>
        <v/>
      </c>
      <c r="Z443" s="108" t="str">
        <f t="shared" si="109"/>
        <v xml:space="preserve">Temps restant : </v>
      </c>
      <c r="AA443" s="355" t="str">
        <f t="shared" si="110"/>
        <v/>
      </c>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row>
    <row r="444" spans="1:87" ht="15.75" thickBot="1">
      <c r="A444" s="354" t="str">
        <f>IF(eligibilité!AG446="","",eligibilité!A446)</f>
        <v/>
      </c>
      <c r="B444" s="103" t="str">
        <f>IF(A444="","",IF(VLOOKUP(A444,eligibilité!$A$15:$J$515,2,TRUE)="","",VLOOKUP(A444,eligibilité!$A$15:$J$515,2,TRUE)))</f>
        <v/>
      </c>
      <c r="C444" s="103" t="str">
        <f>IF(A444="","",IF(VLOOKUP(A444,eligibilité!$A$15:$AG$515,3,TRUE)="","",VLOOKUP(A444,eligibilité!$A$15:$AG$515,3,TRUE)))</f>
        <v/>
      </c>
      <c r="D444" s="103" t="str">
        <f>IF(A444="","",IF(VLOOKUP(A444,eligibilité!$A$15:$AG$515,4,TRUE)="","",VLOOKUP(A444,eligibilité!$A$15:$AG$515,4,TRUE)))</f>
        <v/>
      </c>
      <c r="E444" s="103" t="str">
        <f>IF(A444="","",IF(VLOOKUP(A444,eligibilité!$A$15:$AG$515,5,TRUE)="","",VLOOKUP(A444,eligibilité!$A$15:$AG$515,5,TRUE)))</f>
        <v/>
      </c>
      <c r="F444" s="104" t="str">
        <f>IF(A444="","",IF(VLOOKUP(A444,eligibilité!$A$15:$AG$515,6,TRUE)="","",VLOOKUP(A444,eligibilité!$A$15:$AG$515,6,TRUE)))</f>
        <v/>
      </c>
      <c r="G444" s="104" t="str">
        <f>IF(A444="","",IF(VLOOKUP(A444,eligibilité!$A$15:$AG$515,7,TRUE)="","",VLOOKUP(A444,eligibilité!$A$15:$AG$515,7,TRUE)))</f>
        <v/>
      </c>
      <c r="H444" s="323" t="str">
        <f>IF(A444="","",IF(VLOOKUP(A444,eligibilité!$A$15:$AG$515,8,TRUE)="","",VLOOKUP(A444,eligibilité!$A$15:$AG$515,8,TRUE)))</f>
        <v/>
      </c>
      <c r="I444" s="103" t="str">
        <f>IF(A444="","",IF(VLOOKUP(A444,eligibilité!$A$15:$AG$515,9,TRUE)="","",VLOOKUP(A444,eligibilité!$A$15:$AG$515,9,TRUE)))</f>
        <v/>
      </c>
      <c r="J444" s="105" t="str">
        <f>IF(A444="","",IF(VLOOKUP(A444,eligibilité!$A$15:$AG$515,10,TRUE)="","",VLOOKUP(A444,eligibilité!$A$15:$AG$515,10,TRUE)))</f>
        <v/>
      </c>
      <c r="K444" s="106" t="str">
        <f>IF(A444="","",IF(VLOOKUP(A444,eligibilité!$A$15:$AG$515,30,FALSE)=0,"",VLOOKUP(A444,eligibilité!$A$15:$AG$515,30,FALSE)))</f>
        <v/>
      </c>
      <c r="L444" s="107" t="str">
        <f t="shared" si="96"/>
        <v/>
      </c>
      <c r="M444" s="108" t="str">
        <f t="shared" si="97"/>
        <v/>
      </c>
      <c r="N444" s="107" t="str">
        <f t="shared" si="98"/>
        <v/>
      </c>
      <c r="O444" s="109" t="str">
        <f t="shared" si="99"/>
        <v/>
      </c>
      <c r="P444" s="109" t="str">
        <f t="shared" si="100"/>
        <v/>
      </c>
      <c r="Q444" s="241" t="str">
        <f t="shared" si="101"/>
        <v/>
      </c>
      <c r="R444" s="110" t="str">
        <f t="shared" si="102"/>
        <v/>
      </c>
      <c r="S444" s="352">
        <f t="shared" ca="1" si="111"/>
        <v>1296</v>
      </c>
      <c r="T444" s="107" t="str">
        <f t="shared" si="103"/>
        <v/>
      </c>
      <c r="U444" s="108" t="str">
        <f t="shared" si="104"/>
        <v/>
      </c>
      <c r="V444" s="107" t="str">
        <f t="shared" si="105"/>
        <v/>
      </c>
      <c r="W444" s="107" t="str">
        <f t="shared" si="106"/>
        <v/>
      </c>
      <c r="X444" s="108" t="str">
        <f t="shared" si="107"/>
        <v/>
      </c>
      <c r="Y444" s="108" t="str">
        <f t="shared" si="108"/>
        <v/>
      </c>
      <c r="Z444" s="108" t="str">
        <f t="shared" si="109"/>
        <v xml:space="preserve">Temps restant : </v>
      </c>
      <c r="AA444" s="355" t="str">
        <f t="shared" si="110"/>
        <v/>
      </c>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row>
    <row r="445" spans="1:87" ht="15.75" thickBot="1">
      <c r="A445" s="354" t="str">
        <f>IF(eligibilité!AG447="","",eligibilité!A447)</f>
        <v/>
      </c>
      <c r="B445" s="103" t="str">
        <f>IF(A445="","",IF(VLOOKUP(A445,eligibilité!$A$15:$J$515,2,TRUE)="","",VLOOKUP(A445,eligibilité!$A$15:$J$515,2,TRUE)))</f>
        <v/>
      </c>
      <c r="C445" s="103" t="str">
        <f>IF(A445="","",IF(VLOOKUP(A445,eligibilité!$A$15:$AG$515,3,TRUE)="","",VLOOKUP(A445,eligibilité!$A$15:$AG$515,3,TRUE)))</f>
        <v/>
      </c>
      <c r="D445" s="103" t="str">
        <f>IF(A445="","",IF(VLOOKUP(A445,eligibilité!$A$15:$AG$515,4,TRUE)="","",VLOOKUP(A445,eligibilité!$A$15:$AG$515,4,TRUE)))</f>
        <v/>
      </c>
      <c r="E445" s="103" t="str">
        <f>IF(A445="","",IF(VLOOKUP(A445,eligibilité!$A$15:$AG$515,5,TRUE)="","",VLOOKUP(A445,eligibilité!$A$15:$AG$515,5,TRUE)))</f>
        <v/>
      </c>
      <c r="F445" s="104" t="str">
        <f>IF(A445="","",IF(VLOOKUP(A445,eligibilité!$A$15:$AG$515,6,TRUE)="","",VLOOKUP(A445,eligibilité!$A$15:$AG$515,6,TRUE)))</f>
        <v/>
      </c>
      <c r="G445" s="104" t="str">
        <f>IF(A445="","",IF(VLOOKUP(A445,eligibilité!$A$15:$AG$515,7,TRUE)="","",VLOOKUP(A445,eligibilité!$A$15:$AG$515,7,TRUE)))</f>
        <v/>
      </c>
      <c r="H445" s="323" t="str">
        <f>IF(A445="","",IF(VLOOKUP(A445,eligibilité!$A$15:$AG$515,8,TRUE)="","",VLOOKUP(A445,eligibilité!$A$15:$AG$515,8,TRUE)))</f>
        <v/>
      </c>
      <c r="I445" s="103" t="str">
        <f>IF(A445="","",IF(VLOOKUP(A445,eligibilité!$A$15:$AG$515,9,TRUE)="","",VLOOKUP(A445,eligibilité!$A$15:$AG$515,9,TRUE)))</f>
        <v/>
      </c>
      <c r="J445" s="105" t="str">
        <f>IF(A445="","",IF(VLOOKUP(A445,eligibilité!$A$15:$AG$515,10,TRUE)="","",VLOOKUP(A445,eligibilité!$A$15:$AG$515,10,TRUE)))</f>
        <v/>
      </c>
      <c r="K445" s="106" t="str">
        <f>IF(A445="","",IF(VLOOKUP(A445,eligibilité!$A$15:$AG$515,30,FALSE)=0,"",VLOOKUP(A445,eligibilité!$A$15:$AG$515,30,FALSE)))</f>
        <v/>
      </c>
      <c r="L445" s="107" t="str">
        <f t="shared" si="96"/>
        <v/>
      </c>
      <c r="M445" s="108" t="str">
        <f t="shared" si="97"/>
        <v/>
      </c>
      <c r="N445" s="107" t="str">
        <f t="shared" si="98"/>
        <v/>
      </c>
      <c r="O445" s="109" t="str">
        <f t="shared" si="99"/>
        <v/>
      </c>
      <c r="P445" s="109" t="str">
        <f t="shared" si="100"/>
        <v/>
      </c>
      <c r="Q445" s="241" t="str">
        <f t="shared" si="101"/>
        <v/>
      </c>
      <c r="R445" s="110" t="str">
        <f t="shared" si="102"/>
        <v/>
      </c>
      <c r="S445" s="352">
        <f t="shared" ca="1" si="111"/>
        <v>1296</v>
      </c>
      <c r="T445" s="107" t="str">
        <f t="shared" si="103"/>
        <v/>
      </c>
      <c r="U445" s="108" t="str">
        <f t="shared" si="104"/>
        <v/>
      </c>
      <c r="V445" s="107" t="str">
        <f t="shared" si="105"/>
        <v/>
      </c>
      <c r="W445" s="107" t="str">
        <f t="shared" si="106"/>
        <v/>
      </c>
      <c r="X445" s="108" t="str">
        <f t="shared" si="107"/>
        <v/>
      </c>
      <c r="Y445" s="108" t="str">
        <f t="shared" si="108"/>
        <v/>
      </c>
      <c r="Z445" s="108" t="str">
        <f t="shared" si="109"/>
        <v xml:space="preserve">Temps restant : </v>
      </c>
      <c r="AA445" s="355" t="str">
        <f t="shared" si="110"/>
        <v/>
      </c>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row>
    <row r="446" spans="1:87" ht="15.75" thickBot="1">
      <c r="A446" s="354" t="str">
        <f>IF(eligibilité!AG448="","",eligibilité!A448)</f>
        <v/>
      </c>
      <c r="B446" s="103" t="str">
        <f>IF(A446="","",IF(VLOOKUP(A446,eligibilité!$A$15:$J$515,2,TRUE)="","",VLOOKUP(A446,eligibilité!$A$15:$J$515,2,TRUE)))</f>
        <v/>
      </c>
      <c r="C446" s="103" t="str">
        <f>IF(A446="","",IF(VLOOKUP(A446,eligibilité!$A$15:$AG$515,3,TRUE)="","",VLOOKUP(A446,eligibilité!$A$15:$AG$515,3,TRUE)))</f>
        <v/>
      </c>
      <c r="D446" s="103" t="str">
        <f>IF(A446="","",IF(VLOOKUP(A446,eligibilité!$A$15:$AG$515,4,TRUE)="","",VLOOKUP(A446,eligibilité!$A$15:$AG$515,4,TRUE)))</f>
        <v/>
      </c>
      <c r="E446" s="103" t="str">
        <f>IF(A446="","",IF(VLOOKUP(A446,eligibilité!$A$15:$AG$515,5,TRUE)="","",VLOOKUP(A446,eligibilité!$A$15:$AG$515,5,TRUE)))</f>
        <v/>
      </c>
      <c r="F446" s="104" t="str">
        <f>IF(A446="","",IF(VLOOKUP(A446,eligibilité!$A$15:$AG$515,6,TRUE)="","",VLOOKUP(A446,eligibilité!$A$15:$AG$515,6,TRUE)))</f>
        <v/>
      </c>
      <c r="G446" s="104" t="str">
        <f>IF(A446="","",IF(VLOOKUP(A446,eligibilité!$A$15:$AG$515,7,TRUE)="","",VLOOKUP(A446,eligibilité!$A$15:$AG$515,7,TRUE)))</f>
        <v/>
      </c>
      <c r="H446" s="323" t="str">
        <f>IF(A446="","",IF(VLOOKUP(A446,eligibilité!$A$15:$AG$515,8,TRUE)="","",VLOOKUP(A446,eligibilité!$A$15:$AG$515,8,TRUE)))</f>
        <v/>
      </c>
      <c r="I446" s="103" t="str">
        <f>IF(A446="","",IF(VLOOKUP(A446,eligibilité!$A$15:$AG$515,9,TRUE)="","",VLOOKUP(A446,eligibilité!$A$15:$AG$515,9,TRUE)))</f>
        <v/>
      </c>
      <c r="J446" s="105" t="str">
        <f>IF(A446="","",IF(VLOOKUP(A446,eligibilité!$A$15:$AG$515,10,TRUE)="","",VLOOKUP(A446,eligibilité!$A$15:$AG$515,10,TRUE)))</f>
        <v/>
      </c>
      <c r="K446" s="106" t="str">
        <f>IF(A446="","",IF(VLOOKUP(A446,eligibilité!$A$15:$AG$515,30,FALSE)=0,"",VLOOKUP(A446,eligibilité!$A$15:$AG$515,30,FALSE)))</f>
        <v/>
      </c>
      <c r="L446" s="107" t="str">
        <f t="shared" si="96"/>
        <v/>
      </c>
      <c r="M446" s="108" t="str">
        <f t="shared" si="97"/>
        <v/>
      </c>
      <c r="N446" s="107" t="str">
        <f t="shared" si="98"/>
        <v/>
      </c>
      <c r="O446" s="109" t="str">
        <f t="shared" si="99"/>
        <v/>
      </c>
      <c r="P446" s="109" t="str">
        <f t="shared" si="100"/>
        <v/>
      </c>
      <c r="Q446" s="241" t="str">
        <f t="shared" si="101"/>
        <v/>
      </c>
      <c r="R446" s="110" t="str">
        <f t="shared" si="102"/>
        <v/>
      </c>
      <c r="S446" s="352">
        <f t="shared" ca="1" si="111"/>
        <v>1296</v>
      </c>
      <c r="T446" s="107" t="str">
        <f t="shared" si="103"/>
        <v/>
      </c>
      <c r="U446" s="108" t="str">
        <f t="shared" si="104"/>
        <v/>
      </c>
      <c r="V446" s="107" t="str">
        <f t="shared" si="105"/>
        <v/>
      </c>
      <c r="W446" s="107" t="str">
        <f t="shared" si="106"/>
        <v/>
      </c>
      <c r="X446" s="108" t="str">
        <f t="shared" si="107"/>
        <v/>
      </c>
      <c r="Y446" s="108" t="str">
        <f t="shared" si="108"/>
        <v/>
      </c>
      <c r="Z446" s="108" t="str">
        <f t="shared" si="109"/>
        <v xml:space="preserve">Temps restant : </v>
      </c>
      <c r="AA446" s="355" t="str">
        <f t="shared" si="110"/>
        <v/>
      </c>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row>
    <row r="447" spans="1:87" ht="15.75" thickBot="1">
      <c r="A447" s="354" t="str">
        <f>IF(eligibilité!AG449="","",eligibilité!A449)</f>
        <v/>
      </c>
      <c r="B447" s="103" t="str">
        <f>IF(A447="","",IF(VLOOKUP(A447,eligibilité!$A$15:$J$515,2,TRUE)="","",VLOOKUP(A447,eligibilité!$A$15:$J$515,2,TRUE)))</f>
        <v/>
      </c>
      <c r="C447" s="103" t="str">
        <f>IF(A447="","",IF(VLOOKUP(A447,eligibilité!$A$15:$AG$515,3,TRUE)="","",VLOOKUP(A447,eligibilité!$A$15:$AG$515,3,TRUE)))</f>
        <v/>
      </c>
      <c r="D447" s="103" t="str">
        <f>IF(A447="","",IF(VLOOKUP(A447,eligibilité!$A$15:$AG$515,4,TRUE)="","",VLOOKUP(A447,eligibilité!$A$15:$AG$515,4,TRUE)))</f>
        <v/>
      </c>
      <c r="E447" s="103" t="str">
        <f>IF(A447="","",IF(VLOOKUP(A447,eligibilité!$A$15:$AG$515,5,TRUE)="","",VLOOKUP(A447,eligibilité!$A$15:$AG$515,5,TRUE)))</f>
        <v/>
      </c>
      <c r="F447" s="104" t="str">
        <f>IF(A447="","",IF(VLOOKUP(A447,eligibilité!$A$15:$AG$515,6,TRUE)="","",VLOOKUP(A447,eligibilité!$A$15:$AG$515,6,TRUE)))</f>
        <v/>
      </c>
      <c r="G447" s="104" t="str">
        <f>IF(A447="","",IF(VLOOKUP(A447,eligibilité!$A$15:$AG$515,7,TRUE)="","",VLOOKUP(A447,eligibilité!$A$15:$AG$515,7,TRUE)))</f>
        <v/>
      </c>
      <c r="H447" s="323" t="str">
        <f>IF(A447="","",IF(VLOOKUP(A447,eligibilité!$A$15:$AG$515,8,TRUE)="","",VLOOKUP(A447,eligibilité!$A$15:$AG$515,8,TRUE)))</f>
        <v/>
      </c>
      <c r="I447" s="103" t="str">
        <f>IF(A447="","",IF(VLOOKUP(A447,eligibilité!$A$15:$AG$515,9,TRUE)="","",VLOOKUP(A447,eligibilité!$A$15:$AG$515,9,TRUE)))</f>
        <v/>
      </c>
      <c r="J447" s="105" t="str">
        <f>IF(A447="","",IF(VLOOKUP(A447,eligibilité!$A$15:$AG$515,10,TRUE)="","",VLOOKUP(A447,eligibilité!$A$15:$AG$515,10,TRUE)))</f>
        <v/>
      </c>
      <c r="K447" s="106" t="str">
        <f>IF(A447="","",IF(VLOOKUP(A447,eligibilité!$A$15:$AG$515,30,FALSE)=0,"",VLOOKUP(A447,eligibilité!$A$15:$AG$515,30,FALSE)))</f>
        <v/>
      </c>
      <c r="L447" s="107" t="str">
        <f t="shared" si="96"/>
        <v/>
      </c>
      <c r="M447" s="108" t="str">
        <f t="shared" si="97"/>
        <v/>
      </c>
      <c r="N447" s="107" t="str">
        <f t="shared" si="98"/>
        <v/>
      </c>
      <c r="O447" s="109" t="str">
        <f t="shared" si="99"/>
        <v/>
      </c>
      <c r="P447" s="109" t="str">
        <f t="shared" si="100"/>
        <v/>
      </c>
      <c r="Q447" s="241" t="str">
        <f t="shared" si="101"/>
        <v/>
      </c>
      <c r="R447" s="110" t="str">
        <f t="shared" si="102"/>
        <v/>
      </c>
      <c r="S447" s="352">
        <f t="shared" ca="1" si="111"/>
        <v>1296</v>
      </c>
      <c r="T447" s="107" t="str">
        <f t="shared" si="103"/>
        <v/>
      </c>
      <c r="U447" s="108" t="str">
        <f t="shared" si="104"/>
        <v/>
      </c>
      <c r="V447" s="107" t="str">
        <f t="shared" si="105"/>
        <v/>
      </c>
      <c r="W447" s="107" t="str">
        <f t="shared" si="106"/>
        <v/>
      </c>
      <c r="X447" s="108" t="str">
        <f t="shared" si="107"/>
        <v/>
      </c>
      <c r="Y447" s="108" t="str">
        <f t="shared" si="108"/>
        <v/>
      </c>
      <c r="Z447" s="108" t="str">
        <f t="shared" si="109"/>
        <v xml:space="preserve">Temps restant : </v>
      </c>
      <c r="AA447" s="355" t="str">
        <f t="shared" si="110"/>
        <v/>
      </c>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row>
    <row r="448" spans="1:87" ht="15.75" thickBot="1">
      <c r="A448" s="354" t="str">
        <f>IF(eligibilité!AG450="","",eligibilité!A450)</f>
        <v/>
      </c>
      <c r="B448" s="103" t="str">
        <f>IF(A448="","",IF(VLOOKUP(A448,eligibilité!$A$15:$J$515,2,TRUE)="","",VLOOKUP(A448,eligibilité!$A$15:$J$515,2,TRUE)))</f>
        <v/>
      </c>
      <c r="C448" s="103" t="str">
        <f>IF(A448="","",IF(VLOOKUP(A448,eligibilité!$A$15:$AG$515,3,TRUE)="","",VLOOKUP(A448,eligibilité!$A$15:$AG$515,3,TRUE)))</f>
        <v/>
      </c>
      <c r="D448" s="103" t="str">
        <f>IF(A448="","",IF(VLOOKUP(A448,eligibilité!$A$15:$AG$515,4,TRUE)="","",VLOOKUP(A448,eligibilité!$A$15:$AG$515,4,TRUE)))</f>
        <v/>
      </c>
      <c r="E448" s="103" t="str">
        <f>IF(A448="","",IF(VLOOKUP(A448,eligibilité!$A$15:$AG$515,5,TRUE)="","",VLOOKUP(A448,eligibilité!$A$15:$AG$515,5,TRUE)))</f>
        <v/>
      </c>
      <c r="F448" s="104" t="str">
        <f>IF(A448="","",IF(VLOOKUP(A448,eligibilité!$A$15:$AG$515,6,TRUE)="","",VLOOKUP(A448,eligibilité!$A$15:$AG$515,6,TRUE)))</f>
        <v/>
      </c>
      <c r="G448" s="104" t="str">
        <f>IF(A448="","",IF(VLOOKUP(A448,eligibilité!$A$15:$AG$515,7,TRUE)="","",VLOOKUP(A448,eligibilité!$A$15:$AG$515,7,TRUE)))</f>
        <v/>
      </c>
      <c r="H448" s="323" t="str">
        <f>IF(A448="","",IF(VLOOKUP(A448,eligibilité!$A$15:$AG$515,8,TRUE)="","",VLOOKUP(A448,eligibilité!$A$15:$AG$515,8,TRUE)))</f>
        <v/>
      </c>
      <c r="I448" s="103" t="str">
        <f>IF(A448="","",IF(VLOOKUP(A448,eligibilité!$A$15:$AG$515,9,TRUE)="","",VLOOKUP(A448,eligibilité!$A$15:$AG$515,9,TRUE)))</f>
        <v/>
      </c>
      <c r="J448" s="105" t="str">
        <f>IF(A448="","",IF(VLOOKUP(A448,eligibilité!$A$15:$AG$515,10,TRUE)="","",VLOOKUP(A448,eligibilité!$A$15:$AG$515,10,TRUE)))</f>
        <v/>
      </c>
      <c r="K448" s="106" t="str">
        <f>IF(A448="","",IF(VLOOKUP(A448,eligibilité!$A$15:$AG$515,30,FALSE)=0,"",VLOOKUP(A448,eligibilité!$A$15:$AG$515,30,FALSE)))</f>
        <v/>
      </c>
      <c r="L448" s="107" t="str">
        <f t="shared" si="96"/>
        <v/>
      </c>
      <c r="M448" s="108" t="str">
        <f t="shared" si="97"/>
        <v/>
      </c>
      <c r="N448" s="107" t="str">
        <f t="shared" si="98"/>
        <v/>
      </c>
      <c r="O448" s="109" t="str">
        <f t="shared" si="99"/>
        <v/>
      </c>
      <c r="P448" s="109" t="str">
        <f t="shared" si="100"/>
        <v/>
      </c>
      <c r="Q448" s="241" t="str">
        <f t="shared" si="101"/>
        <v/>
      </c>
      <c r="R448" s="110" t="str">
        <f t="shared" si="102"/>
        <v/>
      </c>
      <c r="S448" s="352">
        <f t="shared" ca="1" si="111"/>
        <v>1296</v>
      </c>
      <c r="T448" s="107" t="str">
        <f t="shared" si="103"/>
        <v/>
      </c>
      <c r="U448" s="108" t="str">
        <f t="shared" si="104"/>
        <v/>
      </c>
      <c r="V448" s="107" t="str">
        <f t="shared" si="105"/>
        <v/>
      </c>
      <c r="W448" s="107" t="str">
        <f t="shared" si="106"/>
        <v/>
      </c>
      <c r="X448" s="108" t="str">
        <f t="shared" si="107"/>
        <v/>
      </c>
      <c r="Y448" s="108" t="str">
        <f t="shared" si="108"/>
        <v/>
      </c>
      <c r="Z448" s="108" t="str">
        <f t="shared" si="109"/>
        <v xml:space="preserve">Temps restant : </v>
      </c>
      <c r="AA448" s="355" t="str">
        <f t="shared" si="110"/>
        <v/>
      </c>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row>
    <row r="449" spans="1:87" ht="15.75" thickBot="1">
      <c r="A449" s="354" t="str">
        <f>IF(eligibilité!AG451="","",eligibilité!A451)</f>
        <v/>
      </c>
      <c r="B449" s="103" t="str">
        <f>IF(A449="","",IF(VLOOKUP(A449,eligibilité!$A$15:$J$515,2,TRUE)="","",VLOOKUP(A449,eligibilité!$A$15:$J$515,2,TRUE)))</f>
        <v/>
      </c>
      <c r="C449" s="103" t="str">
        <f>IF(A449="","",IF(VLOOKUP(A449,eligibilité!$A$15:$AG$515,3,TRUE)="","",VLOOKUP(A449,eligibilité!$A$15:$AG$515,3,TRUE)))</f>
        <v/>
      </c>
      <c r="D449" s="103" t="str">
        <f>IF(A449="","",IF(VLOOKUP(A449,eligibilité!$A$15:$AG$515,4,TRUE)="","",VLOOKUP(A449,eligibilité!$A$15:$AG$515,4,TRUE)))</f>
        <v/>
      </c>
      <c r="E449" s="103" t="str">
        <f>IF(A449="","",IF(VLOOKUP(A449,eligibilité!$A$15:$AG$515,5,TRUE)="","",VLOOKUP(A449,eligibilité!$A$15:$AG$515,5,TRUE)))</f>
        <v/>
      </c>
      <c r="F449" s="104" t="str">
        <f>IF(A449="","",IF(VLOOKUP(A449,eligibilité!$A$15:$AG$515,6,TRUE)="","",VLOOKUP(A449,eligibilité!$A$15:$AG$515,6,TRUE)))</f>
        <v/>
      </c>
      <c r="G449" s="104" t="str">
        <f>IF(A449="","",IF(VLOOKUP(A449,eligibilité!$A$15:$AG$515,7,TRUE)="","",VLOOKUP(A449,eligibilité!$A$15:$AG$515,7,TRUE)))</f>
        <v/>
      </c>
      <c r="H449" s="323" t="str">
        <f>IF(A449="","",IF(VLOOKUP(A449,eligibilité!$A$15:$AG$515,8,TRUE)="","",VLOOKUP(A449,eligibilité!$A$15:$AG$515,8,TRUE)))</f>
        <v/>
      </c>
      <c r="I449" s="103" t="str">
        <f>IF(A449="","",IF(VLOOKUP(A449,eligibilité!$A$15:$AG$515,9,TRUE)="","",VLOOKUP(A449,eligibilité!$A$15:$AG$515,9,TRUE)))</f>
        <v/>
      </c>
      <c r="J449" s="105" t="str">
        <f>IF(A449="","",IF(VLOOKUP(A449,eligibilité!$A$15:$AG$515,10,TRUE)="","",VLOOKUP(A449,eligibilité!$A$15:$AG$515,10,TRUE)))</f>
        <v/>
      </c>
      <c r="K449" s="106" t="str">
        <f>IF(A449="","",IF(VLOOKUP(A449,eligibilité!$A$15:$AG$515,30,FALSE)=0,"",VLOOKUP(A449,eligibilité!$A$15:$AG$515,30,FALSE)))</f>
        <v/>
      </c>
      <c r="L449" s="107" t="str">
        <f t="shared" si="96"/>
        <v/>
      </c>
      <c r="M449" s="108" t="str">
        <f t="shared" si="97"/>
        <v/>
      </c>
      <c r="N449" s="107" t="str">
        <f t="shared" si="98"/>
        <v/>
      </c>
      <c r="O449" s="109" t="str">
        <f t="shared" si="99"/>
        <v/>
      </c>
      <c r="P449" s="109" t="str">
        <f t="shared" si="100"/>
        <v/>
      </c>
      <c r="Q449" s="241" t="str">
        <f t="shared" si="101"/>
        <v/>
      </c>
      <c r="R449" s="110" t="str">
        <f t="shared" si="102"/>
        <v/>
      </c>
      <c r="S449" s="352">
        <f t="shared" ca="1" si="111"/>
        <v>1296</v>
      </c>
      <c r="T449" s="107" t="str">
        <f t="shared" si="103"/>
        <v/>
      </c>
      <c r="U449" s="108" t="str">
        <f t="shared" si="104"/>
        <v/>
      </c>
      <c r="V449" s="107" t="str">
        <f t="shared" si="105"/>
        <v/>
      </c>
      <c r="W449" s="107" t="str">
        <f t="shared" si="106"/>
        <v/>
      </c>
      <c r="X449" s="108" t="str">
        <f t="shared" si="107"/>
        <v/>
      </c>
      <c r="Y449" s="108" t="str">
        <f t="shared" si="108"/>
        <v/>
      </c>
      <c r="Z449" s="108" t="str">
        <f t="shared" si="109"/>
        <v xml:space="preserve">Temps restant : </v>
      </c>
      <c r="AA449" s="355" t="str">
        <f t="shared" si="110"/>
        <v/>
      </c>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row>
    <row r="450" spans="1:87" ht="15.75" thickBot="1">
      <c r="A450" s="354" t="str">
        <f>IF(eligibilité!AG452="","",eligibilité!A452)</f>
        <v/>
      </c>
      <c r="B450" s="103" t="str">
        <f>IF(A450="","",IF(VLOOKUP(A450,eligibilité!$A$15:$J$515,2,TRUE)="","",VLOOKUP(A450,eligibilité!$A$15:$J$515,2,TRUE)))</f>
        <v/>
      </c>
      <c r="C450" s="103" t="str">
        <f>IF(A450="","",IF(VLOOKUP(A450,eligibilité!$A$15:$AG$515,3,TRUE)="","",VLOOKUP(A450,eligibilité!$A$15:$AG$515,3,TRUE)))</f>
        <v/>
      </c>
      <c r="D450" s="103" t="str">
        <f>IF(A450="","",IF(VLOOKUP(A450,eligibilité!$A$15:$AG$515,4,TRUE)="","",VLOOKUP(A450,eligibilité!$A$15:$AG$515,4,TRUE)))</f>
        <v/>
      </c>
      <c r="E450" s="103" t="str">
        <f>IF(A450="","",IF(VLOOKUP(A450,eligibilité!$A$15:$AG$515,5,TRUE)="","",VLOOKUP(A450,eligibilité!$A$15:$AG$515,5,TRUE)))</f>
        <v/>
      </c>
      <c r="F450" s="104" t="str">
        <f>IF(A450="","",IF(VLOOKUP(A450,eligibilité!$A$15:$AG$515,6,TRUE)="","",VLOOKUP(A450,eligibilité!$A$15:$AG$515,6,TRUE)))</f>
        <v/>
      </c>
      <c r="G450" s="104" t="str">
        <f>IF(A450="","",IF(VLOOKUP(A450,eligibilité!$A$15:$AG$515,7,TRUE)="","",VLOOKUP(A450,eligibilité!$A$15:$AG$515,7,TRUE)))</f>
        <v/>
      </c>
      <c r="H450" s="323" t="str">
        <f>IF(A450="","",IF(VLOOKUP(A450,eligibilité!$A$15:$AG$515,8,TRUE)="","",VLOOKUP(A450,eligibilité!$A$15:$AG$515,8,TRUE)))</f>
        <v/>
      </c>
      <c r="I450" s="103" t="str">
        <f>IF(A450="","",IF(VLOOKUP(A450,eligibilité!$A$15:$AG$515,9,TRUE)="","",VLOOKUP(A450,eligibilité!$A$15:$AG$515,9,TRUE)))</f>
        <v/>
      </c>
      <c r="J450" s="105" t="str">
        <f>IF(A450="","",IF(VLOOKUP(A450,eligibilité!$A$15:$AG$515,10,TRUE)="","",VLOOKUP(A450,eligibilité!$A$15:$AG$515,10,TRUE)))</f>
        <v/>
      </c>
      <c r="K450" s="106" t="str">
        <f>IF(A450="","",IF(VLOOKUP(A450,eligibilité!$A$15:$AG$515,30,FALSE)=0,"",VLOOKUP(A450,eligibilité!$A$15:$AG$515,30,FALSE)))</f>
        <v/>
      </c>
      <c r="L450" s="107" t="str">
        <f t="shared" si="96"/>
        <v/>
      </c>
      <c r="M450" s="108" t="str">
        <f t="shared" si="97"/>
        <v/>
      </c>
      <c r="N450" s="107" t="str">
        <f t="shared" si="98"/>
        <v/>
      </c>
      <c r="O450" s="109" t="str">
        <f t="shared" si="99"/>
        <v/>
      </c>
      <c r="P450" s="109" t="str">
        <f t="shared" si="100"/>
        <v/>
      </c>
      <c r="Q450" s="241" t="str">
        <f t="shared" si="101"/>
        <v/>
      </c>
      <c r="R450" s="110" t="str">
        <f t="shared" si="102"/>
        <v/>
      </c>
      <c r="S450" s="352">
        <f t="shared" ca="1" si="111"/>
        <v>1296</v>
      </c>
      <c r="T450" s="107" t="str">
        <f t="shared" si="103"/>
        <v/>
      </c>
      <c r="U450" s="108" t="str">
        <f t="shared" si="104"/>
        <v/>
      </c>
      <c r="V450" s="107" t="str">
        <f t="shared" si="105"/>
        <v/>
      </c>
      <c r="W450" s="107" t="str">
        <f t="shared" si="106"/>
        <v/>
      </c>
      <c r="X450" s="108" t="str">
        <f t="shared" si="107"/>
        <v/>
      </c>
      <c r="Y450" s="108" t="str">
        <f t="shared" si="108"/>
        <v/>
      </c>
      <c r="Z450" s="108" t="str">
        <f t="shared" si="109"/>
        <v xml:space="preserve">Temps restant : </v>
      </c>
      <c r="AA450" s="355" t="str">
        <f t="shared" si="110"/>
        <v/>
      </c>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row>
    <row r="451" spans="1:87" ht="15.75" thickBot="1">
      <c r="A451" s="354" t="str">
        <f>IF(eligibilité!AG453="","",eligibilité!A453)</f>
        <v/>
      </c>
      <c r="B451" s="103" t="str">
        <f>IF(A451="","",IF(VLOOKUP(A451,eligibilité!$A$15:$J$515,2,TRUE)="","",VLOOKUP(A451,eligibilité!$A$15:$J$515,2,TRUE)))</f>
        <v/>
      </c>
      <c r="C451" s="103" t="str">
        <f>IF(A451="","",IF(VLOOKUP(A451,eligibilité!$A$15:$AG$515,3,TRUE)="","",VLOOKUP(A451,eligibilité!$A$15:$AG$515,3,TRUE)))</f>
        <v/>
      </c>
      <c r="D451" s="103" t="str">
        <f>IF(A451="","",IF(VLOOKUP(A451,eligibilité!$A$15:$AG$515,4,TRUE)="","",VLOOKUP(A451,eligibilité!$A$15:$AG$515,4,TRUE)))</f>
        <v/>
      </c>
      <c r="E451" s="103" t="str">
        <f>IF(A451="","",IF(VLOOKUP(A451,eligibilité!$A$15:$AG$515,5,TRUE)="","",VLOOKUP(A451,eligibilité!$A$15:$AG$515,5,TRUE)))</f>
        <v/>
      </c>
      <c r="F451" s="104" t="str">
        <f>IF(A451="","",IF(VLOOKUP(A451,eligibilité!$A$15:$AG$515,6,TRUE)="","",VLOOKUP(A451,eligibilité!$A$15:$AG$515,6,TRUE)))</f>
        <v/>
      </c>
      <c r="G451" s="104" t="str">
        <f>IF(A451="","",IF(VLOOKUP(A451,eligibilité!$A$15:$AG$515,7,TRUE)="","",VLOOKUP(A451,eligibilité!$A$15:$AG$515,7,TRUE)))</f>
        <v/>
      </c>
      <c r="H451" s="323" t="str">
        <f>IF(A451="","",IF(VLOOKUP(A451,eligibilité!$A$15:$AG$515,8,TRUE)="","",VLOOKUP(A451,eligibilité!$A$15:$AG$515,8,TRUE)))</f>
        <v/>
      </c>
      <c r="I451" s="103" t="str">
        <f>IF(A451="","",IF(VLOOKUP(A451,eligibilité!$A$15:$AG$515,9,TRUE)="","",VLOOKUP(A451,eligibilité!$A$15:$AG$515,9,TRUE)))</f>
        <v/>
      </c>
      <c r="J451" s="105" t="str">
        <f>IF(A451="","",IF(VLOOKUP(A451,eligibilité!$A$15:$AG$515,10,TRUE)="","",VLOOKUP(A451,eligibilité!$A$15:$AG$515,10,TRUE)))</f>
        <v/>
      </c>
      <c r="K451" s="106" t="str">
        <f>IF(A451="","",IF(VLOOKUP(A451,eligibilité!$A$15:$AG$515,30,FALSE)=0,"",VLOOKUP(A451,eligibilité!$A$15:$AG$515,30,FALSE)))</f>
        <v/>
      </c>
      <c r="L451" s="107" t="str">
        <f t="shared" si="96"/>
        <v/>
      </c>
      <c r="M451" s="108" t="str">
        <f t="shared" si="97"/>
        <v/>
      </c>
      <c r="N451" s="107" t="str">
        <f t="shared" si="98"/>
        <v/>
      </c>
      <c r="O451" s="109" t="str">
        <f t="shared" si="99"/>
        <v/>
      </c>
      <c r="P451" s="109" t="str">
        <f t="shared" si="100"/>
        <v/>
      </c>
      <c r="Q451" s="241" t="str">
        <f t="shared" si="101"/>
        <v/>
      </c>
      <c r="R451" s="110" t="str">
        <f t="shared" si="102"/>
        <v/>
      </c>
      <c r="S451" s="352">
        <f t="shared" ca="1" si="111"/>
        <v>1296</v>
      </c>
      <c r="T451" s="107" t="str">
        <f t="shared" si="103"/>
        <v/>
      </c>
      <c r="U451" s="108" t="str">
        <f t="shared" si="104"/>
        <v/>
      </c>
      <c r="V451" s="107" t="str">
        <f t="shared" si="105"/>
        <v/>
      </c>
      <c r="W451" s="107" t="str">
        <f t="shared" si="106"/>
        <v/>
      </c>
      <c r="X451" s="108" t="str">
        <f t="shared" si="107"/>
        <v/>
      </c>
      <c r="Y451" s="108" t="str">
        <f t="shared" si="108"/>
        <v/>
      </c>
      <c r="Z451" s="108" t="str">
        <f t="shared" si="109"/>
        <v xml:space="preserve">Temps restant : </v>
      </c>
      <c r="AA451" s="355" t="str">
        <f t="shared" si="110"/>
        <v/>
      </c>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row>
    <row r="452" spans="1:87" ht="15.75" thickBot="1">
      <c r="A452" s="354" t="str">
        <f>IF(eligibilité!AG454="","",eligibilité!A454)</f>
        <v/>
      </c>
      <c r="B452" s="103" t="str">
        <f>IF(A452="","",IF(VLOOKUP(A452,eligibilité!$A$15:$J$515,2,TRUE)="","",VLOOKUP(A452,eligibilité!$A$15:$J$515,2,TRUE)))</f>
        <v/>
      </c>
      <c r="C452" s="103" t="str">
        <f>IF(A452="","",IF(VLOOKUP(A452,eligibilité!$A$15:$AG$515,3,TRUE)="","",VLOOKUP(A452,eligibilité!$A$15:$AG$515,3,TRUE)))</f>
        <v/>
      </c>
      <c r="D452" s="103" t="str">
        <f>IF(A452="","",IF(VLOOKUP(A452,eligibilité!$A$15:$AG$515,4,TRUE)="","",VLOOKUP(A452,eligibilité!$A$15:$AG$515,4,TRUE)))</f>
        <v/>
      </c>
      <c r="E452" s="103" t="str">
        <f>IF(A452="","",IF(VLOOKUP(A452,eligibilité!$A$15:$AG$515,5,TRUE)="","",VLOOKUP(A452,eligibilité!$A$15:$AG$515,5,TRUE)))</f>
        <v/>
      </c>
      <c r="F452" s="104" t="str">
        <f>IF(A452="","",IF(VLOOKUP(A452,eligibilité!$A$15:$AG$515,6,TRUE)="","",VLOOKUP(A452,eligibilité!$A$15:$AG$515,6,TRUE)))</f>
        <v/>
      </c>
      <c r="G452" s="104" t="str">
        <f>IF(A452="","",IF(VLOOKUP(A452,eligibilité!$A$15:$AG$515,7,TRUE)="","",VLOOKUP(A452,eligibilité!$A$15:$AG$515,7,TRUE)))</f>
        <v/>
      </c>
      <c r="H452" s="323" t="str">
        <f>IF(A452="","",IF(VLOOKUP(A452,eligibilité!$A$15:$AG$515,8,TRUE)="","",VLOOKUP(A452,eligibilité!$A$15:$AG$515,8,TRUE)))</f>
        <v/>
      </c>
      <c r="I452" s="103" t="str">
        <f>IF(A452="","",IF(VLOOKUP(A452,eligibilité!$A$15:$AG$515,9,TRUE)="","",VLOOKUP(A452,eligibilité!$A$15:$AG$515,9,TRUE)))</f>
        <v/>
      </c>
      <c r="J452" s="105" t="str">
        <f>IF(A452="","",IF(VLOOKUP(A452,eligibilité!$A$15:$AG$515,10,TRUE)="","",VLOOKUP(A452,eligibilité!$A$15:$AG$515,10,TRUE)))</f>
        <v/>
      </c>
      <c r="K452" s="106" t="str">
        <f>IF(A452="","",IF(VLOOKUP(A452,eligibilité!$A$15:$AG$515,30,FALSE)=0,"",VLOOKUP(A452,eligibilité!$A$15:$AG$515,30,FALSE)))</f>
        <v/>
      </c>
      <c r="L452" s="107" t="str">
        <f t="shared" si="96"/>
        <v/>
      </c>
      <c r="M452" s="108" t="str">
        <f t="shared" si="97"/>
        <v/>
      </c>
      <c r="N452" s="107" t="str">
        <f t="shared" si="98"/>
        <v/>
      </c>
      <c r="O452" s="109" t="str">
        <f t="shared" si="99"/>
        <v/>
      </c>
      <c r="P452" s="109" t="str">
        <f t="shared" si="100"/>
        <v/>
      </c>
      <c r="Q452" s="241" t="str">
        <f t="shared" si="101"/>
        <v/>
      </c>
      <c r="R452" s="110" t="str">
        <f t="shared" si="102"/>
        <v/>
      </c>
      <c r="S452" s="352">
        <f t="shared" ca="1" si="111"/>
        <v>1296</v>
      </c>
      <c r="T452" s="107" t="str">
        <f t="shared" si="103"/>
        <v/>
      </c>
      <c r="U452" s="108" t="str">
        <f t="shared" si="104"/>
        <v/>
      </c>
      <c r="V452" s="107" t="str">
        <f t="shared" si="105"/>
        <v/>
      </c>
      <c r="W452" s="107" t="str">
        <f t="shared" si="106"/>
        <v/>
      </c>
      <c r="X452" s="108" t="str">
        <f t="shared" si="107"/>
        <v/>
      </c>
      <c r="Y452" s="108" t="str">
        <f t="shared" si="108"/>
        <v/>
      </c>
      <c r="Z452" s="108" t="str">
        <f t="shared" si="109"/>
        <v xml:space="preserve">Temps restant : </v>
      </c>
      <c r="AA452" s="355" t="str">
        <f t="shared" si="110"/>
        <v/>
      </c>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row>
    <row r="453" spans="1:87" ht="15.75" thickBot="1">
      <c r="A453" s="354" t="str">
        <f>IF(eligibilité!AG455="","",eligibilité!A455)</f>
        <v/>
      </c>
      <c r="B453" s="103" t="str">
        <f>IF(A453="","",IF(VLOOKUP(A453,eligibilité!$A$15:$J$515,2,TRUE)="","",VLOOKUP(A453,eligibilité!$A$15:$J$515,2,TRUE)))</f>
        <v/>
      </c>
      <c r="C453" s="103" t="str">
        <f>IF(A453="","",IF(VLOOKUP(A453,eligibilité!$A$15:$AG$515,3,TRUE)="","",VLOOKUP(A453,eligibilité!$A$15:$AG$515,3,TRUE)))</f>
        <v/>
      </c>
      <c r="D453" s="103" t="str">
        <f>IF(A453="","",IF(VLOOKUP(A453,eligibilité!$A$15:$AG$515,4,TRUE)="","",VLOOKUP(A453,eligibilité!$A$15:$AG$515,4,TRUE)))</f>
        <v/>
      </c>
      <c r="E453" s="103" t="str">
        <f>IF(A453="","",IF(VLOOKUP(A453,eligibilité!$A$15:$AG$515,5,TRUE)="","",VLOOKUP(A453,eligibilité!$A$15:$AG$515,5,TRUE)))</f>
        <v/>
      </c>
      <c r="F453" s="104" t="str">
        <f>IF(A453="","",IF(VLOOKUP(A453,eligibilité!$A$15:$AG$515,6,TRUE)="","",VLOOKUP(A453,eligibilité!$A$15:$AG$515,6,TRUE)))</f>
        <v/>
      </c>
      <c r="G453" s="104" t="str">
        <f>IF(A453="","",IF(VLOOKUP(A453,eligibilité!$A$15:$AG$515,7,TRUE)="","",VLOOKUP(A453,eligibilité!$A$15:$AG$515,7,TRUE)))</f>
        <v/>
      </c>
      <c r="H453" s="323" t="str">
        <f>IF(A453="","",IF(VLOOKUP(A453,eligibilité!$A$15:$AG$515,8,TRUE)="","",VLOOKUP(A453,eligibilité!$A$15:$AG$515,8,TRUE)))</f>
        <v/>
      </c>
      <c r="I453" s="103" t="str">
        <f>IF(A453="","",IF(VLOOKUP(A453,eligibilité!$A$15:$AG$515,9,TRUE)="","",VLOOKUP(A453,eligibilité!$A$15:$AG$515,9,TRUE)))</f>
        <v/>
      </c>
      <c r="J453" s="105" t="str">
        <f>IF(A453="","",IF(VLOOKUP(A453,eligibilité!$A$15:$AG$515,10,TRUE)="","",VLOOKUP(A453,eligibilité!$A$15:$AG$515,10,TRUE)))</f>
        <v/>
      </c>
      <c r="K453" s="106" t="str">
        <f>IF(A453="","",IF(VLOOKUP(A453,eligibilité!$A$15:$AG$515,30,FALSE)=0,"",VLOOKUP(A453,eligibilité!$A$15:$AG$515,30,FALSE)))</f>
        <v/>
      </c>
      <c r="L453" s="107" t="str">
        <f t="shared" si="96"/>
        <v/>
      </c>
      <c r="M453" s="108" t="str">
        <f t="shared" si="97"/>
        <v/>
      </c>
      <c r="N453" s="107" t="str">
        <f t="shared" si="98"/>
        <v/>
      </c>
      <c r="O453" s="109" t="str">
        <f t="shared" si="99"/>
        <v/>
      </c>
      <c r="P453" s="109" t="str">
        <f t="shared" si="100"/>
        <v/>
      </c>
      <c r="Q453" s="241" t="str">
        <f t="shared" si="101"/>
        <v/>
      </c>
      <c r="R453" s="110" t="str">
        <f t="shared" si="102"/>
        <v/>
      </c>
      <c r="S453" s="352">
        <f t="shared" ca="1" si="111"/>
        <v>1296</v>
      </c>
      <c r="T453" s="107" t="str">
        <f t="shared" si="103"/>
        <v/>
      </c>
      <c r="U453" s="108" t="str">
        <f t="shared" si="104"/>
        <v/>
      </c>
      <c r="V453" s="107" t="str">
        <f t="shared" si="105"/>
        <v/>
      </c>
      <c r="W453" s="107" t="str">
        <f t="shared" si="106"/>
        <v/>
      </c>
      <c r="X453" s="108" t="str">
        <f t="shared" si="107"/>
        <v/>
      </c>
      <c r="Y453" s="108" t="str">
        <f t="shared" si="108"/>
        <v/>
      </c>
      <c r="Z453" s="108" t="str">
        <f t="shared" si="109"/>
        <v xml:space="preserve">Temps restant : </v>
      </c>
      <c r="AA453" s="355" t="str">
        <f t="shared" si="110"/>
        <v/>
      </c>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row>
    <row r="454" spans="1:87" ht="15.75" thickBot="1">
      <c r="A454" s="354" t="str">
        <f>IF(eligibilité!AG456="","",eligibilité!A456)</f>
        <v/>
      </c>
      <c r="B454" s="103" t="str">
        <f>IF(A454="","",IF(VLOOKUP(A454,eligibilité!$A$15:$J$515,2,TRUE)="","",VLOOKUP(A454,eligibilité!$A$15:$J$515,2,TRUE)))</f>
        <v/>
      </c>
      <c r="C454" s="103" t="str">
        <f>IF(A454="","",IF(VLOOKUP(A454,eligibilité!$A$15:$AG$515,3,TRUE)="","",VLOOKUP(A454,eligibilité!$A$15:$AG$515,3,TRUE)))</f>
        <v/>
      </c>
      <c r="D454" s="103" t="str">
        <f>IF(A454="","",IF(VLOOKUP(A454,eligibilité!$A$15:$AG$515,4,TRUE)="","",VLOOKUP(A454,eligibilité!$A$15:$AG$515,4,TRUE)))</f>
        <v/>
      </c>
      <c r="E454" s="103" t="str">
        <f>IF(A454="","",IF(VLOOKUP(A454,eligibilité!$A$15:$AG$515,5,TRUE)="","",VLOOKUP(A454,eligibilité!$A$15:$AG$515,5,TRUE)))</f>
        <v/>
      </c>
      <c r="F454" s="104" t="str">
        <f>IF(A454="","",IF(VLOOKUP(A454,eligibilité!$A$15:$AG$515,6,TRUE)="","",VLOOKUP(A454,eligibilité!$A$15:$AG$515,6,TRUE)))</f>
        <v/>
      </c>
      <c r="G454" s="104" t="str">
        <f>IF(A454="","",IF(VLOOKUP(A454,eligibilité!$A$15:$AG$515,7,TRUE)="","",VLOOKUP(A454,eligibilité!$A$15:$AG$515,7,TRUE)))</f>
        <v/>
      </c>
      <c r="H454" s="323" t="str">
        <f>IF(A454="","",IF(VLOOKUP(A454,eligibilité!$A$15:$AG$515,8,TRUE)="","",VLOOKUP(A454,eligibilité!$A$15:$AG$515,8,TRUE)))</f>
        <v/>
      </c>
      <c r="I454" s="103" t="str">
        <f>IF(A454="","",IF(VLOOKUP(A454,eligibilité!$A$15:$AG$515,9,TRUE)="","",VLOOKUP(A454,eligibilité!$A$15:$AG$515,9,TRUE)))</f>
        <v/>
      </c>
      <c r="J454" s="105" t="str">
        <f>IF(A454="","",IF(VLOOKUP(A454,eligibilité!$A$15:$AG$515,10,TRUE)="","",VLOOKUP(A454,eligibilité!$A$15:$AG$515,10,TRUE)))</f>
        <v/>
      </c>
      <c r="K454" s="106" t="str">
        <f>IF(A454="","",IF(VLOOKUP(A454,eligibilité!$A$15:$AG$515,30,FALSE)=0,"",VLOOKUP(A454,eligibilité!$A$15:$AG$515,30,FALSE)))</f>
        <v/>
      </c>
      <c r="L454" s="107" t="str">
        <f t="shared" si="96"/>
        <v/>
      </c>
      <c r="M454" s="108" t="str">
        <f t="shared" si="97"/>
        <v/>
      </c>
      <c r="N454" s="107" t="str">
        <f t="shared" si="98"/>
        <v/>
      </c>
      <c r="O454" s="109" t="str">
        <f t="shared" si="99"/>
        <v/>
      </c>
      <c r="P454" s="109" t="str">
        <f t="shared" si="100"/>
        <v/>
      </c>
      <c r="Q454" s="241" t="str">
        <f t="shared" si="101"/>
        <v/>
      </c>
      <c r="R454" s="110" t="str">
        <f t="shared" si="102"/>
        <v/>
      </c>
      <c r="S454" s="352">
        <f t="shared" ca="1" si="111"/>
        <v>1296</v>
      </c>
      <c r="T454" s="107" t="str">
        <f t="shared" si="103"/>
        <v/>
      </c>
      <c r="U454" s="108" t="str">
        <f t="shared" si="104"/>
        <v/>
      </c>
      <c r="V454" s="107" t="str">
        <f t="shared" si="105"/>
        <v/>
      </c>
      <c r="W454" s="107" t="str">
        <f t="shared" si="106"/>
        <v/>
      </c>
      <c r="X454" s="108" t="str">
        <f t="shared" si="107"/>
        <v/>
      </c>
      <c r="Y454" s="108" t="str">
        <f t="shared" si="108"/>
        <v/>
      </c>
      <c r="Z454" s="108" t="str">
        <f t="shared" si="109"/>
        <v xml:space="preserve">Temps restant : </v>
      </c>
      <c r="AA454" s="355" t="str">
        <f t="shared" si="110"/>
        <v/>
      </c>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row>
    <row r="455" spans="1:87" ht="15.75" thickBot="1">
      <c r="A455" s="354" t="str">
        <f>IF(eligibilité!AG457="","",eligibilité!A457)</f>
        <v/>
      </c>
      <c r="B455" s="103" t="str">
        <f>IF(A455="","",IF(VLOOKUP(A455,eligibilité!$A$15:$J$515,2,TRUE)="","",VLOOKUP(A455,eligibilité!$A$15:$J$515,2,TRUE)))</f>
        <v/>
      </c>
      <c r="C455" s="103" t="str">
        <f>IF(A455="","",IF(VLOOKUP(A455,eligibilité!$A$15:$AG$515,3,TRUE)="","",VLOOKUP(A455,eligibilité!$A$15:$AG$515,3,TRUE)))</f>
        <v/>
      </c>
      <c r="D455" s="103" t="str">
        <f>IF(A455="","",IF(VLOOKUP(A455,eligibilité!$A$15:$AG$515,4,TRUE)="","",VLOOKUP(A455,eligibilité!$A$15:$AG$515,4,TRUE)))</f>
        <v/>
      </c>
      <c r="E455" s="103" t="str">
        <f>IF(A455="","",IF(VLOOKUP(A455,eligibilité!$A$15:$AG$515,5,TRUE)="","",VLOOKUP(A455,eligibilité!$A$15:$AG$515,5,TRUE)))</f>
        <v/>
      </c>
      <c r="F455" s="104" t="str">
        <f>IF(A455="","",IF(VLOOKUP(A455,eligibilité!$A$15:$AG$515,6,TRUE)="","",VLOOKUP(A455,eligibilité!$A$15:$AG$515,6,TRUE)))</f>
        <v/>
      </c>
      <c r="G455" s="104" t="str">
        <f>IF(A455="","",IF(VLOOKUP(A455,eligibilité!$A$15:$AG$515,7,TRUE)="","",VLOOKUP(A455,eligibilité!$A$15:$AG$515,7,TRUE)))</f>
        <v/>
      </c>
      <c r="H455" s="323" t="str">
        <f>IF(A455="","",IF(VLOOKUP(A455,eligibilité!$A$15:$AG$515,8,TRUE)="","",VLOOKUP(A455,eligibilité!$A$15:$AG$515,8,TRUE)))</f>
        <v/>
      </c>
      <c r="I455" s="103" t="str">
        <f>IF(A455="","",IF(VLOOKUP(A455,eligibilité!$A$15:$AG$515,9,TRUE)="","",VLOOKUP(A455,eligibilité!$A$15:$AG$515,9,TRUE)))</f>
        <v/>
      </c>
      <c r="J455" s="105" t="str">
        <f>IF(A455="","",IF(VLOOKUP(A455,eligibilité!$A$15:$AG$515,10,TRUE)="","",VLOOKUP(A455,eligibilité!$A$15:$AG$515,10,TRUE)))</f>
        <v/>
      </c>
      <c r="K455" s="106" t="str">
        <f>IF(A455="","",IF(VLOOKUP(A455,eligibilité!$A$15:$AG$515,30,FALSE)=0,"",VLOOKUP(A455,eligibilité!$A$15:$AG$515,30,FALSE)))</f>
        <v/>
      </c>
      <c r="L455" s="107" t="str">
        <f t="shared" si="96"/>
        <v/>
      </c>
      <c r="M455" s="108" t="str">
        <f t="shared" si="97"/>
        <v/>
      </c>
      <c r="N455" s="107" t="str">
        <f t="shared" si="98"/>
        <v/>
      </c>
      <c r="O455" s="109" t="str">
        <f t="shared" si="99"/>
        <v/>
      </c>
      <c r="P455" s="109" t="str">
        <f t="shared" si="100"/>
        <v/>
      </c>
      <c r="Q455" s="241" t="str">
        <f t="shared" si="101"/>
        <v/>
      </c>
      <c r="R455" s="110" t="str">
        <f t="shared" si="102"/>
        <v/>
      </c>
      <c r="S455" s="352">
        <f t="shared" ca="1" si="111"/>
        <v>1296</v>
      </c>
      <c r="T455" s="107" t="str">
        <f t="shared" si="103"/>
        <v/>
      </c>
      <c r="U455" s="108" t="str">
        <f t="shared" si="104"/>
        <v/>
      </c>
      <c r="V455" s="107" t="str">
        <f t="shared" si="105"/>
        <v/>
      </c>
      <c r="W455" s="107" t="str">
        <f t="shared" si="106"/>
        <v/>
      </c>
      <c r="X455" s="108" t="str">
        <f t="shared" si="107"/>
        <v/>
      </c>
      <c r="Y455" s="108" t="str">
        <f t="shared" si="108"/>
        <v/>
      </c>
      <c r="Z455" s="108" t="str">
        <f t="shared" si="109"/>
        <v xml:space="preserve">Temps restant : </v>
      </c>
      <c r="AA455" s="355" t="str">
        <f t="shared" si="110"/>
        <v/>
      </c>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row>
    <row r="456" spans="1:87" ht="15.75" thickBot="1">
      <c r="A456" s="354" t="str">
        <f>IF(eligibilité!AG458="","",eligibilité!A458)</f>
        <v/>
      </c>
      <c r="B456" s="103" t="str">
        <f>IF(A456="","",IF(VLOOKUP(A456,eligibilité!$A$15:$J$515,2,TRUE)="","",VLOOKUP(A456,eligibilité!$A$15:$J$515,2,TRUE)))</f>
        <v/>
      </c>
      <c r="C456" s="103" t="str">
        <f>IF(A456="","",IF(VLOOKUP(A456,eligibilité!$A$15:$AG$515,3,TRUE)="","",VLOOKUP(A456,eligibilité!$A$15:$AG$515,3,TRUE)))</f>
        <v/>
      </c>
      <c r="D456" s="103" t="str">
        <f>IF(A456="","",IF(VLOOKUP(A456,eligibilité!$A$15:$AG$515,4,TRUE)="","",VLOOKUP(A456,eligibilité!$A$15:$AG$515,4,TRUE)))</f>
        <v/>
      </c>
      <c r="E456" s="103" t="str">
        <f>IF(A456="","",IF(VLOOKUP(A456,eligibilité!$A$15:$AG$515,5,TRUE)="","",VLOOKUP(A456,eligibilité!$A$15:$AG$515,5,TRUE)))</f>
        <v/>
      </c>
      <c r="F456" s="104" t="str">
        <f>IF(A456="","",IF(VLOOKUP(A456,eligibilité!$A$15:$AG$515,6,TRUE)="","",VLOOKUP(A456,eligibilité!$A$15:$AG$515,6,TRUE)))</f>
        <v/>
      </c>
      <c r="G456" s="104" t="str">
        <f>IF(A456="","",IF(VLOOKUP(A456,eligibilité!$A$15:$AG$515,7,TRUE)="","",VLOOKUP(A456,eligibilité!$A$15:$AG$515,7,TRUE)))</f>
        <v/>
      </c>
      <c r="H456" s="323" t="str">
        <f>IF(A456="","",IF(VLOOKUP(A456,eligibilité!$A$15:$AG$515,8,TRUE)="","",VLOOKUP(A456,eligibilité!$A$15:$AG$515,8,TRUE)))</f>
        <v/>
      </c>
      <c r="I456" s="103" t="str">
        <f>IF(A456="","",IF(VLOOKUP(A456,eligibilité!$A$15:$AG$515,9,TRUE)="","",VLOOKUP(A456,eligibilité!$A$15:$AG$515,9,TRUE)))</f>
        <v/>
      </c>
      <c r="J456" s="105" t="str">
        <f>IF(A456="","",IF(VLOOKUP(A456,eligibilité!$A$15:$AG$515,10,TRUE)="","",VLOOKUP(A456,eligibilité!$A$15:$AG$515,10,TRUE)))</f>
        <v/>
      </c>
      <c r="K456" s="106" t="str">
        <f>IF(A456="","",IF(VLOOKUP(A456,eligibilité!$A$15:$AG$515,30,FALSE)=0,"",VLOOKUP(A456,eligibilité!$A$15:$AG$515,30,FALSE)))</f>
        <v/>
      </c>
      <c r="L456" s="107" t="str">
        <f t="shared" si="96"/>
        <v/>
      </c>
      <c r="M456" s="108" t="str">
        <f t="shared" si="97"/>
        <v/>
      </c>
      <c r="N456" s="107" t="str">
        <f t="shared" si="98"/>
        <v/>
      </c>
      <c r="O456" s="109" t="str">
        <f t="shared" si="99"/>
        <v/>
      </c>
      <c r="P456" s="109" t="str">
        <f t="shared" si="100"/>
        <v/>
      </c>
      <c r="Q456" s="241" t="str">
        <f t="shared" si="101"/>
        <v/>
      </c>
      <c r="R456" s="110" t="str">
        <f t="shared" si="102"/>
        <v/>
      </c>
      <c r="S456" s="352">
        <f t="shared" ca="1" si="111"/>
        <v>1296</v>
      </c>
      <c r="T456" s="107" t="str">
        <f t="shared" si="103"/>
        <v/>
      </c>
      <c r="U456" s="108" t="str">
        <f t="shared" si="104"/>
        <v/>
      </c>
      <c r="V456" s="107" t="str">
        <f t="shared" si="105"/>
        <v/>
      </c>
      <c r="W456" s="107" t="str">
        <f t="shared" si="106"/>
        <v/>
      </c>
      <c r="X456" s="108" t="str">
        <f t="shared" si="107"/>
        <v/>
      </c>
      <c r="Y456" s="108" t="str">
        <f t="shared" si="108"/>
        <v/>
      </c>
      <c r="Z456" s="108" t="str">
        <f t="shared" si="109"/>
        <v xml:space="preserve">Temps restant : </v>
      </c>
      <c r="AA456" s="355" t="str">
        <f t="shared" si="110"/>
        <v/>
      </c>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row>
    <row r="457" spans="1:87" ht="15.75" thickBot="1">
      <c r="A457" s="354" t="str">
        <f>IF(eligibilité!AG459="","",eligibilité!A459)</f>
        <v/>
      </c>
      <c r="B457" s="103" t="str">
        <f>IF(A457="","",IF(VLOOKUP(A457,eligibilité!$A$15:$J$515,2,TRUE)="","",VLOOKUP(A457,eligibilité!$A$15:$J$515,2,TRUE)))</f>
        <v/>
      </c>
      <c r="C457" s="103" t="str">
        <f>IF(A457="","",IF(VLOOKUP(A457,eligibilité!$A$15:$AG$515,3,TRUE)="","",VLOOKUP(A457,eligibilité!$A$15:$AG$515,3,TRUE)))</f>
        <v/>
      </c>
      <c r="D457" s="103" t="str">
        <f>IF(A457="","",IF(VLOOKUP(A457,eligibilité!$A$15:$AG$515,4,TRUE)="","",VLOOKUP(A457,eligibilité!$A$15:$AG$515,4,TRUE)))</f>
        <v/>
      </c>
      <c r="E457" s="103" t="str">
        <f>IF(A457="","",IF(VLOOKUP(A457,eligibilité!$A$15:$AG$515,5,TRUE)="","",VLOOKUP(A457,eligibilité!$A$15:$AG$515,5,TRUE)))</f>
        <v/>
      </c>
      <c r="F457" s="104" t="str">
        <f>IF(A457="","",IF(VLOOKUP(A457,eligibilité!$A$15:$AG$515,6,TRUE)="","",VLOOKUP(A457,eligibilité!$A$15:$AG$515,6,TRUE)))</f>
        <v/>
      </c>
      <c r="G457" s="104" t="str">
        <f>IF(A457="","",IF(VLOOKUP(A457,eligibilité!$A$15:$AG$515,7,TRUE)="","",VLOOKUP(A457,eligibilité!$A$15:$AG$515,7,TRUE)))</f>
        <v/>
      </c>
      <c r="H457" s="323" t="str">
        <f>IF(A457="","",IF(VLOOKUP(A457,eligibilité!$A$15:$AG$515,8,TRUE)="","",VLOOKUP(A457,eligibilité!$A$15:$AG$515,8,TRUE)))</f>
        <v/>
      </c>
      <c r="I457" s="103" t="str">
        <f>IF(A457="","",IF(VLOOKUP(A457,eligibilité!$A$15:$AG$515,9,TRUE)="","",VLOOKUP(A457,eligibilité!$A$15:$AG$515,9,TRUE)))</f>
        <v/>
      </c>
      <c r="J457" s="105" t="str">
        <f>IF(A457="","",IF(VLOOKUP(A457,eligibilité!$A$15:$AG$515,10,TRUE)="","",VLOOKUP(A457,eligibilité!$A$15:$AG$515,10,TRUE)))</f>
        <v/>
      </c>
      <c r="K457" s="106" t="str">
        <f>IF(A457="","",IF(VLOOKUP(A457,eligibilité!$A$15:$AG$515,30,FALSE)=0,"",VLOOKUP(A457,eligibilité!$A$15:$AG$515,30,FALSE)))</f>
        <v/>
      </c>
      <c r="L457" s="107" t="str">
        <f t="shared" si="96"/>
        <v/>
      </c>
      <c r="M457" s="108" t="str">
        <f t="shared" si="97"/>
        <v/>
      </c>
      <c r="N457" s="107" t="str">
        <f t="shared" si="98"/>
        <v/>
      </c>
      <c r="O457" s="109" t="str">
        <f t="shared" si="99"/>
        <v/>
      </c>
      <c r="P457" s="109" t="str">
        <f t="shared" si="100"/>
        <v/>
      </c>
      <c r="Q457" s="241" t="str">
        <f t="shared" si="101"/>
        <v/>
      </c>
      <c r="R457" s="110" t="str">
        <f t="shared" si="102"/>
        <v/>
      </c>
      <c r="S457" s="352">
        <f t="shared" ca="1" si="111"/>
        <v>1296</v>
      </c>
      <c r="T457" s="107" t="str">
        <f t="shared" si="103"/>
        <v/>
      </c>
      <c r="U457" s="108" t="str">
        <f t="shared" si="104"/>
        <v/>
      </c>
      <c r="V457" s="107" t="str">
        <f t="shared" si="105"/>
        <v/>
      </c>
      <c r="W457" s="107" t="str">
        <f t="shared" si="106"/>
        <v/>
      </c>
      <c r="X457" s="108" t="str">
        <f t="shared" si="107"/>
        <v/>
      </c>
      <c r="Y457" s="108" t="str">
        <f t="shared" si="108"/>
        <v/>
      </c>
      <c r="Z457" s="108" t="str">
        <f t="shared" si="109"/>
        <v xml:space="preserve">Temps restant : </v>
      </c>
      <c r="AA457" s="355" t="str">
        <f t="shared" si="110"/>
        <v/>
      </c>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row>
    <row r="458" spans="1:87" ht="15.75" thickBot="1">
      <c r="A458" s="354" t="str">
        <f>IF(eligibilité!AG460="","",eligibilité!A460)</f>
        <v/>
      </c>
      <c r="B458" s="103" t="str">
        <f>IF(A458="","",IF(VLOOKUP(A458,eligibilité!$A$15:$J$515,2,TRUE)="","",VLOOKUP(A458,eligibilité!$A$15:$J$515,2,TRUE)))</f>
        <v/>
      </c>
      <c r="C458" s="103" t="str">
        <f>IF(A458="","",IF(VLOOKUP(A458,eligibilité!$A$15:$AG$515,3,TRUE)="","",VLOOKUP(A458,eligibilité!$A$15:$AG$515,3,TRUE)))</f>
        <v/>
      </c>
      <c r="D458" s="103" t="str">
        <f>IF(A458="","",IF(VLOOKUP(A458,eligibilité!$A$15:$AG$515,4,TRUE)="","",VLOOKUP(A458,eligibilité!$A$15:$AG$515,4,TRUE)))</f>
        <v/>
      </c>
      <c r="E458" s="103" t="str">
        <f>IF(A458="","",IF(VLOOKUP(A458,eligibilité!$A$15:$AG$515,5,TRUE)="","",VLOOKUP(A458,eligibilité!$A$15:$AG$515,5,TRUE)))</f>
        <v/>
      </c>
      <c r="F458" s="104" t="str">
        <f>IF(A458="","",IF(VLOOKUP(A458,eligibilité!$A$15:$AG$515,6,TRUE)="","",VLOOKUP(A458,eligibilité!$A$15:$AG$515,6,TRUE)))</f>
        <v/>
      </c>
      <c r="G458" s="104" t="str">
        <f>IF(A458="","",IF(VLOOKUP(A458,eligibilité!$A$15:$AG$515,7,TRUE)="","",VLOOKUP(A458,eligibilité!$A$15:$AG$515,7,TRUE)))</f>
        <v/>
      </c>
      <c r="H458" s="323" t="str">
        <f>IF(A458="","",IF(VLOOKUP(A458,eligibilité!$A$15:$AG$515,8,TRUE)="","",VLOOKUP(A458,eligibilité!$A$15:$AG$515,8,TRUE)))</f>
        <v/>
      </c>
      <c r="I458" s="103" t="str">
        <f>IF(A458="","",IF(VLOOKUP(A458,eligibilité!$A$15:$AG$515,9,TRUE)="","",VLOOKUP(A458,eligibilité!$A$15:$AG$515,9,TRUE)))</f>
        <v/>
      </c>
      <c r="J458" s="105" t="str">
        <f>IF(A458="","",IF(VLOOKUP(A458,eligibilité!$A$15:$AG$515,10,TRUE)="","",VLOOKUP(A458,eligibilité!$A$15:$AG$515,10,TRUE)))</f>
        <v/>
      </c>
      <c r="K458" s="106" t="str">
        <f>IF(A458="","",IF(VLOOKUP(A458,eligibilité!$A$15:$AG$515,30,FALSE)=0,"",VLOOKUP(A458,eligibilité!$A$15:$AG$515,30,FALSE)))</f>
        <v/>
      </c>
      <c r="L458" s="107" t="str">
        <f t="shared" si="96"/>
        <v/>
      </c>
      <c r="M458" s="108" t="str">
        <f t="shared" si="97"/>
        <v/>
      </c>
      <c r="N458" s="107" t="str">
        <f t="shared" si="98"/>
        <v/>
      </c>
      <c r="O458" s="109" t="str">
        <f t="shared" si="99"/>
        <v/>
      </c>
      <c r="P458" s="109" t="str">
        <f t="shared" si="100"/>
        <v/>
      </c>
      <c r="Q458" s="241" t="str">
        <f t="shared" si="101"/>
        <v/>
      </c>
      <c r="R458" s="110" t="str">
        <f t="shared" si="102"/>
        <v/>
      </c>
      <c r="S458" s="352">
        <f t="shared" ca="1" si="111"/>
        <v>1296</v>
      </c>
      <c r="T458" s="107" t="str">
        <f t="shared" si="103"/>
        <v/>
      </c>
      <c r="U458" s="108" t="str">
        <f t="shared" si="104"/>
        <v/>
      </c>
      <c r="V458" s="107" t="str">
        <f t="shared" si="105"/>
        <v/>
      </c>
      <c r="W458" s="107" t="str">
        <f t="shared" si="106"/>
        <v/>
      </c>
      <c r="X458" s="108" t="str">
        <f t="shared" si="107"/>
        <v/>
      </c>
      <c r="Y458" s="108" t="str">
        <f t="shared" si="108"/>
        <v/>
      </c>
      <c r="Z458" s="108" t="str">
        <f t="shared" si="109"/>
        <v xml:space="preserve">Temps restant : </v>
      </c>
      <c r="AA458" s="355" t="str">
        <f t="shared" si="110"/>
        <v/>
      </c>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row>
    <row r="459" spans="1:87" ht="15.75" thickBot="1">
      <c r="A459" s="354" t="str">
        <f>IF(eligibilité!AG461="","",eligibilité!A461)</f>
        <v/>
      </c>
      <c r="B459" s="103" t="str">
        <f>IF(A459="","",IF(VLOOKUP(A459,eligibilité!$A$15:$J$515,2,TRUE)="","",VLOOKUP(A459,eligibilité!$A$15:$J$515,2,TRUE)))</f>
        <v/>
      </c>
      <c r="C459" s="103" t="str">
        <f>IF(A459="","",IF(VLOOKUP(A459,eligibilité!$A$15:$AG$515,3,TRUE)="","",VLOOKUP(A459,eligibilité!$A$15:$AG$515,3,TRUE)))</f>
        <v/>
      </c>
      <c r="D459" s="103" t="str">
        <f>IF(A459="","",IF(VLOOKUP(A459,eligibilité!$A$15:$AG$515,4,TRUE)="","",VLOOKUP(A459,eligibilité!$A$15:$AG$515,4,TRUE)))</f>
        <v/>
      </c>
      <c r="E459" s="103" t="str">
        <f>IF(A459="","",IF(VLOOKUP(A459,eligibilité!$A$15:$AG$515,5,TRUE)="","",VLOOKUP(A459,eligibilité!$A$15:$AG$515,5,TRUE)))</f>
        <v/>
      </c>
      <c r="F459" s="104" t="str">
        <f>IF(A459="","",IF(VLOOKUP(A459,eligibilité!$A$15:$AG$515,6,TRUE)="","",VLOOKUP(A459,eligibilité!$A$15:$AG$515,6,TRUE)))</f>
        <v/>
      </c>
      <c r="G459" s="104" t="str">
        <f>IF(A459="","",IF(VLOOKUP(A459,eligibilité!$A$15:$AG$515,7,TRUE)="","",VLOOKUP(A459,eligibilité!$A$15:$AG$515,7,TRUE)))</f>
        <v/>
      </c>
      <c r="H459" s="323" t="str">
        <f>IF(A459="","",IF(VLOOKUP(A459,eligibilité!$A$15:$AG$515,8,TRUE)="","",VLOOKUP(A459,eligibilité!$A$15:$AG$515,8,TRUE)))</f>
        <v/>
      </c>
      <c r="I459" s="103" t="str">
        <f>IF(A459="","",IF(VLOOKUP(A459,eligibilité!$A$15:$AG$515,9,TRUE)="","",VLOOKUP(A459,eligibilité!$A$15:$AG$515,9,TRUE)))</f>
        <v/>
      </c>
      <c r="J459" s="105" t="str">
        <f>IF(A459="","",IF(VLOOKUP(A459,eligibilité!$A$15:$AG$515,10,TRUE)="","",VLOOKUP(A459,eligibilité!$A$15:$AG$515,10,TRUE)))</f>
        <v/>
      </c>
      <c r="K459" s="106" t="str">
        <f>IF(A459="","",IF(VLOOKUP(A459,eligibilité!$A$15:$AG$515,30,FALSE)=0,"",VLOOKUP(A459,eligibilité!$A$15:$AG$515,30,FALSE)))</f>
        <v/>
      </c>
      <c r="L459" s="107" t="str">
        <f t="shared" si="96"/>
        <v/>
      </c>
      <c r="M459" s="108" t="str">
        <f t="shared" si="97"/>
        <v/>
      </c>
      <c r="N459" s="107" t="str">
        <f t="shared" si="98"/>
        <v/>
      </c>
      <c r="O459" s="109" t="str">
        <f t="shared" si="99"/>
        <v/>
      </c>
      <c r="P459" s="109" t="str">
        <f t="shared" si="100"/>
        <v/>
      </c>
      <c r="Q459" s="241" t="str">
        <f t="shared" si="101"/>
        <v/>
      </c>
      <c r="R459" s="110" t="str">
        <f t="shared" si="102"/>
        <v/>
      </c>
      <c r="S459" s="352">
        <f t="shared" ca="1" si="111"/>
        <v>1296</v>
      </c>
      <c r="T459" s="107" t="str">
        <f t="shared" si="103"/>
        <v/>
      </c>
      <c r="U459" s="108" t="str">
        <f t="shared" si="104"/>
        <v/>
      </c>
      <c r="V459" s="107" t="str">
        <f t="shared" si="105"/>
        <v/>
      </c>
      <c r="W459" s="107" t="str">
        <f t="shared" si="106"/>
        <v/>
      </c>
      <c r="X459" s="108" t="str">
        <f t="shared" si="107"/>
        <v/>
      </c>
      <c r="Y459" s="108" t="str">
        <f t="shared" si="108"/>
        <v/>
      </c>
      <c r="Z459" s="108" t="str">
        <f t="shared" si="109"/>
        <v xml:space="preserve">Temps restant : </v>
      </c>
      <c r="AA459" s="355" t="str">
        <f t="shared" si="110"/>
        <v/>
      </c>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row>
    <row r="460" spans="1:87" ht="15.75" thickBot="1">
      <c r="A460" s="354" t="str">
        <f>IF(eligibilité!AG462="","",eligibilité!A462)</f>
        <v/>
      </c>
      <c r="B460" s="103" t="str">
        <f>IF(A460="","",IF(VLOOKUP(A460,eligibilité!$A$15:$J$515,2,TRUE)="","",VLOOKUP(A460,eligibilité!$A$15:$J$515,2,TRUE)))</f>
        <v/>
      </c>
      <c r="C460" s="103" t="str">
        <f>IF(A460="","",IF(VLOOKUP(A460,eligibilité!$A$15:$AG$515,3,TRUE)="","",VLOOKUP(A460,eligibilité!$A$15:$AG$515,3,TRUE)))</f>
        <v/>
      </c>
      <c r="D460" s="103" t="str">
        <f>IF(A460="","",IF(VLOOKUP(A460,eligibilité!$A$15:$AG$515,4,TRUE)="","",VLOOKUP(A460,eligibilité!$A$15:$AG$515,4,TRUE)))</f>
        <v/>
      </c>
      <c r="E460" s="103" t="str">
        <f>IF(A460="","",IF(VLOOKUP(A460,eligibilité!$A$15:$AG$515,5,TRUE)="","",VLOOKUP(A460,eligibilité!$A$15:$AG$515,5,TRUE)))</f>
        <v/>
      </c>
      <c r="F460" s="104" t="str">
        <f>IF(A460="","",IF(VLOOKUP(A460,eligibilité!$A$15:$AG$515,6,TRUE)="","",VLOOKUP(A460,eligibilité!$A$15:$AG$515,6,TRUE)))</f>
        <v/>
      </c>
      <c r="G460" s="104" t="str">
        <f>IF(A460="","",IF(VLOOKUP(A460,eligibilité!$A$15:$AG$515,7,TRUE)="","",VLOOKUP(A460,eligibilité!$A$15:$AG$515,7,TRUE)))</f>
        <v/>
      </c>
      <c r="H460" s="323" t="str">
        <f>IF(A460="","",IF(VLOOKUP(A460,eligibilité!$A$15:$AG$515,8,TRUE)="","",VLOOKUP(A460,eligibilité!$A$15:$AG$515,8,TRUE)))</f>
        <v/>
      </c>
      <c r="I460" s="103" t="str">
        <f>IF(A460="","",IF(VLOOKUP(A460,eligibilité!$A$15:$AG$515,9,TRUE)="","",VLOOKUP(A460,eligibilité!$A$15:$AG$515,9,TRUE)))</f>
        <v/>
      </c>
      <c r="J460" s="105" t="str">
        <f>IF(A460="","",IF(VLOOKUP(A460,eligibilité!$A$15:$AG$515,10,TRUE)="","",VLOOKUP(A460,eligibilité!$A$15:$AG$515,10,TRUE)))</f>
        <v/>
      </c>
      <c r="K460" s="106" t="str">
        <f>IF(A460="","",IF(VLOOKUP(A460,eligibilité!$A$15:$AG$515,30,FALSE)=0,"",VLOOKUP(A460,eligibilité!$A$15:$AG$515,30,FALSE)))</f>
        <v/>
      </c>
      <c r="L460" s="107" t="str">
        <f t="shared" si="96"/>
        <v/>
      </c>
      <c r="M460" s="108" t="str">
        <f t="shared" si="97"/>
        <v/>
      </c>
      <c r="N460" s="107" t="str">
        <f t="shared" si="98"/>
        <v/>
      </c>
      <c r="O460" s="109" t="str">
        <f t="shared" si="99"/>
        <v/>
      </c>
      <c r="P460" s="109" t="str">
        <f t="shared" si="100"/>
        <v/>
      </c>
      <c r="Q460" s="241" t="str">
        <f t="shared" si="101"/>
        <v/>
      </c>
      <c r="R460" s="110" t="str">
        <f t="shared" si="102"/>
        <v/>
      </c>
      <c r="S460" s="352">
        <f t="shared" ca="1" si="111"/>
        <v>1296</v>
      </c>
      <c r="T460" s="107" t="str">
        <f t="shared" si="103"/>
        <v/>
      </c>
      <c r="U460" s="108" t="str">
        <f t="shared" si="104"/>
        <v/>
      </c>
      <c r="V460" s="107" t="str">
        <f t="shared" si="105"/>
        <v/>
      </c>
      <c r="W460" s="107" t="str">
        <f t="shared" si="106"/>
        <v/>
      </c>
      <c r="X460" s="108" t="str">
        <f t="shared" si="107"/>
        <v/>
      </c>
      <c r="Y460" s="108" t="str">
        <f t="shared" si="108"/>
        <v/>
      </c>
      <c r="Z460" s="108" t="str">
        <f t="shared" si="109"/>
        <v xml:space="preserve">Temps restant : </v>
      </c>
      <c r="AA460" s="355" t="str">
        <f t="shared" si="110"/>
        <v/>
      </c>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row>
    <row r="461" spans="1:87" ht="15.75" thickBot="1">
      <c r="A461" s="354" t="str">
        <f>IF(eligibilité!AG463="","",eligibilité!A463)</f>
        <v/>
      </c>
      <c r="B461" s="103" t="str">
        <f>IF(A461="","",IF(VLOOKUP(A461,eligibilité!$A$15:$J$515,2,TRUE)="","",VLOOKUP(A461,eligibilité!$A$15:$J$515,2,TRUE)))</f>
        <v/>
      </c>
      <c r="C461" s="103" t="str">
        <f>IF(A461="","",IF(VLOOKUP(A461,eligibilité!$A$15:$AG$515,3,TRUE)="","",VLOOKUP(A461,eligibilité!$A$15:$AG$515,3,TRUE)))</f>
        <v/>
      </c>
      <c r="D461" s="103" t="str">
        <f>IF(A461="","",IF(VLOOKUP(A461,eligibilité!$A$15:$AG$515,4,TRUE)="","",VLOOKUP(A461,eligibilité!$A$15:$AG$515,4,TRUE)))</f>
        <v/>
      </c>
      <c r="E461" s="103" t="str">
        <f>IF(A461="","",IF(VLOOKUP(A461,eligibilité!$A$15:$AG$515,5,TRUE)="","",VLOOKUP(A461,eligibilité!$A$15:$AG$515,5,TRUE)))</f>
        <v/>
      </c>
      <c r="F461" s="104" t="str">
        <f>IF(A461="","",IF(VLOOKUP(A461,eligibilité!$A$15:$AG$515,6,TRUE)="","",VLOOKUP(A461,eligibilité!$A$15:$AG$515,6,TRUE)))</f>
        <v/>
      </c>
      <c r="G461" s="104" t="str">
        <f>IF(A461="","",IF(VLOOKUP(A461,eligibilité!$A$15:$AG$515,7,TRUE)="","",VLOOKUP(A461,eligibilité!$A$15:$AG$515,7,TRUE)))</f>
        <v/>
      </c>
      <c r="H461" s="323" t="str">
        <f>IF(A461="","",IF(VLOOKUP(A461,eligibilité!$A$15:$AG$515,8,TRUE)="","",VLOOKUP(A461,eligibilité!$A$15:$AG$515,8,TRUE)))</f>
        <v/>
      </c>
      <c r="I461" s="103" t="str">
        <f>IF(A461="","",IF(VLOOKUP(A461,eligibilité!$A$15:$AG$515,9,TRUE)="","",VLOOKUP(A461,eligibilité!$A$15:$AG$515,9,TRUE)))</f>
        <v/>
      </c>
      <c r="J461" s="105" t="str">
        <f>IF(A461="","",IF(VLOOKUP(A461,eligibilité!$A$15:$AG$515,10,TRUE)="","",VLOOKUP(A461,eligibilité!$A$15:$AG$515,10,TRUE)))</f>
        <v/>
      </c>
      <c r="K461" s="106" t="str">
        <f>IF(A461="","",IF(VLOOKUP(A461,eligibilité!$A$15:$AG$515,30,FALSE)=0,"",VLOOKUP(A461,eligibilité!$A$15:$AG$515,30,FALSE)))</f>
        <v/>
      </c>
      <c r="L461" s="107" t="str">
        <f t="shared" si="96"/>
        <v/>
      </c>
      <c r="M461" s="108" t="str">
        <f t="shared" si="97"/>
        <v/>
      </c>
      <c r="N461" s="107" t="str">
        <f t="shared" si="98"/>
        <v/>
      </c>
      <c r="O461" s="109" t="str">
        <f t="shared" si="99"/>
        <v/>
      </c>
      <c r="P461" s="109" t="str">
        <f t="shared" si="100"/>
        <v/>
      </c>
      <c r="Q461" s="241" t="str">
        <f t="shared" si="101"/>
        <v/>
      </c>
      <c r="R461" s="110" t="str">
        <f t="shared" si="102"/>
        <v/>
      </c>
      <c r="S461" s="352">
        <f t="shared" ca="1" si="111"/>
        <v>1296</v>
      </c>
      <c r="T461" s="107" t="str">
        <f t="shared" si="103"/>
        <v/>
      </c>
      <c r="U461" s="108" t="str">
        <f t="shared" si="104"/>
        <v/>
      </c>
      <c r="V461" s="107" t="str">
        <f t="shared" si="105"/>
        <v/>
      </c>
      <c r="W461" s="107" t="str">
        <f t="shared" si="106"/>
        <v/>
      </c>
      <c r="X461" s="108" t="str">
        <f t="shared" si="107"/>
        <v/>
      </c>
      <c r="Y461" s="108" t="str">
        <f t="shared" si="108"/>
        <v/>
      </c>
      <c r="Z461" s="108" t="str">
        <f t="shared" si="109"/>
        <v xml:space="preserve">Temps restant : </v>
      </c>
      <c r="AA461" s="355" t="str">
        <f t="shared" si="110"/>
        <v/>
      </c>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row>
    <row r="462" spans="1:87" ht="15.75" thickBot="1">
      <c r="A462" s="354" t="str">
        <f>IF(eligibilité!AG464="","",eligibilité!A464)</f>
        <v/>
      </c>
      <c r="B462" s="103" t="str">
        <f>IF(A462="","",IF(VLOOKUP(A462,eligibilité!$A$15:$J$515,2,TRUE)="","",VLOOKUP(A462,eligibilité!$A$15:$J$515,2,TRUE)))</f>
        <v/>
      </c>
      <c r="C462" s="103" t="str">
        <f>IF(A462="","",IF(VLOOKUP(A462,eligibilité!$A$15:$AG$515,3,TRUE)="","",VLOOKUP(A462,eligibilité!$A$15:$AG$515,3,TRUE)))</f>
        <v/>
      </c>
      <c r="D462" s="103" t="str">
        <f>IF(A462="","",IF(VLOOKUP(A462,eligibilité!$A$15:$AG$515,4,TRUE)="","",VLOOKUP(A462,eligibilité!$A$15:$AG$515,4,TRUE)))</f>
        <v/>
      </c>
      <c r="E462" s="103" t="str">
        <f>IF(A462="","",IF(VLOOKUP(A462,eligibilité!$A$15:$AG$515,5,TRUE)="","",VLOOKUP(A462,eligibilité!$A$15:$AG$515,5,TRUE)))</f>
        <v/>
      </c>
      <c r="F462" s="104" t="str">
        <f>IF(A462="","",IF(VLOOKUP(A462,eligibilité!$A$15:$AG$515,6,TRUE)="","",VLOOKUP(A462,eligibilité!$A$15:$AG$515,6,TRUE)))</f>
        <v/>
      </c>
      <c r="G462" s="104" t="str">
        <f>IF(A462="","",IF(VLOOKUP(A462,eligibilité!$A$15:$AG$515,7,TRUE)="","",VLOOKUP(A462,eligibilité!$A$15:$AG$515,7,TRUE)))</f>
        <v/>
      </c>
      <c r="H462" s="323" t="str">
        <f>IF(A462="","",IF(VLOOKUP(A462,eligibilité!$A$15:$AG$515,8,TRUE)="","",VLOOKUP(A462,eligibilité!$A$15:$AG$515,8,TRUE)))</f>
        <v/>
      </c>
      <c r="I462" s="103" t="str">
        <f>IF(A462="","",IF(VLOOKUP(A462,eligibilité!$A$15:$AG$515,9,TRUE)="","",VLOOKUP(A462,eligibilité!$A$15:$AG$515,9,TRUE)))</f>
        <v/>
      </c>
      <c r="J462" s="105" t="str">
        <f>IF(A462="","",IF(VLOOKUP(A462,eligibilité!$A$15:$AG$515,10,TRUE)="","",VLOOKUP(A462,eligibilité!$A$15:$AG$515,10,TRUE)))</f>
        <v/>
      </c>
      <c r="K462" s="106" t="str">
        <f>IF(A462="","",IF(VLOOKUP(A462,eligibilité!$A$15:$AG$515,30,FALSE)=0,"",VLOOKUP(A462,eligibilité!$A$15:$AG$515,30,FALSE)))</f>
        <v/>
      </c>
      <c r="L462" s="107" t="str">
        <f t="shared" ref="L462:L513" si="112">IF(K462="","",48-K462)</f>
        <v/>
      </c>
      <c r="M462" s="108" t="str">
        <f t="shared" ref="M462:M513" si="113">IF(L462="","",INT(L462/12))</f>
        <v/>
      </c>
      <c r="N462" s="107" t="str">
        <f t="shared" ref="N462:N511" si="114">IF(L462="","",(L462-M462*12))</f>
        <v/>
      </c>
      <c r="O462" s="109" t="str">
        <f t="shared" ref="O462:O511" si="115">IF(L462="","",INT(N462))</f>
        <v/>
      </c>
      <c r="P462" s="109" t="str">
        <f t="shared" ref="P462:P511" si="116">IF(L462="","",ROUNDDOWN((N462-O462)*30.44,0))</f>
        <v/>
      </c>
      <c r="Q462" s="241" t="str">
        <f t="shared" ref="Q462:Q511" si="117">IF(K462="","",CONCATENATE(M462," an(s) ",O462," mois ",P462," jour(s)"))</f>
        <v/>
      </c>
      <c r="R462" s="110" t="str">
        <f t="shared" ref="R462:R511" si="118">IF(K462="","",M462*365.25+O462*30.44+P462)</f>
        <v/>
      </c>
      <c r="S462" s="352">
        <f t="shared" ca="1" si="111"/>
        <v>1296</v>
      </c>
      <c r="T462" s="107" t="str">
        <f t="shared" ref="T462:T511" si="119">IF(R462="","",R462-S462)</f>
        <v/>
      </c>
      <c r="U462" s="108" t="str">
        <f t="shared" ref="U462:U511" si="120">IF(L462="","",IF(T462&lt;=365.25,0,INT(T462/365.25)))</f>
        <v/>
      </c>
      <c r="V462" s="107" t="str">
        <f t="shared" ref="V462:V511" si="121">IF(T462="","",T462-U462)</f>
        <v/>
      </c>
      <c r="W462" s="107" t="str">
        <f t="shared" ref="W462:W511" si="122">IF(L462="","",IF(U462=0,(T462/30.44),(T462/30.44)-12))</f>
        <v/>
      </c>
      <c r="X462" s="108" t="str">
        <f t="shared" ref="X462:X511" si="123">IF(W462="","",ABS(ROUNDDOWN(W462,0)))</f>
        <v/>
      </c>
      <c r="Y462" s="108" t="str">
        <f t="shared" ref="Y462:Y511" si="124">IF(T462="","",ROUNDDOWN(ABS(W462-ROUNDDOWN(W462,0))*30.44,0))</f>
        <v/>
      </c>
      <c r="Z462" s="108" t="str">
        <f t="shared" ref="Z462:Z511" si="125">IF(T462&lt;=0,"Temps écoulé depuis : ","Temps restant : ")</f>
        <v xml:space="preserve">Temps restant : </v>
      </c>
      <c r="AA462" s="355" t="str">
        <f t="shared" ref="AA462:AA511" si="126">IF(L462="","",CONCATENATE(Z462,U462," an(s) ",X462," mois ",Y462," jour(s) "))</f>
        <v/>
      </c>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row>
    <row r="463" spans="1:87" ht="15.75" thickBot="1">
      <c r="A463" s="354" t="str">
        <f>IF(eligibilité!AG465="","",eligibilité!A465)</f>
        <v/>
      </c>
      <c r="B463" s="103" t="str">
        <f>IF(A463="","",IF(VLOOKUP(A463,eligibilité!$A$15:$J$515,2,TRUE)="","",VLOOKUP(A463,eligibilité!$A$15:$J$515,2,TRUE)))</f>
        <v/>
      </c>
      <c r="C463" s="103" t="str">
        <f>IF(A463="","",IF(VLOOKUP(A463,eligibilité!$A$15:$AG$515,3,TRUE)="","",VLOOKUP(A463,eligibilité!$A$15:$AG$515,3,TRUE)))</f>
        <v/>
      </c>
      <c r="D463" s="103" t="str">
        <f>IF(A463="","",IF(VLOOKUP(A463,eligibilité!$A$15:$AG$515,4,TRUE)="","",VLOOKUP(A463,eligibilité!$A$15:$AG$515,4,TRUE)))</f>
        <v/>
      </c>
      <c r="E463" s="103" t="str">
        <f>IF(A463="","",IF(VLOOKUP(A463,eligibilité!$A$15:$AG$515,5,TRUE)="","",VLOOKUP(A463,eligibilité!$A$15:$AG$515,5,TRUE)))</f>
        <v/>
      </c>
      <c r="F463" s="104" t="str">
        <f>IF(A463="","",IF(VLOOKUP(A463,eligibilité!$A$15:$AG$515,6,TRUE)="","",VLOOKUP(A463,eligibilité!$A$15:$AG$515,6,TRUE)))</f>
        <v/>
      </c>
      <c r="G463" s="104" t="str">
        <f>IF(A463="","",IF(VLOOKUP(A463,eligibilité!$A$15:$AG$515,7,TRUE)="","",VLOOKUP(A463,eligibilité!$A$15:$AG$515,7,TRUE)))</f>
        <v/>
      </c>
      <c r="H463" s="323" t="str">
        <f>IF(A463="","",IF(VLOOKUP(A463,eligibilité!$A$15:$AG$515,8,TRUE)="","",VLOOKUP(A463,eligibilité!$A$15:$AG$515,8,TRUE)))</f>
        <v/>
      </c>
      <c r="I463" s="103" t="str">
        <f>IF(A463="","",IF(VLOOKUP(A463,eligibilité!$A$15:$AG$515,9,TRUE)="","",VLOOKUP(A463,eligibilité!$A$15:$AG$515,9,TRUE)))</f>
        <v/>
      </c>
      <c r="J463" s="105" t="str">
        <f>IF(A463="","",IF(VLOOKUP(A463,eligibilité!$A$15:$AG$515,10,TRUE)="","",VLOOKUP(A463,eligibilité!$A$15:$AG$515,10,TRUE)))</f>
        <v/>
      </c>
      <c r="K463" s="106" t="str">
        <f>IF(A463="","",IF(VLOOKUP(A463,eligibilité!$A$15:$AG$515,30,FALSE)=0,"",VLOOKUP(A463,eligibilité!$A$15:$AG$515,30,FALSE)))</f>
        <v/>
      </c>
      <c r="L463" s="107" t="str">
        <f t="shared" si="112"/>
        <v/>
      </c>
      <c r="M463" s="108" t="str">
        <f t="shared" si="113"/>
        <v/>
      </c>
      <c r="N463" s="107" t="str">
        <f t="shared" si="114"/>
        <v/>
      </c>
      <c r="O463" s="109" t="str">
        <f t="shared" si="115"/>
        <v/>
      </c>
      <c r="P463" s="109" t="str">
        <f t="shared" si="116"/>
        <v/>
      </c>
      <c r="Q463" s="241" t="str">
        <f t="shared" si="117"/>
        <v/>
      </c>
      <c r="R463" s="110" t="str">
        <f t="shared" si="118"/>
        <v/>
      </c>
      <c r="S463" s="352">
        <f t="shared" ref="S463:S513" ca="1" si="127">TODAY()-DATE(2013,4,1)</f>
        <v>1296</v>
      </c>
      <c r="T463" s="107" t="str">
        <f t="shared" si="119"/>
        <v/>
      </c>
      <c r="U463" s="108" t="str">
        <f t="shared" si="120"/>
        <v/>
      </c>
      <c r="V463" s="107" t="str">
        <f t="shared" si="121"/>
        <v/>
      </c>
      <c r="W463" s="107" t="str">
        <f t="shared" si="122"/>
        <v/>
      </c>
      <c r="X463" s="108" t="str">
        <f t="shared" si="123"/>
        <v/>
      </c>
      <c r="Y463" s="108" t="str">
        <f t="shared" si="124"/>
        <v/>
      </c>
      <c r="Z463" s="108" t="str">
        <f t="shared" si="125"/>
        <v xml:space="preserve">Temps restant : </v>
      </c>
      <c r="AA463" s="355" t="str">
        <f t="shared" si="126"/>
        <v/>
      </c>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row>
    <row r="464" spans="1:87" ht="15.75" thickBot="1">
      <c r="A464" s="354" t="str">
        <f>IF(eligibilité!AG466="","",eligibilité!A466)</f>
        <v/>
      </c>
      <c r="B464" s="103" t="str">
        <f>IF(A464="","",IF(VLOOKUP(A464,eligibilité!$A$15:$J$515,2,TRUE)="","",VLOOKUP(A464,eligibilité!$A$15:$J$515,2,TRUE)))</f>
        <v/>
      </c>
      <c r="C464" s="103" t="str">
        <f>IF(A464="","",IF(VLOOKUP(A464,eligibilité!$A$15:$AG$515,3,TRUE)="","",VLOOKUP(A464,eligibilité!$A$15:$AG$515,3,TRUE)))</f>
        <v/>
      </c>
      <c r="D464" s="103" t="str">
        <f>IF(A464="","",IF(VLOOKUP(A464,eligibilité!$A$15:$AG$515,4,TRUE)="","",VLOOKUP(A464,eligibilité!$A$15:$AG$515,4,TRUE)))</f>
        <v/>
      </c>
      <c r="E464" s="103" t="str">
        <f>IF(A464="","",IF(VLOOKUP(A464,eligibilité!$A$15:$AG$515,5,TRUE)="","",VLOOKUP(A464,eligibilité!$A$15:$AG$515,5,TRUE)))</f>
        <v/>
      </c>
      <c r="F464" s="104" t="str">
        <f>IF(A464="","",IF(VLOOKUP(A464,eligibilité!$A$15:$AG$515,6,TRUE)="","",VLOOKUP(A464,eligibilité!$A$15:$AG$515,6,TRUE)))</f>
        <v/>
      </c>
      <c r="G464" s="104" t="str">
        <f>IF(A464="","",IF(VLOOKUP(A464,eligibilité!$A$15:$AG$515,7,TRUE)="","",VLOOKUP(A464,eligibilité!$A$15:$AG$515,7,TRUE)))</f>
        <v/>
      </c>
      <c r="H464" s="323" t="str">
        <f>IF(A464="","",IF(VLOOKUP(A464,eligibilité!$A$15:$AG$515,8,TRUE)="","",VLOOKUP(A464,eligibilité!$A$15:$AG$515,8,TRUE)))</f>
        <v/>
      </c>
      <c r="I464" s="103" t="str">
        <f>IF(A464="","",IF(VLOOKUP(A464,eligibilité!$A$15:$AG$515,9,TRUE)="","",VLOOKUP(A464,eligibilité!$A$15:$AG$515,9,TRUE)))</f>
        <v/>
      </c>
      <c r="J464" s="105" t="str">
        <f>IF(A464="","",IF(VLOOKUP(A464,eligibilité!$A$15:$AG$515,10,TRUE)="","",VLOOKUP(A464,eligibilité!$A$15:$AG$515,10,TRUE)))</f>
        <v/>
      </c>
      <c r="K464" s="106" t="str">
        <f>IF(A464="","",IF(VLOOKUP(A464,eligibilité!$A$15:$AG$515,30,FALSE)=0,"",VLOOKUP(A464,eligibilité!$A$15:$AG$515,30,FALSE)))</f>
        <v/>
      </c>
      <c r="L464" s="107" t="str">
        <f t="shared" si="112"/>
        <v/>
      </c>
      <c r="M464" s="108" t="str">
        <f t="shared" si="113"/>
        <v/>
      </c>
      <c r="N464" s="107" t="str">
        <f t="shared" si="114"/>
        <v/>
      </c>
      <c r="O464" s="109" t="str">
        <f t="shared" si="115"/>
        <v/>
      </c>
      <c r="P464" s="109" t="str">
        <f t="shared" si="116"/>
        <v/>
      </c>
      <c r="Q464" s="241" t="str">
        <f t="shared" si="117"/>
        <v/>
      </c>
      <c r="R464" s="110" t="str">
        <f t="shared" si="118"/>
        <v/>
      </c>
      <c r="S464" s="352">
        <f t="shared" ca="1" si="127"/>
        <v>1296</v>
      </c>
      <c r="T464" s="107" t="str">
        <f t="shared" si="119"/>
        <v/>
      </c>
      <c r="U464" s="108" t="str">
        <f t="shared" si="120"/>
        <v/>
      </c>
      <c r="V464" s="107" t="str">
        <f t="shared" si="121"/>
        <v/>
      </c>
      <c r="W464" s="107" t="str">
        <f t="shared" si="122"/>
        <v/>
      </c>
      <c r="X464" s="108" t="str">
        <f t="shared" si="123"/>
        <v/>
      </c>
      <c r="Y464" s="108" t="str">
        <f t="shared" si="124"/>
        <v/>
      </c>
      <c r="Z464" s="108" t="str">
        <f t="shared" si="125"/>
        <v xml:space="preserve">Temps restant : </v>
      </c>
      <c r="AA464" s="355" t="str">
        <f t="shared" si="126"/>
        <v/>
      </c>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row>
    <row r="465" spans="1:87" ht="15.75" thickBot="1">
      <c r="A465" s="354" t="str">
        <f>IF(eligibilité!AG467="","",eligibilité!A467)</f>
        <v/>
      </c>
      <c r="B465" s="103" t="str">
        <f>IF(A465="","",IF(VLOOKUP(A465,eligibilité!$A$15:$J$515,2,TRUE)="","",VLOOKUP(A465,eligibilité!$A$15:$J$515,2,TRUE)))</f>
        <v/>
      </c>
      <c r="C465" s="103" t="str">
        <f>IF(A465="","",IF(VLOOKUP(A465,eligibilité!$A$15:$AG$515,3,TRUE)="","",VLOOKUP(A465,eligibilité!$A$15:$AG$515,3,TRUE)))</f>
        <v/>
      </c>
      <c r="D465" s="103" t="str">
        <f>IF(A465="","",IF(VLOOKUP(A465,eligibilité!$A$15:$AG$515,4,TRUE)="","",VLOOKUP(A465,eligibilité!$A$15:$AG$515,4,TRUE)))</f>
        <v/>
      </c>
      <c r="E465" s="103" t="str">
        <f>IF(A465="","",IF(VLOOKUP(A465,eligibilité!$A$15:$AG$515,5,TRUE)="","",VLOOKUP(A465,eligibilité!$A$15:$AG$515,5,TRUE)))</f>
        <v/>
      </c>
      <c r="F465" s="104" t="str">
        <f>IF(A465="","",IF(VLOOKUP(A465,eligibilité!$A$15:$AG$515,6,TRUE)="","",VLOOKUP(A465,eligibilité!$A$15:$AG$515,6,TRUE)))</f>
        <v/>
      </c>
      <c r="G465" s="104" t="str">
        <f>IF(A465="","",IF(VLOOKUP(A465,eligibilité!$A$15:$AG$515,7,TRUE)="","",VLOOKUP(A465,eligibilité!$A$15:$AG$515,7,TRUE)))</f>
        <v/>
      </c>
      <c r="H465" s="323" t="str">
        <f>IF(A465="","",IF(VLOOKUP(A465,eligibilité!$A$15:$AG$515,8,TRUE)="","",VLOOKUP(A465,eligibilité!$A$15:$AG$515,8,TRUE)))</f>
        <v/>
      </c>
      <c r="I465" s="103" t="str">
        <f>IF(A465="","",IF(VLOOKUP(A465,eligibilité!$A$15:$AG$515,9,TRUE)="","",VLOOKUP(A465,eligibilité!$A$15:$AG$515,9,TRUE)))</f>
        <v/>
      </c>
      <c r="J465" s="105" t="str">
        <f>IF(A465="","",IF(VLOOKUP(A465,eligibilité!$A$15:$AG$515,10,TRUE)="","",VLOOKUP(A465,eligibilité!$A$15:$AG$515,10,TRUE)))</f>
        <v/>
      </c>
      <c r="K465" s="106" t="str">
        <f>IF(A465="","",IF(VLOOKUP(A465,eligibilité!$A$15:$AG$515,30,FALSE)=0,"",VLOOKUP(A465,eligibilité!$A$15:$AG$515,30,FALSE)))</f>
        <v/>
      </c>
      <c r="L465" s="107" t="str">
        <f t="shared" si="112"/>
        <v/>
      </c>
      <c r="M465" s="108" t="str">
        <f t="shared" si="113"/>
        <v/>
      </c>
      <c r="N465" s="107" t="str">
        <f t="shared" si="114"/>
        <v/>
      </c>
      <c r="O465" s="109" t="str">
        <f t="shared" si="115"/>
        <v/>
      </c>
      <c r="P465" s="109" t="str">
        <f t="shared" si="116"/>
        <v/>
      </c>
      <c r="Q465" s="241" t="str">
        <f t="shared" si="117"/>
        <v/>
      </c>
      <c r="R465" s="110" t="str">
        <f t="shared" si="118"/>
        <v/>
      </c>
      <c r="S465" s="352">
        <f t="shared" ca="1" si="127"/>
        <v>1296</v>
      </c>
      <c r="T465" s="107" t="str">
        <f t="shared" si="119"/>
        <v/>
      </c>
      <c r="U465" s="108" t="str">
        <f t="shared" si="120"/>
        <v/>
      </c>
      <c r="V465" s="107" t="str">
        <f t="shared" si="121"/>
        <v/>
      </c>
      <c r="W465" s="107" t="str">
        <f t="shared" si="122"/>
        <v/>
      </c>
      <c r="X465" s="108" t="str">
        <f t="shared" si="123"/>
        <v/>
      </c>
      <c r="Y465" s="108" t="str">
        <f t="shared" si="124"/>
        <v/>
      </c>
      <c r="Z465" s="108" t="str">
        <f t="shared" si="125"/>
        <v xml:space="preserve">Temps restant : </v>
      </c>
      <c r="AA465" s="355" t="str">
        <f t="shared" si="126"/>
        <v/>
      </c>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row>
    <row r="466" spans="1:87" ht="15.75" thickBot="1">
      <c r="A466" s="354" t="str">
        <f>IF(eligibilité!AG468="","",eligibilité!A468)</f>
        <v/>
      </c>
      <c r="B466" s="103" t="str">
        <f>IF(A466="","",IF(VLOOKUP(A466,eligibilité!$A$15:$J$515,2,TRUE)="","",VLOOKUP(A466,eligibilité!$A$15:$J$515,2,TRUE)))</f>
        <v/>
      </c>
      <c r="C466" s="103" t="str">
        <f>IF(A466="","",IF(VLOOKUP(A466,eligibilité!$A$15:$AG$515,3,TRUE)="","",VLOOKUP(A466,eligibilité!$A$15:$AG$515,3,TRUE)))</f>
        <v/>
      </c>
      <c r="D466" s="103" t="str">
        <f>IF(A466="","",IF(VLOOKUP(A466,eligibilité!$A$15:$AG$515,4,TRUE)="","",VLOOKUP(A466,eligibilité!$A$15:$AG$515,4,TRUE)))</f>
        <v/>
      </c>
      <c r="E466" s="103" t="str">
        <f>IF(A466="","",IF(VLOOKUP(A466,eligibilité!$A$15:$AG$515,5,TRUE)="","",VLOOKUP(A466,eligibilité!$A$15:$AG$515,5,TRUE)))</f>
        <v/>
      </c>
      <c r="F466" s="104" t="str">
        <f>IF(A466="","",IF(VLOOKUP(A466,eligibilité!$A$15:$AG$515,6,TRUE)="","",VLOOKUP(A466,eligibilité!$A$15:$AG$515,6,TRUE)))</f>
        <v/>
      </c>
      <c r="G466" s="104" t="str">
        <f>IF(A466="","",IF(VLOOKUP(A466,eligibilité!$A$15:$AG$515,7,TRUE)="","",VLOOKUP(A466,eligibilité!$A$15:$AG$515,7,TRUE)))</f>
        <v/>
      </c>
      <c r="H466" s="323" t="str">
        <f>IF(A466="","",IF(VLOOKUP(A466,eligibilité!$A$15:$AG$515,8,TRUE)="","",VLOOKUP(A466,eligibilité!$A$15:$AG$515,8,TRUE)))</f>
        <v/>
      </c>
      <c r="I466" s="103" t="str">
        <f>IF(A466="","",IF(VLOOKUP(A466,eligibilité!$A$15:$AG$515,9,TRUE)="","",VLOOKUP(A466,eligibilité!$A$15:$AG$515,9,TRUE)))</f>
        <v/>
      </c>
      <c r="J466" s="105" t="str">
        <f>IF(A466="","",IF(VLOOKUP(A466,eligibilité!$A$15:$AG$515,10,TRUE)="","",VLOOKUP(A466,eligibilité!$A$15:$AG$515,10,TRUE)))</f>
        <v/>
      </c>
      <c r="K466" s="106" t="str">
        <f>IF(A466="","",IF(VLOOKUP(A466,eligibilité!$A$15:$AG$515,30,FALSE)=0,"",VLOOKUP(A466,eligibilité!$A$15:$AG$515,30,FALSE)))</f>
        <v/>
      </c>
      <c r="L466" s="107" t="str">
        <f t="shared" si="112"/>
        <v/>
      </c>
      <c r="M466" s="108" t="str">
        <f t="shared" si="113"/>
        <v/>
      </c>
      <c r="N466" s="107" t="str">
        <f t="shared" si="114"/>
        <v/>
      </c>
      <c r="O466" s="109" t="str">
        <f t="shared" si="115"/>
        <v/>
      </c>
      <c r="P466" s="109" t="str">
        <f t="shared" si="116"/>
        <v/>
      </c>
      <c r="Q466" s="241" t="str">
        <f t="shared" si="117"/>
        <v/>
      </c>
      <c r="R466" s="110" t="str">
        <f t="shared" si="118"/>
        <v/>
      </c>
      <c r="S466" s="352">
        <f t="shared" ca="1" si="127"/>
        <v>1296</v>
      </c>
      <c r="T466" s="107" t="str">
        <f t="shared" si="119"/>
        <v/>
      </c>
      <c r="U466" s="108" t="str">
        <f t="shared" si="120"/>
        <v/>
      </c>
      <c r="V466" s="107" t="str">
        <f t="shared" si="121"/>
        <v/>
      </c>
      <c r="W466" s="107" t="str">
        <f t="shared" si="122"/>
        <v/>
      </c>
      <c r="X466" s="108" t="str">
        <f t="shared" si="123"/>
        <v/>
      </c>
      <c r="Y466" s="108" t="str">
        <f t="shared" si="124"/>
        <v/>
      </c>
      <c r="Z466" s="108" t="str">
        <f t="shared" si="125"/>
        <v xml:space="preserve">Temps restant : </v>
      </c>
      <c r="AA466" s="355" t="str">
        <f t="shared" si="126"/>
        <v/>
      </c>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row>
    <row r="467" spans="1:87" ht="15.75" thickBot="1">
      <c r="A467" s="354" t="str">
        <f>IF(eligibilité!AG469="","",eligibilité!A469)</f>
        <v/>
      </c>
      <c r="B467" s="103" t="str">
        <f>IF(A467="","",IF(VLOOKUP(A467,eligibilité!$A$15:$J$515,2,TRUE)="","",VLOOKUP(A467,eligibilité!$A$15:$J$515,2,TRUE)))</f>
        <v/>
      </c>
      <c r="C467" s="103" t="str">
        <f>IF(A467="","",IF(VLOOKUP(A467,eligibilité!$A$15:$AG$515,3,TRUE)="","",VLOOKUP(A467,eligibilité!$A$15:$AG$515,3,TRUE)))</f>
        <v/>
      </c>
      <c r="D467" s="103" t="str">
        <f>IF(A467="","",IF(VLOOKUP(A467,eligibilité!$A$15:$AG$515,4,TRUE)="","",VLOOKUP(A467,eligibilité!$A$15:$AG$515,4,TRUE)))</f>
        <v/>
      </c>
      <c r="E467" s="103" t="str">
        <f>IF(A467="","",IF(VLOOKUP(A467,eligibilité!$A$15:$AG$515,5,TRUE)="","",VLOOKUP(A467,eligibilité!$A$15:$AG$515,5,TRUE)))</f>
        <v/>
      </c>
      <c r="F467" s="104" t="str">
        <f>IF(A467="","",IF(VLOOKUP(A467,eligibilité!$A$15:$AG$515,6,TRUE)="","",VLOOKUP(A467,eligibilité!$A$15:$AG$515,6,TRUE)))</f>
        <v/>
      </c>
      <c r="G467" s="104" t="str">
        <f>IF(A467="","",IF(VLOOKUP(A467,eligibilité!$A$15:$AG$515,7,TRUE)="","",VLOOKUP(A467,eligibilité!$A$15:$AG$515,7,TRUE)))</f>
        <v/>
      </c>
      <c r="H467" s="323" t="str">
        <f>IF(A467="","",IF(VLOOKUP(A467,eligibilité!$A$15:$AG$515,8,TRUE)="","",VLOOKUP(A467,eligibilité!$A$15:$AG$515,8,TRUE)))</f>
        <v/>
      </c>
      <c r="I467" s="103" t="str">
        <f>IF(A467="","",IF(VLOOKUP(A467,eligibilité!$A$15:$AG$515,9,TRUE)="","",VLOOKUP(A467,eligibilité!$A$15:$AG$515,9,TRUE)))</f>
        <v/>
      </c>
      <c r="J467" s="105" t="str">
        <f>IF(A467="","",IF(VLOOKUP(A467,eligibilité!$A$15:$AG$515,10,TRUE)="","",VLOOKUP(A467,eligibilité!$A$15:$AG$515,10,TRUE)))</f>
        <v/>
      </c>
      <c r="K467" s="106" t="str">
        <f>IF(A467="","",IF(VLOOKUP(A467,eligibilité!$A$15:$AG$515,30,FALSE)=0,"",VLOOKUP(A467,eligibilité!$A$15:$AG$515,30,FALSE)))</f>
        <v/>
      </c>
      <c r="L467" s="107" t="str">
        <f t="shared" si="112"/>
        <v/>
      </c>
      <c r="M467" s="108" t="str">
        <f t="shared" si="113"/>
        <v/>
      </c>
      <c r="N467" s="107" t="str">
        <f t="shared" si="114"/>
        <v/>
      </c>
      <c r="O467" s="109" t="str">
        <f t="shared" si="115"/>
        <v/>
      </c>
      <c r="P467" s="109" t="str">
        <f t="shared" si="116"/>
        <v/>
      </c>
      <c r="Q467" s="241" t="str">
        <f t="shared" si="117"/>
        <v/>
      </c>
      <c r="R467" s="110" t="str">
        <f t="shared" si="118"/>
        <v/>
      </c>
      <c r="S467" s="352">
        <f t="shared" ca="1" si="127"/>
        <v>1296</v>
      </c>
      <c r="T467" s="107" t="str">
        <f t="shared" si="119"/>
        <v/>
      </c>
      <c r="U467" s="108" t="str">
        <f t="shared" si="120"/>
        <v/>
      </c>
      <c r="V467" s="107" t="str">
        <f t="shared" si="121"/>
        <v/>
      </c>
      <c r="W467" s="107" t="str">
        <f t="shared" si="122"/>
        <v/>
      </c>
      <c r="X467" s="108" t="str">
        <f t="shared" si="123"/>
        <v/>
      </c>
      <c r="Y467" s="108" t="str">
        <f t="shared" si="124"/>
        <v/>
      </c>
      <c r="Z467" s="108" t="str">
        <f t="shared" si="125"/>
        <v xml:space="preserve">Temps restant : </v>
      </c>
      <c r="AA467" s="355" t="str">
        <f t="shared" si="126"/>
        <v/>
      </c>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row>
    <row r="468" spans="1:87" ht="15.75" thickBot="1">
      <c r="A468" s="354" t="str">
        <f>IF(eligibilité!AG470="","",eligibilité!A470)</f>
        <v/>
      </c>
      <c r="B468" s="103" t="str">
        <f>IF(A468="","",IF(VLOOKUP(A468,eligibilité!$A$15:$J$515,2,TRUE)="","",VLOOKUP(A468,eligibilité!$A$15:$J$515,2,TRUE)))</f>
        <v/>
      </c>
      <c r="C468" s="103" t="str">
        <f>IF(A468="","",IF(VLOOKUP(A468,eligibilité!$A$15:$AG$515,3,TRUE)="","",VLOOKUP(A468,eligibilité!$A$15:$AG$515,3,TRUE)))</f>
        <v/>
      </c>
      <c r="D468" s="103" t="str">
        <f>IF(A468="","",IF(VLOOKUP(A468,eligibilité!$A$15:$AG$515,4,TRUE)="","",VLOOKUP(A468,eligibilité!$A$15:$AG$515,4,TRUE)))</f>
        <v/>
      </c>
      <c r="E468" s="103" t="str">
        <f>IF(A468="","",IF(VLOOKUP(A468,eligibilité!$A$15:$AG$515,5,TRUE)="","",VLOOKUP(A468,eligibilité!$A$15:$AG$515,5,TRUE)))</f>
        <v/>
      </c>
      <c r="F468" s="104" t="str">
        <f>IF(A468="","",IF(VLOOKUP(A468,eligibilité!$A$15:$AG$515,6,TRUE)="","",VLOOKUP(A468,eligibilité!$A$15:$AG$515,6,TRUE)))</f>
        <v/>
      </c>
      <c r="G468" s="104" t="str">
        <f>IF(A468="","",IF(VLOOKUP(A468,eligibilité!$A$15:$AG$515,7,TRUE)="","",VLOOKUP(A468,eligibilité!$A$15:$AG$515,7,TRUE)))</f>
        <v/>
      </c>
      <c r="H468" s="323" t="str">
        <f>IF(A468="","",IF(VLOOKUP(A468,eligibilité!$A$15:$AG$515,8,TRUE)="","",VLOOKUP(A468,eligibilité!$A$15:$AG$515,8,TRUE)))</f>
        <v/>
      </c>
      <c r="I468" s="103" t="str">
        <f>IF(A468="","",IF(VLOOKUP(A468,eligibilité!$A$15:$AG$515,9,TRUE)="","",VLOOKUP(A468,eligibilité!$A$15:$AG$515,9,TRUE)))</f>
        <v/>
      </c>
      <c r="J468" s="105" t="str">
        <f>IF(A468="","",IF(VLOOKUP(A468,eligibilité!$A$15:$AG$515,10,TRUE)="","",VLOOKUP(A468,eligibilité!$A$15:$AG$515,10,TRUE)))</f>
        <v/>
      </c>
      <c r="K468" s="106" t="str">
        <f>IF(A468="","",IF(VLOOKUP(A468,eligibilité!$A$15:$AG$515,30,FALSE)=0,"",VLOOKUP(A468,eligibilité!$A$15:$AG$515,30,FALSE)))</f>
        <v/>
      </c>
      <c r="L468" s="107" t="str">
        <f t="shared" si="112"/>
        <v/>
      </c>
      <c r="M468" s="108" t="str">
        <f t="shared" si="113"/>
        <v/>
      </c>
      <c r="N468" s="107" t="str">
        <f t="shared" si="114"/>
        <v/>
      </c>
      <c r="O468" s="109" t="str">
        <f t="shared" si="115"/>
        <v/>
      </c>
      <c r="P468" s="109" t="str">
        <f t="shared" si="116"/>
        <v/>
      </c>
      <c r="Q468" s="241" t="str">
        <f t="shared" si="117"/>
        <v/>
      </c>
      <c r="R468" s="110" t="str">
        <f t="shared" si="118"/>
        <v/>
      </c>
      <c r="S468" s="352">
        <f t="shared" ca="1" si="127"/>
        <v>1296</v>
      </c>
      <c r="T468" s="107" t="str">
        <f t="shared" si="119"/>
        <v/>
      </c>
      <c r="U468" s="108" t="str">
        <f t="shared" si="120"/>
        <v/>
      </c>
      <c r="V468" s="107" t="str">
        <f t="shared" si="121"/>
        <v/>
      </c>
      <c r="W468" s="107" t="str">
        <f t="shared" si="122"/>
        <v/>
      </c>
      <c r="X468" s="108" t="str">
        <f t="shared" si="123"/>
        <v/>
      </c>
      <c r="Y468" s="108" t="str">
        <f t="shared" si="124"/>
        <v/>
      </c>
      <c r="Z468" s="108" t="str">
        <f t="shared" si="125"/>
        <v xml:space="preserve">Temps restant : </v>
      </c>
      <c r="AA468" s="355" t="str">
        <f t="shared" si="126"/>
        <v/>
      </c>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row>
    <row r="469" spans="1:87" ht="15.75" thickBot="1">
      <c r="A469" s="354" t="str">
        <f>IF(eligibilité!AG471="","",eligibilité!A471)</f>
        <v/>
      </c>
      <c r="B469" s="103" t="str">
        <f>IF(A469="","",IF(VLOOKUP(A469,eligibilité!$A$15:$J$515,2,TRUE)="","",VLOOKUP(A469,eligibilité!$A$15:$J$515,2,TRUE)))</f>
        <v/>
      </c>
      <c r="C469" s="103" t="str">
        <f>IF(A469="","",IF(VLOOKUP(A469,eligibilité!$A$15:$AG$515,3,TRUE)="","",VLOOKUP(A469,eligibilité!$A$15:$AG$515,3,TRUE)))</f>
        <v/>
      </c>
      <c r="D469" s="103" t="str">
        <f>IF(A469="","",IF(VLOOKUP(A469,eligibilité!$A$15:$AG$515,4,TRUE)="","",VLOOKUP(A469,eligibilité!$A$15:$AG$515,4,TRUE)))</f>
        <v/>
      </c>
      <c r="E469" s="103" t="str">
        <f>IF(A469="","",IF(VLOOKUP(A469,eligibilité!$A$15:$AG$515,5,TRUE)="","",VLOOKUP(A469,eligibilité!$A$15:$AG$515,5,TRUE)))</f>
        <v/>
      </c>
      <c r="F469" s="104" t="str">
        <f>IF(A469="","",IF(VLOOKUP(A469,eligibilité!$A$15:$AG$515,6,TRUE)="","",VLOOKUP(A469,eligibilité!$A$15:$AG$515,6,TRUE)))</f>
        <v/>
      </c>
      <c r="G469" s="104" t="str">
        <f>IF(A469="","",IF(VLOOKUP(A469,eligibilité!$A$15:$AG$515,7,TRUE)="","",VLOOKUP(A469,eligibilité!$A$15:$AG$515,7,TRUE)))</f>
        <v/>
      </c>
      <c r="H469" s="323" t="str">
        <f>IF(A469="","",IF(VLOOKUP(A469,eligibilité!$A$15:$AG$515,8,TRUE)="","",VLOOKUP(A469,eligibilité!$A$15:$AG$515,8,TRUE)))</f>
        <v/>
      </c>
      <c r="I469" s="103" t="str">
        <f>IF(A469="","",IF(VLOOKUP(A469,eligibilité!$A$15:$AG$515,9,TRUE)="","",VLOOKUP(A469,eligibilité!$A$15:$AG$515,9,TRUE)))</f>
        <v/>
      </c>
      <c r="J469" s="105" t="str">
        <f>IF(A469="","",IF(VLOOKUP(A469,eligibilité!$A$15:$AG$515,10,TRUE)="","",VLOOKUP(A469,eligibilité!$A$15:$AG$515,10,TRUE)))</f>
        <v/>
      </c>
      <c r="K469" s="106" t="str">
        <f>IF(A469="","",IF(VLOOKUP(A469,eligibilité!$A$15:$AG$515,30,FALSE)=0,"",VLOOKUP(A469,eligibilité!$A$15:$AG$515,30,FALSE)))</f>
        <v/>
      </c>
      <c r="L469" s="107" t="str">
        <f t="shared" si="112"/>
        <v/>
      </c>
      <c r="M469" s="108" t="str">
        <f t="shared" si="113"/>
        <v/>
      </c>
      <c r="N469" s="107" t="str">
        <f t="shared" si="114"/>
        <v/>
      </c>
      <c r="O469" s="109" t="str">
        <f t="shared" si="115"/>
        <v/>
      </c>
      <c r="P469" s="109" t="str">
        <f t="shared" si="116"/>
        <v/>
      </c>
      <c r="Q469" s="241" t="str">
        <f t="shared" si="117"/>
        <v/>
      </c>
      <c r="R469" s="110" t="str">
        <f t="shared" si="118"/>
        <v/>
      </c>
      <c r="S469" s="352">
        <f t="shared" ca="1" si="127"/>
        <v>1296</v>
      </c>
      <c r="T469" s="107" t="str">
        <f t="shared" si="119"/>
        <v/>
      </c>
      <c r="U469" s="108" t="str">
        <f t="shared" si="120"/>
        <v/>
      </c>
      <c r="V469" s="107" t="str">
        <f t="shared" si="121"/>
        <v/>
      </c>
      <c r="W469" s="107" t="str">
        <f t="shared" si="122"/>
        <v/>
      </c>
      <c r="X469" s="108" t="str">
        <f t="shared" si="123"/>
        <v/>
      </c>
      <c r="Y469" s="108" t="str">
        <f t="shared" si="124"/>
        <v/>
      </c>
      <c r="Z469" s="108" t="str">
        <f t="shared" si="125"/>
        <v xml:space="preserve">Temps restant : </v>
      </c>
      <c r="AA469" s="355" t="str">
        <f t="shared" si="126"/>
        <v/>
      </c>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row>
    <row r="470" spans="1:87" ht="15.75" thickBot="1">
      <c r="A470" s="354" t="str">
        <f>IF(eligibilité!AG472="","",eligibilité!A472)</f>
        <v/>
      </c>
      <c r="B470" s="103" t="str">
        <f>IF(A470="","",IF(VLOOKUP(A470,eligibilité!$A$15:$J$515,2,TRUE)="","",VLOOKUP(A470,eligibilité!$A$15:$J$515,2,TRUE)))</f>
        <v/>
      </c>
      <c r="C470" s="103" t="str">
        <f>IF(A470="","",IF(VLOOKUP(A470,eligibilité!$A$15:$AG$515,3,TRUE)="","",VLOOKUP(A470,eligibilité!$A$15:$AG$515,3,TRUE)))</f>
        <v/>
      </c>
      <c r="D470" s="103" t="str">
        <f>IF(A470="","",IF(VLOOKUP(A470,eligibilité!$A$15:$AG$515,4,TRUE)="","",VLOOKUP(A470,eligibilité!$A$15:$AG$515,4,TRUE)))</f>
        <v/>
      </c>
      <c r="E470" s="103" t="str">
        <f>IF(A470="","",IF(VLOOKUP(A470,eligibilité!$A$15:$AG$515,5,TRUE)="","",VLOOKUP(A470,eligibilité!$A$15:$AG$515,5,TRUE)))</f>
        <v/>
      </c>
      <c r="F470" s="104" t="str">
        <f>IF(A470="","",IF(VLOOKUP(A470,eligibilité!$A$15:$AG$515,6,TRUE)="","",VLOOKUP(A470,eligibilité!$A$15:$AG$515,6,TRUE)))</f>
        <v/>
      </c>
      <c r="G470" s="104" t="str">
        <f>IF(A470="","",IF(VLOOKUP(A470,eligibilité!$A$15:$AG$515,7,TRUE)="","",VLOOKUP(A470,eligibilité!$A$15:$AG$515,7,TRUE)))</f>
        <v/>
      </c>
      <c r="H470" s="323" t="str">
        <f>IF(A470="","",IF(VLOOKUP(A470,eligibilité!$A$15:$AG$515,8,TRUE)="","",VLOOKUP(A470,eligibilité!$A$15:$AG$515,8,TRUE)))</f>
        <v/>
      </c>
      <c r="I470" s="103" t="str">
        <f>IF(A470="","",IF(VLOOKUP(A470,eligibilité!$A$15:$AG$515,9,TRUE)="","",VLOOKUP(A470,eligibilité!$A$15:$AG$515,9,TRUE)))</f>
        <v/>
      </c>
      <c r="J470" s="105" t="str">
        <f>IF(A470="","",IF(VLOOKUP(A470,eligibilité!$A$15:$AG$515,10,TRUE)="","",VLOOKUP(A470,eligibilité!$A$15:$AG$515,10,TRUE)))</f>
        <v/>
      </c>
      <c r="K470" s="106" t="str">
        <f>IF(A470="","",IF(VLOOKUP(A470,eligibilité!$A$15:$AG$515,30,FALSE)=0,"",VLOOKUP(A470,eligibilité!$A$15:$AG$515,30,FALSE)))</f>
        <v/>
      </c>
      <c r="L470" s="107" t="str">
        <f t="shared" si="112"/>
        <v/>
      </c>
      <c r="M470" s="108" t="str">
        <f t="shared" si="113"/>
        <v/>
      </c>
      <c r="N470" s="107" t="str">
        <f t="shared" si="114"/>
        <v/>
      </c>
      <c r="O470" s="109" t="str">
        <f t="shared" si="115"/>
        <v/>
      </c>
      <c r="P470" s="109" t="str">
        <f t="shared" si="116"/>
        <v/>
      </c>
      <c r="Q470" s="241" t="str">
        <f t="shared" si="117"/>
        <v/>
      </c>
      <c r="R470" s="110" t="str">
        <f t="shared" si="118"/>
        <v/>
      </c>
      <c r="S470" s="352">
        <f t="shared" ca="1" si="127"/>
        <v>1296</v>
      </c>
      <c r="T470" s="107" t="str">
        <f t="shared" si="119"/>
        <v/>
      </c>
      <c r="U470" s="108" t="str">
        <f t="shared" si="120"/>
        <v/>
      </c>
      <c r="V470" s="107" t="str">
        <f t="shared" si="121"/>
        <v/>
      </c>
      <c r="W470" s="107" t="str">
        <f t="shared" si="122"/>
        <v/>
      </c>
      <c r="X470" s="108" t="str">
        <f t="shared" si="123"/>
        <v/>
      </c>
      <c r="Y470" s="108" t="str">
        <f t="shared" si="124"/>
        <v/>
      </c>
      <c r="Z470" s="108" t="str">
        <f t="shared" si="125"/>
        <v xml:space="preserve">Temps restant : </v>
      </c>
      <c r="AA470" s="355" t="str">
        <f t="shared" si="126"/>
        <v/>
      </c>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row>
    <row r="471" spans="1:87" ht="15.75" thickBot="1">
      <c r="A471" s="354" t="str">
        <f>IF(eligibilité!AG473="","",eligibilité!A473)</f>
        <v/>
      </c>
      <c r="B471" s="103" t="str">
        <f>IF(A471="","",IF(VLOOKUP(A471,eligibilité!$A$15:$J$515,2,TRUE)="","",VLOOKUP(A471,eligibilité!$A$15:$J$515,2,TRUE)))</f>
        <v/>
      </c>
      <c r="C471" s="103" t="str">
        <f>IF(A471="","",IF(VLOOKUP(A471,eligibilité!$A$15:$AG$515,3,TRUE)="","",VLOOKUP(A471,eligibilité!$A$15:$AG$515,3,TRUE)))</f>
        <v/>
      </c>
      <c r="D471" s="103" t="str">
        <f>IF(A471="","",IF(VLOOKUP(A471,eligibilité!$A$15:$AG$515,4,TRUE)="","",VLOOKUP(A471,eligibilité!$A$15:$AG$515,4,TRUE)))</f>
        <v/>
      </c>
      <c r="E471" s="103" t="str">
        <f>IF(A471="","",IF(VLOOKUP(A471,eligibilité!$A$15:$AG$515,5,TRUE)="","",VLOOKUP(A471,eligibilité!$A$15:$AG$515,5,TRUE)))</f>
        <v/>
      </c>
      <c r="F471" s="104" t="str">
        <f>IF(A471="","",IF(VLOOKUP(A471,eligibilité!$A$15:$AG$515,6,TRUE)="","",VLOOKUP(A471,eligibilité!$A$15:$AG$515,6,TRUE)))</f>
        <v/>
      </c>
      <c r="G471" s="104" t="str">
        <f>IF(A471="","",IF(VLOOKUP(A471,eligibilité!$A$15:$AG$515,7,TRUE)="","",VLOOKUP(A471,eligibilité!$A$15:$AG$515,7,TRUE)))</f>
        <v/>
      </c>
      <c r="H471" s="323" t="str">
        <f>IF(A471="","",IF(VLOOKUP(A471,eligibilité!$A$15:$AG$515,8,TRUE)="","",VLOOKUP(A471,eligibilité!$A$15:$AG$515,8,TRUE)))</f>
        <v/>
      </c>
      <c r="I471" s="103" t="str">
        <f>IF(A471="","",IF(VLOOKUP(A471,eligibilité!$A$15:$AG$515,9,TRUE)="","",VLOOKUP(A471,eligibilité!$A$15:$AG$515,9,TRUE)))</f>
        <v/>
      </c>
      <c r="J471" s="105" t="str">
        <f>IF(A471="","",IF(VLOOKUP(A471,eligibilité!$A$15:$AG$515,10,TRUE)="","",VLOOKUP(A471,eligibilité!$A$15:$AG$515,10,TRUE)))</f>
        <v/>
      </c>
      <c r="K471" s="106" t="str">
        <f>IF(A471="","",IF(VLOOKUP(A471,eligibilité!$A$15:$AG$515,30,FALSE)=0,"",VLOOKUP(A471,eligibilité!$A$15:$AG$515,30,FALSE)))</f>
        <v/>
      </c>
      <c r="L471" s="107" t="str">
        <f t="shared" si="112"/>
        <v/>
      </c>
      <c r="M471" s="108" t="str">
        <f t="shared" si="113"/>
        <v/>
      </c>
      <c r="N471" s="107" t="str">
        <f t="shared" si="114"/>
        <v/>
      </c>
      <c r="O471" s="109" t="str">
        <f t="shared" si="115"/>
        <v/>
      </c>
      <c r="P471" s="109" t="str">
        <f t="shared" si="116"/>
        <v/>
      </c>
      <c r="Q471" s="241" t="str">
        <f t="shared" si="117"/>
        <v/>
      </c>
      <c r="R471" s="110" t="str">
        <f t="shared" si="118"/>
        <v/>
      </c>
      <c r="S471" s="352">
        <f t="shared" ca="1" si="127"/>
        <v>1296</v>
      </c>
      <c r="T471" s="107" t="str">
        <f t="shared" si="119"/>
        <v/>
      </c>
      <c r="U471" s="108" t="str">
        <f t="shared" si="120"/>
        <v/>
      </c>
      <c r="V471" s="107" t="str">
        <f t="shared" si="121"/>
        <v/>
      </c>
      <c r="W471" s="107" t="str">
        <f t="shared" si="122"/>
        <v/>
      </c>
      <c r="X471" s="108" t="str">
        <f t="shared" si="123"/>
        <v/>
      </c>
      <c r="Y471" s="108" t="str">
        <f t="shared" si="124"/>
        <v/>
      </c>
      <c r="Z471" s="108" t="str">
        <f t="shared" si="125"/>
        <v xml:space="preserve">Temps restant : </v>
      </c>
      <c r="AA471" s="355" t="str">
        <f t="shared" si="126"/>
        <v/>
      </c>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row>
    <row r="472" spans="1:87" ht="15.75" thickBot="1">
      <c r="A472" s="354" t="str">
        <f>IF(eligibilité!AG474="","",eligibilité!A474)</f>
        <v/>
      </c>
      <c r="B472" s="103" t="str">
        <f>IF(A472="","",IF(VLOOKUP(A472,eligibilité!$A$15:$J$515,2,TRUE)="","",VLOOKUP(A472,eligibilité!$A$15:$J$515,2,TRUE)))</f>
        <v/>
      </c>
      <c r="C472" s="103" t="str">
        <f>IF(A472="","",IF(VLOOKUP(A472,eligibilité!$A$15:$AG$515,3,TRUE)="","",VLOOKUP(A472,eligibilité!$A$15:$AG$515,3,TRUE)))</f>
        <v/>
      </c>
      <c r="D472" s="103" t="str">
        <f>IF(A472="","",IF(VLOOKUP(A472,eligibilité!$A$15:$AG$515,4,TRUE)="","",VLOOKUP(A472,eligibilité!$A$15:$AG$515,4,TRUE)))</f>
        <v/>
      </c>
      <c r="E472" s="103" t="str">
        <f>IF(A472="","",IF(VLOOKUP(A472,eligibilité!$A$15:$AG$515,5,TRUE)="","",VLOOKUP(A472,eligibilité!$A$15:$AG$515,5,TRUE)))</f>
        <v/>
      </c>
      <c r="F472" s="104" t="str">
        <f>IF(A472="","",IF(VLOOKUP(A472,eligibilité!$A$15:$AG$515,6,TRUE)="","",VLOOKUP(A472,eligibilité!$A$15:$AG$515,6,TRUE)))</f>
        <v/>
      </c>
      <c r="G472" s="104" t="str">
        <f>IF(A472="","",IF(VLOOKUP(A472,eligibilité!$A$15:$AG$515,7,TRUE)="","",VLOOKUP(A472,eligibilité!$A$15:$AG$515,7,TRUE)))</f>
        <v/>
      </c>
      <c r="H472" s="323" t="str">
        <f>IF(A472="","",IF(VLOOKUP(A472,eligibilité!$A$15:$AG$515,8,TRUE)="","",VLOOKUP(A472,eligibilité!$A$15:$AG$515,8,TRUE)))</f>
        <v/>
      </c>
      <c r="I472" s="103" t="str">
        <f>IF(A472="","",IF(VLOOKUP(A472,eligibilité!$A$15:$AG$515,9,TRUE)="","",VLOOKUP(A472,eligibilité!$A$15:$AG$515,9,TRUE)))</f>
        <v/>
      </c>
      <c r="J472" s="105" t="str">
        <f>IF(A472="","",IF(VLOOKUP(A472,eligibilité!$A$15:$AG$515,10,TRUE)="","",VLOOKUP(A472,eligibilité!$A$15:$AG$515,10,TRUE)))</f>
        <v/>
      </c>
      <c r="K472" s="106" t="str">
        <f>IF(A472="","",IF(VLOOKUP(A472,eligibilité!$A$15:$AG$515,30,FALSE)=0,"",VLOOKUP(A472,eligibilité!$A$15:$AG$515,30,FALSE)))</f>
        <v/>
      </c>
      <c r="L472" s="107" t="str">
        <f t="shared" si="112"/>
        <v/>
      </c>
      <c r="M472" s="108" t="str">
        <f t="shared" si="113"/>
        <v/>
      </c>
      <c r="N472" s="107" t="str">
        <f t="shared" si="114"/>
        <v/>
      </c>
      <c r="O472" s="109" t="str">
        <f t="shared" si="115"/>
        <v/>
      </c>
      <c r="P472" s="109" t="str">
        <f t="shared" si="116"/>
        <v/>
      </c>
      <c r="Q472" s="241" t="str">
        <f t="shared" si="117"/>
        <v/>
      </c>
      <c r="R472" s="110" t="str">
        <f t="shared" si="118"/>
        <v/>
      </c>
      <c r="S472" s="352">
        <f t="shared" ca="1" si="127"/>
        <v>1296</v>
      </c>
      <c r="T472" s="107" t="str">
        <f t="shared" si="119"/>
        <v/>
      </c>
      <c r="U472" s="108" t="str">
        <f t="shared" si="120"/>
        <v/>
      </c>
      <c r="V472" s="107" t="str">
        <f t="shared" si="121"/>
        <v/>
      </c>
      <c r="W472" s="107" t="str">
        <f t="shared" si="122"/>
        <v/>
      </c>
      <c r="X472" s="108" t="str">
        <f t="shared" si="123"/>
        <v/>
      </c>
      <c r="Y472" s="108" t="str">
        <f t="shared" si="124"/>
        <v/>
      </c>
      <c r="Z472" s="108" t="str">
        <f t="shared" si="125"/>
        <v xml:space="preserve">Temps restant : </v>
      </c>
      <c r="AA472" s="355" t="str">
        <f t="shared" si="126"/>
        <v/>
      </c>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row>
    <row r="473" spans="1:87" ht="15.75" thickBot="1">
      <c r="A473" s="354" t="str">
        <f>IF(eligibilité!AG475="","",eligibilité!A475)</f>
        <v/>
      </c>
      <c r="B473" s="103" t="str">
        <f>IF(A473="","",IF(VLOOKUP(A473,eligibilité!$A$15:$J$515,2,TRUE)="","",VLOOKUP(A473,eligibilité!$A$15:$J$515,2,TRUE)))</f>
        <v/>
      </c>
      <c r="C473" s="103" t="str">
        <f>IF(A473="","",IF(VLOOKUP(A473,eligibilité!$A$15:$AG$515,3,TRUE)="","",VLOOKUP(A473,eligibilité!$A$15:$AG$515,3,TRUE)))</f>
        <v/>
      </c>
      <c r="D473" s="103" t="str">
        <f>IF(A473="","",IF(VLOOKUP(A473,eligibilité!$A$15:$AG$515,4,TRUE)="","",VLOOKUP(A473,eligibilité!$A$15:$AG$515,4,TRUE)))</f>
        <v/>
      </c>
      <c r="E473" s="103" t="str">
        <f>IF(A473="","",IF(VLOOKUP(A473,eligibilité!$A$15:$AG$515,5,TRUE)="","",VLOOKUP(A473,eligibilité!$A$15:$AG$515,5,TRUE)))</f>
        <v/>
      </c>
      <c r="F473" s="104" t="str">
        <f>IF(A473="","",IF(VLOOKUP(A473,eligibilité!$A$15:$AG$515,6,TRUE)="","",VLOOKUP(A473,eligibilité!$A$15:$AG$515,6,TRUE)))</f>
        <v/>
      </c>
      <c r="G473" s="104" t="str">
        <f>IF(A473="","",IF(VLOOKUP(A473,eligibilité!$A$15:$AG$515,7,TRUE)="","",VLOOKUP(A473,eligibilité!$A$15:$AG$515,7,TRUE)))</f>
        <v/>
      </c>
      <c r="H473" s="323" t="str">
        <f>IF(A473="","",IF(VLOOKUP(A473,eligibilité!$A$15:$AG$515,8,TRUE)="","",VLOOKUP(A473,eligibilité!$A$15:$AG$515,8,TRUE)))</f>
        <v/>
      </c>
      <c r="I473" s="103" t="str">
        <f>IF(A473="","",IF(VLOOKUP(A473,eligibilité!$A$15:$AG$515,9,TRUE)="","",VLOOKUP(A473,eligibilité!$A$15:$AG$515,9,TRUE)))</f>
        <v/>
      </c>
      <c r="J473" s="105" t="str">
        <f>IF(A473="","",IF(VLOOKUP(A473,eligibilité!$A$15:$AG$515,10,TRUE)="","",VLOOKUP(A473,eligibilité!$A$15:$AG$515,10,TRUE)))</f>
        <v/>
      </c>
      <c r="K473" s="106" t="str">
        <f>IF(A473="","",IF(VLOOKUP(A473,eligibilité!$A$15:$AG$515,30,FALSE)=0,"",VLOOKUP(A473,eligibilité!$A$15:$AG$515,30,FALSE)))</f>
        <v/>
      </c>
      <c r="L473" s="107" t="str">
        <f t="shared" si="112"/>
        <v/>
      </c>
      <c r="M473" s="108" t="str">
        <f t="shared" si="113"/>
        <v/>
      </c>
      <c r="N473" s="107" t="str">
        <f t="shared" si="114"/>
        <v/>
      </c>
      <c r="O473" s="109" t="str">
        <f t="shared" si="115"/>
        <v/>
      </c>
      <c r="P473" s="109" t="str">
        <f t="shared" si="116"/>
        <v/>
      </c>
      <c r="Q473" s="241" t="str">
        <f t="shared" si="117"/>
        <v/>
      </c>
      <c r="R473" s="110" t="str">
        <f t="shared" si="118"/>
        <v/>
      </c>
      <c r="S473" s="352">
        <f t="shared" ca="1" si="127"/>
        <v>1296</v>
      </c>
      <c r="T473" s="107" t="str">
        <f t="shared" si="119"/>
        <v/>
      </c>
      <c r="U473" s="108" t="str">
        <f t="shared" si="120"/>
        <v/>
      </c>
      <c r="V473" s="107" t="str">
        <f t="shared" si="121"/>
        <v/>
      </c>
      <c r="W473" s="107" t="str">
        <f t="shared" si="122"/>
        <v/>
      </c>
      <c r="X473" s="108" t="str">
        <f t="shared" si="123"/>
        <v/>
      </c>
      <c r="Y473" s="108" t="str">
        <f t="shared" si="124"/>
        <v/>
      </c>
      <c r="Z473" s="108" t="str">
        <f t="shared" si="125"/>
        <v xml:space="preserve">Temps restant : </v>
      </c>
      <c r="AA473" s="355" t="str">
        <f t="shared" si="126"/>
        <v/>
      </c>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row>
    <row r="474" spans="1:87" ht="15.75" thickBot="1">
      <c r="A474" s="354" t="str">
        <f>IF(eligibilité!AG476="","",eligibilité!A476)</f>
        <v/>
      </c>
      <c r="B474" s="103" t="str">
        <f>IF(A474="","",IF(VLOOKUP(A474,eligibilité!$A$15:$J$515,2,TRUE)="","",VLOOKUP(A474,eligibilité!$A$15:$J$515,2,TRUE)))</f>
        <v/>
      </c>
      <c r="C474" s="103" t="str">
        <f>IF(A474="","",IF(VLOOKUP(A474,eligibilité!$A$15:$AG$515,3,TRUE)="","",VLOOKUP(A474,eligibilité!$A$15:$AG$515,3,TRUE)))</f>
        <v/>
      </c>
      <c r="D474" s="103" t="str">
        <f>IF(A474="","",IF(VLOOKUP(A474,eligibilité!$A$15:$AG$515,4,TRUE)="","",VLOOKUP(A474,eligibilité!$A$15:$AG$515,4,TRUE)))</f>
        <v/>
      </c>
      <c r="E474" s="103" t="str">
        <f>IF(A474="","",IF(VLOOKUP(A474,eligibilité!$A$15:$AG$515,5,TRUE)="","",VLOOKUP(A474,eligibilité!$A$15:$AG$515,5,TRUE)))</f>
        <v/>
      </c>
      <c r="F474" s="104" t="str">
        <f>IF(A474="","",IF(VLOOKUP(A474,eligibilité!$A$15:$AG$515,6,TRUE)="","",VLOOKUP(A474,eligibilité!$A$15:$AG$515,6,TRUE)))</f>
        <v/>
      </c>
      <c r="G474" s="104" t="str">
        <f>IF(A474="","",IF(VLOOKUP(A474,eligibilité!$A$15:$AG$515,7,TRUE)="","",VLOOKUP(A474,eligibilité!$A$15:$AG$515,7,TRUE)))</f>
        <v/>
      </c>
      <c r="H474" s="323" t="str">
        <f>IF(A474="","",IF(VLOOKUP(A474,eligibilité!$A$15:$AG$515,8,TRUE)="","",VLOOKUP(A474,eligibilité!$A$15:$AG$515,8,TRUE)))</f>
        <v/>
      </c>
      <c r="I474" s="103" t="str">
        <f>IF(A474="","",IF(VLOOKUP(A474,eligibilité!$A$15:$AG$515,9,TRUE)="","",VLOOKUP(A474,eligibilité!$A$15:$AG$515,9,TRUE)))</f>
        <v/>
      </c>
      <c r="J474" s="105" t="str">
        <f>IF(A474="","",IF(VLOOKUP(A474,eligibilité!$A$15:$AG$515,10,TRUE)="","",VLOOKUP(A474,eligibilité!$A$15:$AG$515,10,TRUE)))</f>
        <v/>
      </c>
      <c r="K474" s="106" t="str">
        <f>IF(A474="","",IF(VLOOKUP(A474,eligibilité!$A$15:$AG$515,30,FALSE)=0,"",VLOOKUP(A474,eligibilité!$A$15:$AG$515,30,FALSE)))</f>
        <v/>
      </c>
      <c r="L474" s="107" t="str">
        <f t="shared" si="112"/>
        <v/>
      </c>
      <c r="M474" s="108" t="str">
        <f t="shared" si="113"/>
        <v/>
      </c>
      <c r="N474" s="107" t="str">
        <f t="shared" si="114"/>
        <v/>
      </c>
      <c r="O474" s="109" t="str">
        <f t="shared" si="115"/>
        <v/>
      </c>
      <c r="P474" s="109" t="str">
        <f t="shared" si="116"/>
        <v/>
      </c>
      <c r="Q474" s="241" t="str">
        <f t="shared" si="117"/>
        <v/>
      </c>
      <c r="R474" s="110" t="str">
        <f t="shared" si="118"/>
        <v/>
      </c>
      <c r="S474" s="352">
        <f t="shared" ca="1" si="127"/>
        <v>1296</v>
      </c>
      <c r="T474" s="107" t="str">
        <f t="shared" si="119"/>
        <v/>
      </c>
      <c r="U474" s="108" t="str">
        <f t="shared" si="120"/>
        <v/>
      </c>
      <c r="V474" s="107" t="str">
        <f t="shared" si="121"/>
        <v/>
      </c>
      <c r="W474" s="107" t="str">
        <f t="shared" si="122"/>
        <v/>
      </c>
      <c r="X474" s="108" t="str">
        <f t="shared" si="123"/>
        <v/>
      </c>
      <c r="Y474" s="108" t="str">
        <f t="shared" si="124"/>
        <v/>
      </c>
      <c r="Z474" s="108" t="str">
        <f t="shared" si="125"/>
        <v xml:space="preserve">Temps restant : </v>
      </c>
      <c r="AA474" s="355" t="str">
        <f t="shared" si="126"/>
        <v/>
      </c>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row>
    <row r="475" spans="1:87" ht="15.75" thickBot="1">
      <c r="A475" s="354" t="str">
        <f>IF(eligibilité!AG477="","",eligibilité!A477)</f>
        <v/>
      </c>
      <c r="B475" s="103" t="str">
        <f>IF(A475="","",IF(VLOOKUP(A475,eligibilité!$A$15:$J$515,2,TRUE)="","",VLOOKUP(A475,eligibilité!$A$15:$J$515,2,TRUE)))</f>
        <v/>
      </c>
      <c r="C475" s="103" t="str">
        <f>IF(A475="","",IF(VLOOKUP(A475,eligibilité!$A$15:$AG$515,3,TRUE)="","",VLOOKUP(A475,eligibilité!$A$15:$AG$515,3,TRUE)))</f>
        <v/>
      </c>
      <c r="D475" s="103" t="str">
        <f>IF(A475="","",IF(VLOOKUP(A475,eligibilité!$A$15:$AG$515,4,TRUE)="","",VLOOKUP(A475,eligibilité!$A$15:$AG$515,4,TRUE)))</f>
        <v/>
      </c>
      <c r="E475" s="103" t="str">
        <f>IF(A475="","",IF(VLOOKUP(A475,eligibilité!$A$15:$AG$515,5,TRUE)="","",VLOOKUP(A475,eligibilité!$A$15:$AG$515,5,TRUE)))</f>
        <v/>
      </c>
      <c r="F475" s="104" t="str">
        <f>IF(A475="","",IF(VLOOKUP(A475,eligibilité!$A$15:$AG$515,6,TRUE)="","",VLOOKUP(A475,eligibilité!$A$15:$AG$515,6,TRUE)))</f>
        <v/>
      </c>
      <c r="G475" s="104" t="str">
        <f>IF(A475="","",IF(VLOOKUP(A475,eligibilité!$A$15:$AG$515,7,TRUE)="","",VLOOKUP(A475,eligibilité!$A$15:$AG$515,7,TRUE)))</f>
        <v/>
      </c>
      <c r="H475" s="323" t="str">
        <f>IF(A475="","",IF(VLOOKUP(A475,eligibilité!$A$15:$AG$515,8,TRUE)="","",VLOOKUP(A475,eligibilité!$A$15:$AG$515,8,TRUE)))</f>
        <v/>
      </c>
      <c r="I475" s="103" t="str">
        <f>IF(A475="","",IF(VLOOKUP(A475,eligibilité!$A$15:$AG$515,9,TRUE)="","",VLOOKUP(A475,eligibilité!$A$15:$AG$515,9,TRUE)))</f>
        <v/>
      </c>
      <c r="J475" s="105" t="str">
        <f>IF(A475="","",IF(VLOOKUP(A475,eligibilité!$A$15:$AG$515,10,TRUE)="","",VLOOKUP(A475,eligibilité!$A$15:$AG$515,10,TRUE)))</f>
        <v/>
      </c>
      <c r="K475" s="106" t="str">
        <f>IF(A475="","",IF(VLOOKUP(A475,eligibilité!$A$15:$AG$515,30,FALSE)=0,"",VLOOKUP(A475,eligibilité!$A$15:$AG$515,30,FALSE)))</f>
        <v/>
      </c>
      <c r="L475" s="107" t="str">
        <f t="shared" si="112"/>
        <v/>
      </c>
      <c r="M475" s="108" t="str">
        <f t="shared" si="113"/>
        <v/>
      </c>
      <c r="N475" s="107" t="str">
        <f t="shared" si="114"/>
        <v/>
      </c>
      <c r="O475" s="109" t="str">
        <f t="shared" si="115"/>
        <v/>
      </c>
      <c r="P475" s="109" t="str">
        <f t="shared" si="116"/>
        <v/>
      </c>
      <c r="Q475" s="241" t="str">
        <f t="shared" si="117"/>
        <v/>
      </c>
      <c r="R475" s="110" t="str">
        <f t="shared" si="118"/>
        <v/>
      </c>
      <c r="S475" s="352">
        <f t="shared" ca="1" si="127"/>
        <v>1296</v>
      </c>
      <c r="T475" s="107" t="str">
        <f t="shared" si="119"/>
        <v/>
      </c>
      <c r="U475" s="108" t="str">
        <f t="shared" si="120"/>
        <v/>
      </c>
      <c r="V475" s="107" t="str">
        <f t="shared" si="121"/>
        <v/>
      </c>
      <c r="W475" s="107" t="str">
        <f t="shared" si="122"/>
        <v/>
      </c>
      <c r="X475" s="108" t="str">
        <f t="shared" si="123"/>
        <v/>
      </c>
      <c r="Y475" s="108" t="str">
        <f t="shared" si="124"/>
        <v/>
      </c>
      <c r="Z475" s="108" t="str">
        <f t="shared" si="125"/>
        <v xml:space="preserve">Temps restant : </v>
      </c>
      <c r="AA475" s="355" t="str">
        <f t="shared" si="126"/>
        <v/>
      </c>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row>
    <row r="476" spans="1:87" ht="15.75" thickBot="1">
      <c r="A476" s="354" t="str">
        <f>IF(eligibilité!AG478="","",eligibilité!A478)</f>
        <v/>
      </c>
      <c r="B476" s="103" t="str">
        <f>IF(A476="","",IF(VLOOKUP(A476,eligibilité!$A$15:$J$515,2,TRUE)="","",VLOOKUP(A476,eligibilité!$A$15:$J$515,2,TRUE)))</f>
        <v/>
      </c>
      <c r="C476" s="103" t="str">
        <f>IF(A476="","",IF(VLOOKUP(A476,eligibilité!$A$15:$AG$515,3,TRUE)="","",VLOOKUP(A476,eligibilité!$A$15:$AG$515,3,TRUE)))</f>
        <v/>
      </c>
      <c r="D476" s="103" t="str">
        <f>IF(A476="","",IF(VLOOKUP(A476,eligibilité!$A$15:$AG$515,4,TRUE)="","",VLOOKUP(A476,eligibilité!$A$15:$AG$515,4,TRUE)))</f>
        <v/>
      </c>
      <c r="E476" s="103" t="str">
        <f>IF(A476="","",IF(VLOOKUP(A476,eligibilité!$A$15:$AG$515,5,TRUE)="","",VLOOKUP(A476,eligibilité!$A$15:$AG$515,5,TRUE)))</f>
        <v/>
      </c>
      <c r="F476" s="104" t="str">
        <f>IF(A476="","",IF(VLOOKUP(A476,eligibilité!$A$15:$AG$515,6,TRUE)="","",VLOOKUP(A476,eligibilité!$A$15:$AG$515,6,TRUE)))</f>
        <v/>
      </c>
      <c r="G476" s="104" t="str">
        <f>IF(A476="","",IF(VLOOKUP(A476,eligibilité!$A$15:$AG$515,7,TRUE)="","",VLOOKUP(A476,eligibilité!$A$15:$AG$515,7,TRUE)))</f>
        <v/>
      </c>
      <c r="H476" s="323" t="str">
        <f>IF(A476="","",IF(VLOOKUP(A476,eligibilité!$A$15:$AG$515,8,TRUE)="","",VLOOKUP(A476,eligibilité!$A$15:$AG$515,8,TRUE)))</f>
        <v/>
      </c>
      <c r="I476" s="103" t="str">
        <f>IF(A476="","",IF(VLOOKUP(A476,eligibilité!$A$15:$AG$515,9,TRUE)="","",VLOOKUP(A476,eligibilité!$A$15:$AG$515,9,TRUE)))</f>
        <v/>
      </c>
      <c r="J476" s="105" t="str">
        <f>IF(A476="","",IF(VLOOKUP(A476,eligibilité!$A$15:$AG$515,10,TRUE)="","",VLOOKUP(A476,eligibilité!$A$15:$AG$515,10,TRUE)))</f>
        <v/>
      </c>
      <c r="K476" s="106" t="str">
        <f>IF(A476="","",IF(VLOOKUP(A476,eligibilité!$A$15:$AG$515,30,FALSE)=0,"",VLOOKUP(A476,eligibilité!$A$15:$AG$515,30,FALSE)))</f>
        <v/>
      </c>
      <c r="L476" s="107" t="str">
        <f t="shared" si="112"/>
        <v/>
      </c>
      <c r="M476" s="108" t="str">
        <f t="shared" si="113"/>
        <v/>
      </c>
      <c r="N476" s="107" t="str">
        <f t="shared" si="114"/>
        <v/>
      </c>
      <c r="O476" s="109" t="str">
        <f t="shared" si="115"/>
        <v/>
      </c>
      <c r="P476" s="109" t="str">
        <f t="shared" si="116"/>
        <v/>
      </c>
      <c r="Q476" s="241" t="str">
        <f t="shared" si="117"/>
        <v/>
      </c>
      <c r="R476" s="110" t="str">
        <f t="shared" si="118"/>
        <v/>
      </c>
      <c r="S476" s="352">
        <f t="shared" ca="1" si="127"/>
        <v>1296</v>
      </c>
      <c r="T476" s="107" t="str">
        <f t="shared" si="119"/>
        <v/>
      </c>
      <c r="U476" s="108" t="str">
        <f t="shared" si="120"/>
        <v/>
      </c>
      <c r="V476" s="107" t="str">
        <f t="shared" si="121"/>
        <v/>
      </c>
      <c r="W476" s="107" t="str">
        <f t="shared" si="122"/>
        <v/>
      </c>
      <c r="X476" s="108" t="str">
        <f t="shared" si="123"/>
        <v/>
      </c>
      <c r="Y476" s="108" t="str">
        <f t="shared" si="124"/>
        <v/>
      </c>
      <c r="Z476" s="108" t="str">
        <f t="shared" si="125"/>
        <v xml:space="preserve">Temps restant : </v>
      </c>
      <c r="AA476" s="355" t="str">
        <f t="shared" si="126"/>
        <v/>
      </c>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row>
    <row r="477" spans="1:87" ht="15.75" thickBot="1">
      <c r="A477" s="354" t="str">
        <f>IF(eligibilité!AG479="","",eligibilité!A479)</f>
        <v/>
      </c>
      <c r="B477" s="103" t="str">
        <f>IF(A477="","",IF(VLOOKUP(A477,eligibilité!$A$15:$J$515,2,TRUE)="","",VLOOKUP(A477,eligibilité!$A$15:$J$515,2,TRUE)))</f>
        <v/>
      </c>
      <c r="C477" s="103" t="str">
        <f>IF(A477="","",IF(VLOOKUP(A477,eligibilité!$A$15:$AG$515,3,TRUE)="","",VLOOKUP(A477,eligibilité!$A$15:$AG$515,3,TRUE)))</f>
        <v/>
      </c>
      <c r="D477" s="103" t="str">
        <f>IF(A477="","",IF(VLOOKUP(A477,eligibilité!$A$15:$AG$515,4,TRUE)="","",VLOOKUP(A477,eligibilité!$A$15:$AG$515,4,TRUE)))</f>
        <v/>
      </c>
      <c r="E477" s="103" t="str">
        <f>IF(A477="","",IF(VLOOKUP(A477,eligibilité!$A$15:$AG$515,5,TRUE)="","",VLOOKUP(A477,eligibilité!$A$15:$AG$515,5,TRUE)))</f>
        <v/>
      </c>
      <c r="F477" s="104" t="str">
        <f>IF(A477="","",IF(VLOOKUP(A477,eligibilité!$A$15:$AG$515,6,TRUE)="","",VLOOKUP(A477,eligibilité!$A$15:$AG$515,6,TRUE)))</f>
        <v/>
      </c>
      <c r="G477" s="104" t="str">
        <f>IF(A477="","",IF(VLOOKUP(A477,eligibilité!$A$15:$AG$515,7,TRUE)="","",VLOOKUP(A477,eligibilité!$A$15:$AG$515,7,TRUE)))</f>
        <v/>
      </c>
      <c r="H477" s="323" t="str">
        <f>IF(A477="","",IF(VLOOKUP(A477,eligibilité!$A$15:$AG$515,8,TRUE)="","",VLOOKUP(A477,eligibilité!$A$15:$AG$515,8,TRUE)))</f>
        <v/>
      </c>
      <c r="I477" s="103" t="str">
        <f>IF(A477="","",IF(VLOOKUP(A477,eligibilité!$A$15:$AG$515,9,TRUE)="","",VLOOKUP(A477,eligibilité!$A$15:$AG$515,9,TRUE)))</f>
        <v/>
      </c>
      <c r="J477" s="105" t="str">
        <f>IF(A477="","",IF(VLOOKUP(A477,eligibilité!$A$15:$AG$515,10,TRUE)="","",VLOOKUP(A477,eligibilité!$A$15:$AG$515,10,TRUE)))</f>
        <v/>
      </c>
      <c r="K477" s="106" t="str">
        <f>IF(A477="","",IF(VLOOKUP(A477,eligibilité!$A$15:$AG$515,30,FALSE)=0,"",VLOOKUP(A477,eligibilité!$A$15:$AG$515,30,FALSE)))</f>
        <v/>
      </c>
      <c r="L477" s="107" t="str">
        <f t="shared" si="112"/>
        <v/>
      </c>
      <c r="M477" s="108" t="str">
        <f t="shared" si="113"/>
        <v/>
      </c>
      <c r="N477" s="107" t="str">
        <f t="shared" si="114"/>
        <v/>
      </c>
      <c r="O477" s="109" t="str">
        <f t="shared" si="115"/>
        <v/>
      </c>
      <c r="P477" s="109" t="str">
        <f t="shared" si="116"/>
        <v/>
      </c>
      <c r="Q477" s="241" t="str">
        <f t="shared" si="117"/>
        <v/>
      </c>
      <c r="R477" s="110" t="str">
        <f t="shared" si="118"/>
        <v/>
      </c>
      <c r="S477" s="352">
        <f t="shared" ca="1" si="127"/>
        <v>1296</v>
      </c>
      <c r="T477" s="107" t="str">
        <f t="shared" si="119"/>
        <v/>
      </c>
      <c r="U477" s="108" t="str">
        <f t="shared" si="120"/>
        <v/>
      </c>
      <c r="V477" s="107" t="str">
        <f t="shared" si="121"/>
        <v/>
      </c>
      <c r="W477" s="107" t="str">
        <f t="shared" si="122"/>
        <v/>
      </c>
      <c r="X477" s="108" t="str">
        <f t="shared" si="123"/>
        <v/>
      </c>
      <c r="Y477" s="108" t="str">
        <f t="shared" si="124"/>
        <v/>
      </c>
      <c r="Z477" s="108" t="str">
        <f t="shared" si="125"/>
        <v xml:space="preserve">Temps restant : </v>
      </c>
      <c r="AA477" s="355" t="str">
        <f t="shared" si="126"/>
        <v/>
      </c>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row>
    <row r="478" spans="1:87" ht="15.75" thickBot="1">
      <c r="A478" s="354" t="str">
        <f>IF(eligibilité!AG480="","",eligibilité!A480)</f>
        <v/>
      </c>
      <c r="B478" s="103" t="str">
        <f>IF(A478="","",IF(VLOOKUP(A478,eligibilité!$A$15:$J$515,2,TRUE)="","",VLOOKUP(A478,eligibilité!$A$15:$J$515,2,TRUE)))</f>
        <v/>
      </c>
      <c r="C478" s="103" t="str">
        <f>IF(A478="","",IF(VLOOKUP(A478,eligibilité!$A$15:$AG$515,3,TRUE)="","",VLOOKUP(A478,eligibilité!$A$15:$AG$515,3,TRUE)))</f>
        <v/>
      </c>
      <c r="D478" s="103" t="str">
        <f>IF(A478="","",IF(VLOOKUP(A478,eligibilité!$A$15:$AG$515,4,TRUE)="","",VLOOKUP(A478,eligibilité!$A$15:$AG$515,4,TRUE)))</f>
        <v/>
      </c>
      <c r="E478" s="103" t="str">
        <f>IF(A478="","",IF(VLOOKUP(A478,eligibilité!$A$15:$AG$515,5,TRUE)="","",VLOOKUP(A478,eligibilité!$A$15:$AG$515,5,TRUE)))</f>
        <v/>
      </c>
      <c r="F478" s="104" t="str">
        <f>IF(A478="","",IF(VLOOKUP(A478,eligibilité!$A$15:$AG$515,6,TRUE)="","",VLOOKUP(A478,eligibilité!$A$15:$AG$515,6,TRUE)))</f>
        <v/>
      </c>
      <c r="G478" s="104" t="str">
        <f>IF(A478="","",IF(VLOOKUP(A478,eligibilité!$A$15:$AG$515,7,TRUE)="","",VLOOKUP(A478,eligibilité!$A$15:$AG$515,7,TRUE)))</f>
        <v/>
      </c>
      <c r="H478" s="323" t="str">
        <f>IF(A478="","",IF(VLOOKUP(A478,eligibilité!$A$15:$AG$515,8,TRUE)="","",VLOOKUP(A478,eligibilité!$A$15:$AG$515,8,TRUE)))</f>
        <v/>
      </c>
      <c r="I478" s="103" t="str">
        <f>IF(A478="","",IF(VLOOKUP(A478,eligibilité!$A$15:$AG$515,9,TRUE)="","",VLOOKUP(A478,eligibilité!$A$15:$AG$515,9,TRUE)))</f>
        <v/>
      </c>
      <c r="J478" s="105" t="str">
        <f>IF(A478="","",IF(VLOOKUP(A478,eligibilité!$A$15:$AG$515,10,TRUE)="","",VLOOKUP(A478,eligibilité!$A$15:$AG$515,10,TRUE)))</f>
        <v/>
      </c>
      <c r="K478" s="106" t="str">
        <f>IF(A478="","",IF(VLOOKUP(A478,eligibilité!$A$15:$AG$515,30,FALSE)=0,"",VLOOKUP(A478,eligibilité!$A$15:$AG$515,30,FALSE)))</f>
        <v/>
      </c>
      <c r="L478" s="107" t="str">
        <f t="shared" si="112"/>
        <v/>
      </c>
      <c r="M478" s="108" t="str">
        <f t="shared" si="113"/>
        <v/>
      </c>
      <c r="N478" s="107" t="str">
        <f t="shared" si="114"/>
        <v/>
      </c>
      <c r="O478" s="109" t="str">
        <f t="shared" si="115"/>
        <v/>
      </c>
      <c r="P478" s="109" t="str">
        <f t="shared" si="116"/>
        <v/>
      </c>
      <c r="Q478" s="241" t="str">
        <f t="shared" si="117"/>
        <v/>
      </c>
      <c r="R478" s="110" t="str">
        <f t="shared" si="118"/>
        <v/>
      </c>
      <c r="S478" s="352">
        <f t="shared" ca="1" si="127"/>
        <v>1296</v>
      </c>
      <c r="T478" s="107" t="str">
        <f t="shared" si="119"/>
        <v/>
      </c>
      <c r="U478" s="108" t="str">
        <f t="shared" si="120"/>
        <v/>
      </c>
      <c r="V478" s="107" t="str">
        <f t="shared" si="121"/>
        <v/>
      </c>
      <c r="W478" s="107" t="str">
        <f t="shared" si="122"/>
        <v/>
      </c>
      <c r="X478" s="108" t="str">
        <f t="shared" si="123"/>
        <v/>
      </c>
      <c r="Y478" s="108" t="str">
        <f t="shared" si="124"/>
        <v/>
      </c>
      <c r="Z478" s="108" t="str">
        <f t="shared" si="125"/>
        <v xml:space="preserve">Temps restant : </v>
      </c>
      <c r="AA478" s="355" t="str">
        <f t="shared" si="126"/>
        <v/>
      </c>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row>
    <row r="479" spans="1:87" ht="15.75" thickBot="1">
      <c r="A479" s="354" t="str">
        <f>IF(eligibilité!AG481="","",eligibilité!A481)</f>
        <v/>
      </c>
      <c r="B479" s="103" t="str">
        <f>IF(A479="","",IF(VLOOKUP(A479,eligibilité!$A$15:$J$515,2,TRUE)="","",VLOOKUP(A479,eligibilité!$A$15:$J$515,2,TRUE)))</f>
        <v/>
      </c>
      <c r="C479" s="103" t="str">
        <f>IF(A479="","",IF(VLOOKUP(A479,eligibilité!$A$15:$AG$515,3,TRUE)="","",VLOOKUP(A479,eligibilité!$A$15:$AG$515,3,TRUE)))</f>
        <v/>
      </c>
      <c r="D479" s="103" t="str">
        <f>IF(A479="","",IF(VLOOKUP(A479,eligibilité!$A$15:$AG$515,4,TRUE)="","",VLOOKUP(A479,eligibilité!$A$15:$AG$515,4,TRUE)))</f>
        <v/>
      </c>
      <c r="E479" s="103" t="str">
        <f>IF(A479="","",IF(VLOOKUP(A479,eligibilité!$A$15:$AG$515,5,TRUE)="","",VLOOKUP(A479,eligibilité!$A$15:$AG$515,5,TRUE)))</f>
        <v/>
      </c>
      <c r="F479" s="104" t="str">
        <f>IF(A479="","",IF(VLOOKUP(A479,eligibilité!$A$15:$AG$515,6,TRUE)="","",VLOOKUP(A479,eligibilité!$A$15:$AG$515,6,TRUE)))</f>
        <v/>
      </c>
      <c r="G479" s="104" t="str">
        <f>IF(A479="","",IF(VLOOKUP(A479,eligibilité!$A$15:$AG$515,7,TRUE)="","",VLOOKUP(A479,eligibilité!$A$15:$AG$515,7,TRUE)))</f>
        <v/>
      </c>
      <c r="H479" s="323" t="str">
        <f>IF(A479="","",IF(VLOOKUP(A479,eligibilité!$A$15:$AG$515,8,TRUE)="","",VLOOKUP(A479,eligibilité!$A$15:$AG$515,8,TRUE)))</f>
        <v/>
      </c>
      <c r="I479" s="103" t="str">
        <f>IF(A479="","",IF(VLOOKUP(A479,eligibilité!$A$15:$AG$515,9,TRUE)="","",VLOOKUP(A479,eligibilité!$A$15:$AG$515,9,TRUE)))</f>
        <v/>
      </c>
      <c r="J479" s="105" t="str">
        <f>IF(A479="","",IF(VLOOKUP(A479,eligibilité!$A$15:$AG$515,10,TRUE)="","",VLOOKUP(A479,eligibilité!$A$15:$AG$515,10,TRUE)))</f>
        <v/>
      </c>
      <c r="K479" s="106" t="str">
        <f>IF(A479="","",IF(VLOOKUP(A479,eligibilité!$A$15:$AG$515,30,FALSE)=0,"",VLOOKUP(A479,eligibilité!$A$15:$AG$515,30,FALSE)))</f>
        <v/>
      </c>
      <c r="L479" s="107" t="str">
        <f t="shared" si="112"/>
        <v/>
      </c>
      <c r="M479" s="108" t="str">
        <f t="shared" si="113"/>
        <v/>
      </c>
      <c r="N479" s="107" t="str">
        <f t="shared" si="114"/>
        <v/>
      </c>
      <c r="O479" s="109" t="str">
        <f t="shared" si="115"/>
        <v/>
      </c>
      <c r="P479" s="109" t="str">
        <f t="shared" si="116"/>
        <v/>
      </c>
      <c r="Q479" s="241" t="str">
        <f t="shared" si="117"/>
        <v/>
      </c>
      <c r="R479" s="110" t="str">
        <f t="shared" si="118"/>
        <v/>
      </c>
      <c r="S479" s="352">
        <f t="shared" ca="1" si="127"/>
        <v>1296</v>
      </c>
      <c r="T479" s="107" t="str">
        <f t="shared" si="119"/>
        <v/>
      </c>
      <c r="U479" s="108" t="str">
        <f t="shared" si="120"/>
        <v/>
      </c>
      <c r="V479" s="107" t="str">
        <f t="shared" si="121"/>
        <v/>
      </c>
      <c r="W479" s="107" t="str">
        <f t="shared" si="122"/>
        <v/>
      </c>
      <c r="X479" s="108" t="str">
        <f t="shared" si="123"/>
        <v/>
      </c>
      <c r="Y479" s="108" t="str">
        <f t="shared" si="124"/>
        <v/>
      </c>
      <c r="Z479" s="108" t="str">
        <f t="shared" si="125"/>
        <v xml:space="preserve">Temps restant : </v>
      </c>
      <c r="AA479" s="355" t="str">
        <f t="shared" si="126"/>
        <v/>
      </c>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row>
    <row r="480" spans="1:87" ht="15.75" thickBot="1">
      <c r="A480" s="354" t="str">
        <f>IF(eligibilité!AG482="","",eligibilité!A482)</f>
        <v/>
      </c>
      <c r="B480" s="103" t="str">
        <f>IF(A480="","",IF(VLOOKUP(A480,eligibilité!$A$15:$J$515,2,TRUE)="","",VLOOKUP(A480,eligibilité!$A$15:$J$515,2,TRUE)))</f>
        <v/>
      </c>
      <c r="C480" s="103" t="str">
        <f>IF(A480="","",IF(VLOOKUP(A480,eligibilité!$A$15:$AG$515,3,TRUE)="","",VLOOKUP(A480,eligibilité!$A$15:$AG$515,3,TRUE)))</f>
        <v/>
      </c>
      <c r="D480" s="103" t="str">
        <f>IF(A480="","",IF(VLOOKUP(A480,eligibilité!$A$15:$AG$515,4,TRUE)="","",VLOOKUP(A480,eligibilité!$A$15:$AG$515,4,TRUE)))</f>
        <v/>
      </c>
      <c r="E480" s="103" t="str">
        <f>IF(A480="","",IF(VLOOKUP(A480,eligibilité!$A$15:$AG$515,5,TRUE)="","",VLOOKUP(A480,eligibilité!$A$15:$AG$515,5,TRUE)))</f>
        <v/>
      </c>
      <c r="F480" s="104" t="str">
        <f>IF(A480="","",IF(VLOOKUP(A480,eligibilité!$A$15:$AG$515,6,TRUE)="","",VLOOKUP(A480,eligibilité!$A$15:$AG$515,6,TRUE)))</f>
        <v/>
      </c>
      <c r="G480" s="104" t="str">
        <f>IF(A480="","",IF(VLOOKUP(A480,eligibilité!$A$15:$AG$515,7,TRUE)="","",VLOOKUP(A480,eligibilité!$A$15:$AG$515,7,TRUE)))</f>
        <v/>
      </c>
      <c r="H480" s="323" t="str">
        <f>IF(A480="","",IF(VLOOKUP(A480,eligibilité!$A$15:$AG$515,8,TRUE)="","",VLOOKUP(A480,eligibilité!$A$15:$AG$515,8,TRUE)))</f>
        <v/>
      </c>
      <c r="I480" s="103" t="str">
        <f>IF(A480="","",IF(VLOOKUP(A480,eligibilité!$A$15:$AG$515,9,TRUE)="","",VLOOKUP(A480,eligibilité!$A$15:$AG$515,9,TRUE)))</f>
        <v/>
      </c>
      <c r="J480" s="105" t="str">
        <f>IF(A480="","",IF(VLOOKUP(A480,eligibilité!$A$15:$AG$515,10,TRUE)="","",VLOOKUP(A480,eligibilité!$A$15:$AG$515,10,TRUE)))</f>
        <v/>
      </c>
      <c r="K480" s="106" t="str">
        <f>IF(A480="","",IF(VLOOKUP(A480,eligibilité!$A$15:$AG$515,30,FALSE)=0,"",VLOOKUP(A480,eligibilité!$A$15:$AG$515,30,FALSE)))</f>
        <v/>
      </c>
      <c r="L480" s="107" t="str">
        <f t="shared" si="112"/>
        <v/>
      </c>
      <c r="M480" s="108" t="str">
        <f t="shared" si="113"/>
        <v/>
      </c>
      <c r="N480" s="107" t="str">
        <f t="shared" si="114"/>
        <v/>
      </c>
      <c r="O480" s="109" t="str">
        <f t="shared" si="115"/>
        <v/>
      </c>
      <c r="P480" s="109" t="str">
        <f t="shared" si="116"/>
        <v/>
      </c>
      <c r="Q480" s="241" t="str">
        <f t="shared" si="117"/>
        <v/>
      </c>
      <c r="R480" s="110" t="str">
        <f t="shared" si="118"/>
        <v/>
      </c>
      <c r="S480" s="352">
        <f t="shared" ca="1" si="127"/>
        <v>1296</v>
      </c>
      <c r="T480" s="107" t="str">
        <f t="shared" si="119"/>
        <v/>
      </c>
      <c r="U480" s="108" t="str">
        <f t="shared" si="120"/>
        <v/>
      </c>
      <c r="V480" s="107" t="str">
        <f t="shared" si="121"/>
        <v/>
      </c>
      <c r="W480" s="107" t="str">
        <f t="shared" si="122"/>
        <v/>
      </c>
      <c r="X480" s="108" t="str">
        <f t="shared" si="123"/>
        <v/>
      </c>
      <c r="Y480" s="108" t="str">
        <f t="shared" si="124"/>
        <v/>
      </c>
      <c r="Z480" s="108" t="str">
        <f t="shared" si="125"/>
        <v xml:space="preserve">Temps restant : </v>
      </c>
      <c r="AA480" s="355" t="str">
        <f t="shared" si="126"/>
        <v/>
      </c>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row>
    <row r="481" spans="1:87" ht="15.75" thickBot="1">
      <c r="A481" s="354" t="str">
        <f>IF(eligibilité!AG483="","",eligibilité!A483)</f>
        <v/>
      </c>
      <c r="B481" s="103" t="str">
        <f>IF(A481="","",IF(VLOOKUP(A481,eligibilité!$A$15:$J$515,2,TRUE)="","",VLOOKUP(A481,eligibilité!$A$15:$J$515,2,TRUE)))</f>
        <v/>
      </c>
      <c r="C481" s="103" t="str">
        <f>IF(A481="","",IF(VLOOKUP(A481,eligibilité!$A$15:$AG$515,3,TRUE)="","",VLOOKUP(A481,eligibilité!$A$15:$AG$515,3,TRUE)))</f>
        <v/>
      </c>
      <c r="D481" s="103" t="str">
        <f>IF(A481="","",IF(VLOOKUP(A481,eligibilité!$A$15:$AG$515,4,TRUE)="","",VLOOKUP(A481,eligibilité!$A$15:$AG$515,4,TRUE)))</f>
        <v/>
      </c>
      <c r="E481" s="103" t="str">
        <f>IF(A481="","",IF(VLOOKUP(A481,eligibilité!$A$15:$AG$515,5,TRUE)="","",VLOOKUP(A481,eligibilité!$A$15:$AG$515,5,TRUE)))</f>
        <v/>
      </c>
      <c r="F481" s="104" t="str">
        <f>IF(A481="","",IF(VLOOKUP(A481,eligibilité!$A$15:$AG$515,6,TRUE)="","",VLOOKUP(A481,eligibilité!$A$15:$AG$515,6,TRUE)))</f>
        <v/>
      </c>
      <c r="G481" s="104" t="str">
        <f>IF(A481="","",IF(VLOOKUP(A481,eligibilité!$A$15:$AG$515,7,TRUE)="","",VLOOKUP(A481,eligibilité!$A$15:$AG$515,7,TRUE)))</f>
        <v/>
      </c>
      <c r="H481" s="323" t="str">
        <f>IF(A481="","",IF(VLOOKUP(A481,eligibilité!$A$15:$AG$515,8,TRUE)="","",VLOOKUP(A481,eligibilité!$A$15:$AG$515,8,TRUE)))</f>
        <v/>
      </c>
      <c r="I481" s="103" t="str">
        <f>IF(A481="","",IF(VLOOKUP(A481,eligibilité!$A$15:$AG$515,9,TRUE)="","",VLOOKUP(A481,eligibilité!$A$15:$AG$515,9,TRUE)))</f>
        <v/>
      </c>
      <c r="J481" s="105" t="str">
        <f>IF(A481="","",IF(VLOOKUP(A481,eligibilité!$A$15:$AG$515,10,TRUE)="","",VLOOKUP(A481,eligibilité!$A$15:$AG$515,10,TRUE)))</f>
        <v/>
      </c>
      <c r="K481" s="106" t="str">
        <f>IF(A481="","",IF(VLOOKUP(A481,eligibilité!$A$15:$AG$515,30,FALSE)=0,"",VLOOKUP(A481,eligibilité!$A$15:$AG$515,30,FALSE)))</f>
        <v/>
      </c>
      <c r="L481" s="107" t="str">
        <f t="shared" si="112"/>
        <v/>
      </c>
      <c r="M481" s="108" t="str">
        <f t="shared" si="113"/>
        <v/>
      </c>
      <c r="N481" s="107" t="str">
        <f t="shared" si="114"/>
        <v/>
      </c>
      <c r="O481" s="109" t="str">
        <f t="shared" si="115"/>
        <v/>
      </c>
      <c r="P481" s="109" t="str">
        <f t="shared" si="116"/>
        <v/>
      </c>
      <c r="Q481" s="241" t="str">
        <f t="shared" si="117"/>
        <v/>
      </c>
      <c r="R481" s="110" t="str">
        <f t="shared" si="118"/>
        <v/>
      </c>
      <c r="S481" s="352">
        <f t="shared" ca="1" si="127"/>
        <v>1296</v>
      </c>
      <c r="T481" s="107" t="str">
        <f t="shared" si="119"/>
        <v/>
      </c>
      <c r="U481" s="108" t="str">
        <f t="shared" si="120"/>
        <v/>
      </c>
      <c r="V481" s="107" t="str">
        <f t="shared" si="121"/>
        <v/>
      </c>
      <c r="W481" s="107" t="str">
        <f t="shared" si="122"/>
        <v/>
      </c>
      <c r="X481" s="108" t="str">
        <f t="shared" si="123"/>
        <v/>
      </c>
      <c r="Y481" s="108" t="str">
        <f t="shared" si="124"/>
        <v/>
      </c>
      <c r="Z481" s="108" t="str">
        <f t="shared" si="125"/>
        <v xml:space="preserve">Temps restant : </v>
      </c>
      <c r="AA481" s="355" t="str">
        <f t="shared" si="126"/>
        <v/>
      </c>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row>
    <row r="482" spans="1:87" ht="15.75" thickBot="1">
      <c r="A482" s="354" t="str">
        <f>IF(eligibilité!AG484="","",eligibilité!A484)</f>
        <v/>
      </c>
      <c r="B482" s="103" t="str">
        <f>IF(A482="","",IF(VLOOKUP(A482,eligibilité!$A$15:$J$515,2,TRUE)="","",VLOOKUP(A482,eligibilité!$A$15:$J$515,2,TRUE)))</f>
        <v/>
      </c>
      <c r="C482" s="103" t="str">
        <f>IF(A482="","",IF(VLOOKUP(A482,eligibilité!$A$15:$AG$515,3,TRUE)="","",VLOOKUP(A482,eligibilité!$A$15:$AG$515,3,TRUE)))</f>
        <v/>
      </c>
      <c r="D482" s="103" t="str">
        <f>IF(A482="","",IF(VLOOKUP(A482,eligibilité!$A$15:$AG$515,4,TRUE)="","",VLOOKUP(A482,eligibilité!$A$15:$AG$515,4,TRUE)))</f>
        <v/>
      </c>
      <c r="E482" s="103" t="str">
        <f>IF(A482="","",IF(VLOOKUP(A482,eligibilité!$A$15:$AG$515,5,TRUE)="","",VLOOKUP(A482,eligibilité!$A$15:$AG$515,5,TRUE)))</f>
        <v/>
      </c>
      <c r="F482" s="104" t="str">
        <f>IF(A482="","",IF(VLOOKUP(A482,eligibilité!$A$15:$AG$515,6,TRUE)="","",VLOOKUP(A482,eligibilité!$A$15:$AG$515,6,TRUE)))</f>
        <v/>
      </c>
      <c r="G482" s="104" t="str">
        <f>IF(A482="","",IF(VLOOKUP(A482,eligibilité!$A$15:$AG$515,7,TRUE)="","",VLOOKUP(A482,eligibilité!$A$15:$AG$515,7,TRUE)))</f>
        <v/>
      </c>
      <c r="H482" s="323" t="str">
        <f>IF(A482="","",IF(VLOOKUP(A482,eligibilité!$A$15:$AG$515,8,TRUE)="","",VLOOKUP(A482,eligibilité!$A$15:$AG$515,8,TRUE)))</f>
        <v/>
      </c>
      <c r="I482" s="103" t="str">
        <f>IF(A482="","",IF(VLOOKUP(A482,eligibilité!$A$15:$AG$515,9,TRUE)="","",VLOOKUP(A482,eligibilité!$A$15:$AG$515,9,TRUE)))</f>
        <v/>
      </c>
      <c r="J482" s="105" t="str">
        <f>IF(A482="","",IF(VLOOKUP(A482,eligibilité!$A$15:$AG$515,10,TRUE)="","",VLOOKUP(A482,eligibilité!$A$15:$AG$515,10,TRUE)))</f>
        <v/>
      </c>
      <c r="K482" s="106" t="str">
        <f>IF(A482="","",IF(VLOOKUP(A482,eligibilité!$A$15:$AG$515,30,FALSE)=0,"",VLOOKUP(A482,eligibilité!$A$15:$AG$515,30,FALSE)))</f>
        <v/>
      </c>
      <c r="L482" s="107" t="str">
        <f t="shared" si="112"/>
        <v/>
      </c>
      <c r="M482" s="108" t="str">
        <f t="shared" si="113"/>
        <v/>
      </c>
      <c r="N482" s="107" t="str">
        <f t="shared" si="114"/>
        <v/>
      </c>
      <c r="O482" s="109" t="str">
        <f t="shared" si="115"/>
        <v/>
      </c>
      <c r="P482" s="109" t="str">
        <f t="shared" si="116"/>
        <v/>
      </c>
      <c r="Q482" s="241" t="str">
        <f t="shared" si="117"/>
        <v/>
      </c>
      <c r="R482" s="110" t="str">
        <f t="shared" si="118"/>
        <v/>
      </c>
      <c r="S482" s="352">
        <f t="shared" ca="1" si="127"/>
        <v>1296</v>
      </c>
      <c r="T482" s="107" t="str">
        <f t="shared" si="119"/>
        <v/>
      </c>
      <c r="U482" s="108" t="str">
        <f t="shared" si="120"/>
        <v/>
      </c>
      <c r="V482" s="107" t="str">
        <f t="shared" si="121"/>
        <v/>
      </c>
      <c r="W482" s="107" t="str">
        <f t="shared" si="122"/>
        <v/>
      </c>
      <c r="X482" s="108" t="str">
        <f t="shared" si="123"/>
        <v/>
      </c>
      <c r="Y482" s="108" t="str">
        <f t="shared" si="124"/>
        <v/>
      </c>
      <c r="Z482" s="108" t="str">
        <f t="shared" si="125"/>
        <v xml:space="preserve">Temps restant : </v>
      </c>
      <c r="AA482" s="355" t="str">
        <f t="shared" si="126"/>
        <v/>
      </c>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row>
    <row r="483" spans="1:87" ht="15.75" thickBot="1">
      <c r="A483" s="354" t="str">
        <f>IF(eligibilité!AG485="","",eligibilité!A485)</f>
        <v/>
      </c>
      <c r="B483" s="103" t="str">
        <f>IF(A483="","",IF(VLOOKUP(A483,eligibilité!$A$15:$J$515,2,TRUE)="","",VLOOKUP(A483,eligibilité!$A$15:$J$515,2,TRUE)))</f>
        <v/>
      </c>
      <c r="C483" s="103" t="str">
        <f>IF(A483="","",IF(VLOOKUP(A483,eligibilité!$A$15:$AG$515,3,TRUE)="","",VLOOKUP(A483,eligibilité!$A$15:$AG$515,3,TRUE)))</f>
        <v/>
      </c>
      <c r="D483" s="103" t="str">
        <f>IF(A483="","",IF(VLOOKUP(A483,eligibilité!$A$15:$AG$515,4,TRUE)="","",VLOOKUP(A483,eligibilité!$A$15:$AG$515,4,TRUE)))</f>
        <v/>
      </c>
      <c r="E483" s="103" t="str">
        <f>IF(A483="","",IF(VLOOKUP(A483,eligibilité!$A$15:$AG$515,5,TRUE)="","",VLOOKUP(A483,eligibilité!$A$15:$AG$515,5,TRUE)))</f>
        <v/>
      </c>
      <c r="F483" s="104" t="str">
        <f>IF(A483="","",IF(VLOOKUP(A483,eligibilité!$A$15:$AG$515,6,TRUE)="","",VLOOKUP(A483,eligibilité!$A$15:$AG$515,6,TRUE)))</f>
        <v/>
      </c>
      <c r="G483" s="104" t="str">
        <f>IF(A483="","",IF(VLOOKUP(A483,eligibilité!$A$15:$AG$515,7,TRUE)="","",VLOOKUP(A483,eligibilité!$A$15:$AG$515,7,TRUE)))</f>
        <v/>
      </c>
      <c r="H483" s="323" t="str">
        <f>IF(A483="","",IF(VLOOKUP(A483,eligibilité!$A$15:$AG$515,8,TRUE)="","",VLOOKUP(A483,eligibilité!$A$15:$AG$515,8,TRUE)))</f>
        <v/>
      </c>
      <c r="I483" s="103" t="str">
        <f>IF(A483="","",IF(VLOOKUP(A483,eligibilité!$A$15:$AG$515,9,TRUE)="","",VLOOKUP(A483,eligibilité!$A$15:$AG$515,9,TRUE)))</f>
        <v/>
      </c>
      <c r="J483" s="105" t="str">
        <f>IF(A483="","",IF(VLOOKUP(A483,eligibilité!$A$15:$AG$515,10,TRUE)="","",VLOOKUP(A483,eligibilité!$A$15:$AG$515,10,TRUE)))</f>
        <v/>
      </c>
      <c r="K483" s="106" t="str">
        <f>IF(A483="","",IF(VLOOKUP(A483,eligibilité!$A$15:$AG$515,30,FALSE)=0,"",VLOOKUP(A483,eligibilité!$A$15:$AG$515,30,FALSE)))</f>
        <v/>
      </c>
      <c r="L483" s="107" t="str">
        <f t="shared" si="112"/>
        <v/>
      </c>
      <c r="M483" s="108" t="str">
        <f t="shared" si="113"/>
        <v/>
      </c>
      <c r="N483" s="107" t="str">
        <f t="shared" si="114"/>
        <v/>
      </c>
      <c r="O483" s="109" t="str">
        <f t="shared" si="115"/>
        <v/>
      </c>
      <c r="P483" s="109" t="str">
        <f t="shared" si="116"/>
        <v/>
      </c>
      <c r="Q483" s="241" t="str">
        <f t="shared" si="117"/>
        <v/>
      </c>
      <c r="R483" s="110" t="str">
        <f t="shared" si="118"/>
        <v/>
      </c>
      <c r="S483" s="352">
        <f t="shared" ca="1" si="127"/>
        <v>1296</v>
      </c>
      <c r="T483" s="107" t="str">
        <f t="shared" si="119"/>
        <v/>
      </c>
      <c r="U483" s="108" t="str">
        <f t="shared" si="120"/>
        <v/>
      </c>
      <c r="V483" s="107" t="str">
        <f t="shared" si="121"/>
        <v/>
      </c>
      <c r="W483" s="107" t="str">
        <f t="shared" si="122"/>
        <v/>
      </c>
      <c r="X483" s="108" t="str">
        <f t="shared" si="123"/>
        <v/>
      </c>
      <c r="Y483" s="108" t="str">
        <f t="shared" si="124"/>
        <v/>
      </c>
      <c r="Z483" s="108" t="str">
        <f t="shared" si="125"/>
        <v xml:space="preserve">Temps restant : </v>
      </c>
      <c r="AA483" s="355" t="str">
        <f t="shared" si="126"/>
        <v/>
      </c>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row>
    <row r="484" spans="1:87" ht="15.75" thickBot="1">
      <c r="A484" s="354" t="str">
        <f>IF(eligibilité!AG486="","",eligibilité!A486)</f>
        <v/>
      </c>
      <c r="B484" s="103" t="str">
        <f>IF(A484="","",IF(VLOOKUP(A484,eligibilité!$A$15:$J$515,2,TRUE)="","",VLOOKUP(A484,eligibilité!$A$15:$J$515,2,TRUE)))</f>
        <v/>
      </c>
      <c r="C484" s="103" t="str">
        <f>IF(A484="","",IF(VLOOKUP(A484,eligibilité!$A$15:$AG$515,3,TRUE)="","",VLOOKUP(A484,eligibilité!$A$15:$AG$515,3,TRUE)))</f>
        <v/>
      </c>
      <c r="D484" s="103" t="str">
        <f>IF(A484="","",IF(VLOOKUP(A484,eligibilité!$A$15:$AG$515,4,TRUE)="","",VLOOKUP(A484,eligibilité!$A$15:$AG$515,4,TRUE)))</f>
        <v/>
      </c>
      <c r="E484" s="103" t="str">
        <f>IF(A484="","",IF(VLOOKUP(A484,eligibilité!$A$15:$AG$515,5,TRUE)="","",VLOOKUP(A484,eligibilité!$A$15:$AG$515,5,TRUE)))</f>
        <v/>
      </c>
      <c r="F484" s="104" t="str">
        <f>IF(A484="","",IF(VLOOKUP(A484,eligibilité!$A$15:$AG$515,6,TRUE)="","",VLOOKUP(A484,eligibilité!$A$15:$AG$515,6,TRUE)))</f>
        <v/>
      </c>
      <c r="G484" s="104" t="str">
        <f>IF(A484="","",IF(VLOOKUP(A484,eligibilité!$A$15:$AG$515,7,TRUE)="","",VLOOKUP(A484,eligibilité!$A$15:$AG$515,7,TRUE)))</f>
        <v/>
      </c>
      <c r="H484" s="323" t="str">
        <f>IF(A484="","",IF(VLOOKUP(A484,eligibilité!$A$15:$AG$515,8,TRUE)="","",VLOOKUP(A484,eligibilité!$A$15:$AG$515,8,TRUE)))</f>
        <v/>
      </c>
      <c r="I484" s="103" t="str">
        <f>IF(A484="","",IF(VLOOKUP(A484,eligibilité!$A$15:$AG$515,9,TRUE)="","",VLOOKUP(A484,eligibilité!$A$15:$AG$515,9,TRUE)))</f>
        <v/>
      </c>
      <c r="J484" s="105" t="str">
        <f>IF(A484="","",IF(VLOOKUP(A484,eligibilité!$A$15:$AG$515,10,TRUE)="","",VLOOKUP(A484,eligibilité!$A$15:$AG$515,10,TRUE)))</f>
        <v/>
      </c>
      <c r="K484" s="106" t="str">
        <f>IF(A484="","",IF(VLOOKUP(A484,eligibilité!$A$15:$AG$515,30,FALSE)=0,"",VLOOKUP(A484,eligibilité!$A$15:$AG$515,30,FALSE)))</f>
        <v/>
      </c>
      <c r="L484" s="107" t="str">
        <f t="shared" si="112"/>
        <v/>
      </c>
      <c r="M484" s="108" t="str">
        <f t="shared" si="113"/>
        <v/>
      </c>
      <c r="N484" s="107" t="str">
        <f t="shared" si="114"/>
        <v/>
      </c>
      <c r="O484" s="109" t="str">
        <f t="shared" si="115"/>
        <v/>
      </c>
      <c r="P484" s="109" t="str">
        <f t="shared" si="116"/>
        <v/>
      </c>
      <c r="Q484" s="241" t="str">
        <f t="shared" si="117"/>
        <v/>
      </c>
      <c r="R484" s="110" t="str">
        <f t="shared" si="118"/>
        <v/>
      </c>
      <c r="S484" s="352">
        <f t="shared" ca="1" si="127"/>
        <v>1296</v>
      </c>
      <c r="T484" s="107" t="str">
        <f t="shared" si="119"/>
        <v/>
      </c>
      <c r="U484" s="108" t="str">
        <f t="shared" si="120"/>
        <v/>
      </c>
      <c r="V484" s="107" t="str">
        <f t="shared" si="121"/>
        <v/>
      </c>
      <c r="W484" s="107" t="str">
        <f t="shared" si="122"/>
        <v/>
      </c>
      <c r="X484" s="108" t="str">
        <f t="shared" si="123"/>
        <v/>
      </c>
      <c r="Y484" s="108" t="str">
        <f t="shared" si="124"/>
        <v/>
      </c>
      <c r="Z484" s="108" t="str">
        <f t="shared" si="125"/>
        <v xml:space="preserve">Temps restant : </v>
      </c>
      <c r="AA484" s="355" t="str">
        <f t="shared" si="126"/>
        <v/>
      </c>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row>
    <row r="485" spans="1:87" ht="15.75" thickBot="1">
      <c r="A485" s="354" t="str">
        <f>IF(eligibilité!AG487="","",eligibilité!A487)</f>
        <v/>
      </c>
      <c r="B485" s="103" t="str">
        <f>IF(A485="","",IF(VLOOKUP(A485,eligibilité!$A$15:$J$515,2,TRUE)="","",VLOOKUP(A485,eligibilité!$A$15:$J$515,2,TRUE)))</f>
        <v/>
      </c>
      <c r="C485" s="103" t="str">
        <f>IF(A485="","",IF(VLOOKUP(A485,eligibilité!$A$15:$AG$515,3,TRUE)="","",VLOOKUP(A485,eligibilité!$A$15:$AG$515,3,TRUE)))</f>
        <v/>
      </c>
      <c r="D485" s="103" t="str">
        <f>IF(A485="","",IF(VLOOKUP(A485,eligibilité!$A$15:$AG$515,4,TRUE)="","",VLOOKUP(A485,eligibilité!$A$15:$AG$515,4,TRUE)))</f>
        <v/>
      </c>
      <c r="E485" s="103" t="str">
        <f>IF(A485="","",IF(VLOOKUP(A485,eligibilité!$A$15:$AG$515,5,TRUE)="","",VLOOKUP(A485,eligibilité!$A$15:$AG$515,5,TRUE)))</f>
        <v/>
      </c>
      <c r="F485" s="104" t="str">
        <f>IF(A485="","",IF(VLOOKUP(A485,eligibilité!$A$15:$AG$515,6,TRUE)="","",VLOOKUP(A485,eligibilité!$A$15:$AG$515,6,TRUE)))</f>
        <v/>
      </c>
      <c r="G485" s="104" t="str">
        <f>IF(A485="","",IF(VLOOKUP(A485,eligibilité!$A$15:$AG$515,7,TRUE)="","",VLOOKUP(A485,eligibilité!$A$15:$AG$515,7,TRUE)))</f>
        <v/>
      </c>
      <c r="H485" s="323" t="str">
        <f>IF(A485="","",IF(VLOOKUP(A485,eligibilité!$A$15:$AG$515,8,TRUE)="","",VLOOKUP(A485,eligibilité!$A$15:$AG$515,8,TRUE)))</f>
        <v/>
      </c>
      <c r="I485" s="103" t="str">
        <f>IF(A485="","",IF(VLOOKUP(A485,eligibilité!$A$15:$AG$515,9,TRUE)="","",VLOOKUP(A485,eligibilité!$A$15:$AG$515,9,TRUE)))</f>
        <v/>
      </c>
      <c r="J485" s="105" t="str">
        <f>IF(A485="","",IF(VLOOKUP(A485,eligibilité!$A$15:$AG$515,10,TRUE)="","",VLOOKUP(A485,eligibilité!$A$15:$AG$515,10,TRUE)))</f>
        <v/>
      </c>
      <c r="K485" s="106" t="str">
        <f>IF(A485="","",IF(VLOOKUP(A485,eligibilité!$A$15:$AG$515,30,FALSE)=0,"",VLOOKUP(A485,eligibilité!$A$15:$AG$515,30,FALSE)))</f>
        <v/>
      </c>
      <c r="L485" s="107" t="str">
        <f t="shared" si="112"/>
        <v/>
      </c>
      <c r="M485" s="108" t="str">
        <f t="shared" si="113"/>
        <v/>
      </c>
      <c r="N485" s="107" t="str">
        <f t="shared" si="114"/>
        <v/>
      </c>
      <c r="O485" s="109" t="str">
        <f t="shared" si="115"/>
        <v/>
      </c>
      <c r="P485" s="109" t="str">
        <f t="shared" si="116"/>
        <v/>
      </c>
      <c r="Q485" s="241" t="str">
        <f t="shared" si="117"/>
        <v/>
      </c>
      <c r="R485" s="110" t="str">
        <f t="shared" si="118"/>
        <v/>
      </c>
      <c r="S485" s="352">
        <f t="shared" ca="1" si="127"/>
        <v>1296</v>
      </c>
      <c r="T485" s="107" t="str">
        <f t="shared" si="119"/>
        <v/>
      </c>
      <c r="U485" s="108" t="str">
        <f t="shared" si="120"/>
        <v/>
      </c>
      <c r="V485" s="107" t="str">
        <f t="shared" si="121"/>
        <v/>
      </c>
      <c r="W485" s="107" t="str">
        <f t="shared" si="122"/>
        <v/>
      </c>
      <c r="X485" s="108" t="str">
        <f t="shared" si="123"/>
        <v/>
      </c>
      <c r="Y485" s="108" t="str">
        <f t="shared" si="124"/>
        <v/>
      </c>
      <c r="Z485" s="108" t="str">
        <f t="shared" si="125"/>
        <v xml:space="preserve">Temps restant : </v>
      </c>
      <c r="AA485" s="355" t="str">
        <f t="shared" si="126"/>
        <v/>
      </c>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row>
    <row r="486" spans="1:87" ht="15.75" thickBot="1">
      <c r="A486" s="354" t="str">
        <f>IF(eligibilité!AG488="","",eligibilité!A488)</f>
        <v/>
      </c>
      <c r="B486" s="103" t="str">
        <f>IF(A486="","",IF(VLOOKUP(A486,eligibilité!$A$15:$J$515,2,TRUE)="","",VLOOKUP(A486,eligibilité!$A$15:$J$515,2,TRUE)))</f>
        <v/>
      </c>
      <c r="C486" s="103" t="str">
        <f>IF(A486="","",IF(VLOOKUP(A486,eligibilité!$A$15:$AG$515,3,TRUE)="","",VLOOKUP(A486,eligibilité!$A$15:$AG$515,3,TRUE)))</f>
        <v/>
      </c>
      <c r="D486" s="103" t="str">
        <f>IF(A486="","",IF(VLOOKUP(A486,eligibilité!$A$15:$AG$515,4,TRUE)="","",VLOOKUP(A486,eligibilité!$A$15:$AG$515,4,TRUE)))</f>
        <v/>
      </c>
      <c r="E486" s="103" t="str">
        <f>IF(A486="","",IF(VLOOKUP(A486,eligibilité!$A$15:$AG$515,5,TRUE)="","",VLOOKUP(A486,eligibilité!$A$15:$AG$515,5,TRUE)))</f>
        <v/>
      </c>
      <c r="F486" s="104" t="str">
        <f>IF(A486="","",IF(VLOOKUP(A486,eligibilité!$A$15:$AG$515,6,TRUE)="","",VLOOKUP(A486,eligibilité!$A$15:$AG$515,6,TRUE)))</f>
        <v/>
      </c>
      <c r="G486" s="104" t="str">
        <f>IF(A486="","",IF(VLOOKUP(A486,eligibilité!$A$15:$AG$515,7,TRUE)="","",VLOOKUP(A486,eligibilité!$A$15:$AG$515,7,TRUE)))</f>
        <v/>
      </c>
      <c r="H486" s="323" t="str">
        <f>IF(A486="","",IF(VLOOKUP(A486,eligibilité!$A$15:$AG$515,8,TRUE)="","",VLOOKUP(A486,eligibilité!$A$15:$AG$515,8,TRUE)))</f>
        <v/>
      </c>
      <c r="I486" s="103" t="str">
        <f>IF(A486="","",IF(VLOOKUP(A486,eligibilité!$A$15:$AG$515,9,TRUE)="","",VLOOKUP(A486,eligibilité!$A$15:$AG$515,9,TRUE)))</f>
        <v/>
      </c>
      <c r="J486" s="105" t="str">
        <f>IF(A486="","",IF(VLOOKUP(A486,eligibilité!$A$15:$AG$515,10,TRUE)="","",VLOOKUP(A486,eligibilité!$A$15:$AG$515,10,TRUE)))</f>
        <v/>
      </c>
      <c r="K486" s="106" t="str">
        <f>IF(A486="","",IF(VLOOKUP(A486,eligibilité!$A$15:$AG$515,30,FALSE)=0,"",VLOOKUP(A486,eligibilité!$A$15:$AG$515,30,FALSE)))</f>
        <v/>
      </c>
      <c r="L486" s="107" t="str">
        <f t="shared" si="112"/>
        <v/>
      </c>
      <c r="M486" s="108" t="str">
        <f t="shared" si="113"/>
        <v/>
      </c>
      <c r="N486" s="107" t="str">
        <f t="shared" si="114"/>
        <v/>
      </c>
      <c r="O486" s="109" t="str">
        <f t="shared" si="115"/>
        <v/>
      </c>
      <c r="P486" s="109" t="str">
        <f t="shared" si="116"/>
        <v/>
      </c>
      <c r="Q486" s="241" t="str">
        <f t="shared" si="117"/>
        <v/>
      </c>
      <c r="R486" s="110" t="str">
        <f t="shared" si="118"/>
        <v/>
      </c>
      <c r="S486" s="352">
        <f t="shared" ca="1" si="127"/>
        <v>1296</v>
      </c>
      <c r="T486" s="107" t="str">
        <f t="shared" si="119"/>
        <v/>
      </c>
      <c r="U486" s="108" t="str">
        <f t="shared" si="120"/>
        <v/>
      </c>
      <c r="V486" s="107" t="str">
        <f t="shared" si="121"/>
        <v/>
      </c>
      <c r="W486" s="107" t="str">
        <f t="shared" si="122"/>
        <v/>
      </c>
      <c r="X486" s="108" t="str">
        <f t="shared" si="123"/>
        <v/>
      </c>
      <c r="Y486" s="108" t="str">
        <f t="shared" si="124"/>
        <v/>
      </c>
      <c r="Z486" s="108" t="str">
        <f t="shared" si="125"/>
        <v xml:space="preserve">Temps restant : </v>
      </c>
      <c r="AA486" s="355" t="str">
        <f t="shared" si="126"/>
        <v/>
      </c>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row>
    <row r="487" spans="1:87" ht="15.75" thickBot="1">
      <c r="A487" s="354" t="str">
        <f>IF(eligibilité!AG489="","",eligibilité!A489)</f>
        <v/>
      </c>
      <c r="B487" s="103" t="str">
        <f>IF(A487="","",IF(VLOOKUP(A487,eligibilité!$A$15:$J$515,2,TRUE)="","",VLOOKUP(A487,eligibilité!$A$15:$J$515,2,TRUE)))</f>
        <v/>
      </c>
      <c r="C487" s="103" t="str">
        <f>IF(A487="","",IF(VLOOKUP(A487,eligibilité!$A$15:$AG$515,3,TRUE)="","",VLOOKUP(A487,eligibilité!$A$15:$AG$515,3,TRUE)))</f>
        <v/>
      </c>
      <c r="D487" s="103" t="str">
        <f>IF(A487="","",IF(VLOOKUP(A487,eligibilité!$A$15:$AG$515,4,TRUE)="","",VLOOKUP(A487,eligibilité!$A$15:$AG$515,4,TRUE)))</f>
        <v/>
      </c>
      <c r="E487" s="103" t="str">
        <f>IF(A487="","",IF(VLOOKUP(A487,eligibilité!$A$15:$AG$515,5,TRUE)="","",VLOOKUP(A487,eligibilité!$A$15:$AG$515,5,TRUE)))</f>
        <v/>
      </c>
      <c r="F487" s="104" t="str">
        <f>IF(A487="","",IF(VLOOKUP(A487,eligibilité!$A$15:$AG$515,6,TRUE)="","",VLOOKUP(A487,eligibilité!$A$15:$AG$515,6,TRUE)))</f>
        <v/>
      </c>
      <c r="G487" s="104" t="str">
        <f>IF(A487="","",IF(VLOOKUP(A487,eligibilité!$A$15:$AG$515,7,TRUE)="","",VLOOKUP(A487,eligibilité!$A$15:$AG$515,7,TRUE)))</f>
        <v/>
      </c>
      <c r="H487" s="323" t="str">
        <f>IF(A487="","",IF(VLOOKUP(A487,eligibilité!$A$15:$AG$515,8,TRUE)="","",VLOOKUP(A487,eligibilité!$A$15:$AG$515,8,TRUE)))</f>
        <v/>
      </c>
      <c r="I487" s="103" t="str">
        <f>IF(A487="","",IF(VLOOKUP(A487,eligibilité!$A$15:$AG$515,9,TRUE)="","",VLOOKUP(A487,eligibilité!$A$15:$AG$515,9,TRUE)))</f>
        <v/>
      </c>
      <c r="J487" s="105" t="str">
        <f>IF(A487="","",IF(VLOOKUP(A487,eligibilité!$A$15:$AG$515,10,TRUE)="","",VLOOKUP(A487,eligibilité!$A$15:$AG$515,10,TRUE)))</f>
        <v/>
      </c>
      <c r="K487" s="106" t="str">
        <f>IF(A487="","",IF(VLOOKUP(A487,eligibilité!$A$15:$AG$515,30,FALSE)=0,"",VLOOKUP(A487,eligibilité!$A$15:$AG$515,30,FALSE)))</f>
        <v/>
      </c>
      <c r="L487" s="107" t="str">
        <f t="shared" si="112"/>
        <v/>
      </c>
      <c r="M487" s="108" t="str">
        <f t="shared" si="113"/>
        <v/>
      </c>
      <c r="N487" s="107" t="str">
        <f t="shared" si="114"/>
        <v/>
      </c>
      <c r="O487" s="109" t="str">
        <f t="shared" si="115"/>
        <v/>
      </c>
      <c r="P487" s="109" t="str">
        <f t="shared" si="116"/>
        <v/>
      </c>
      <c r="Q487" s="241" t="str">
        <f t="shared" si="117"/>
        <v/>
      </c>
      <c r="R487" s="110" t="str">
        <f t="shared" si="118"/>
        <v/>
      </c>
      <c r="S487" s="352">
        <f t="shared" ca="1" si="127"/>
        <v>1296</v>
      </c>
      <c r="T487" s="107" t="str">
        <f t="shared" si="119"/>
        <v/>
      </c>
      <c r="U487" s="108" t="str">
        <f t="shared" si="120"/>
        <v/>
      </c>
      <c r="V487" s="107" t="str">
        <f t="shared" si="121"/>
        <v/>
      </c>
      <c r="W487" s="107" t="str">
        <f t="shared" si="122"/>
        <v/>
      </c>
      <c r="X487" s="108" t="str">
        <f t="shared" si="123"/>
        <v/>
      </c>
      <c r="Y487" s="108" t="str">
        <f t="shared" si="124"/>
        <v/>
      </c>
      <c r="Z487" s="108" t="str">
        <f t="shared" si="125"/>
        <v xml:space="preserve">Temps restant : </v>
      </c>
      <c r="AA487" s="355" t="str">
        <f t="shared" si="126"/>
        <v/>
      </c>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row>
    <row r="488" spans="1:87" ht="15.75" thickBot="1">
      <c r="A488" s="354" t="str">
        <f>IF(eligibilité!AG490="","",eligibilité!A490)</f>
        <v/>
      </c>
      <c r="B488" s="103" t="str">
        <f>IF(A488="","",IF(VLOOKUP(A488,eligibilité!$A$15:$J$515,2,TRUE)="","",VLOOKUP(A488,eligibilité!$A$15:$J$515,2,TRUE)))</f>
        <v/>
      </c>
      <c r="C488" s="103" t="str">
        <f>IF(A488="","",IF(VLOOKUP(A488,eligibilité!$A$15:$AG$515,3,TRUE)="","",VLOOKUP(A488,eligibilité!$A$15:$AG$515,3,TRUE)))</f>
        <v/>
      </c>
      <c r="D488" s="103" t="str">
        <f>IF(A488="","",IF(VLOOKUP(A488,eligibilité!$A$15:$AG$515,4,TRUE)="","",VLOOKUP(A488,eligibilité!$A$15:$AG$515,4,TRUE)))</f>
        <v/>
      </c>
      <c r="E488" s="103" t="str">
        <f>IF(A488="","",IF(VLOOKUP(A488,eligibilité!$A$15:$AG$515,5,TRUE)="","",VLOOKUP(A488,eligibilité!$A$15:$AG$515,5,TRUE)))</f>
        <v/>
      </c>
      <c r="F488" s="104" t="str">
        <f>IF(A488="","",IF(VLOOKUP(A488,eligibilité!$A$15:$AG$515,6,TRUE)="","",VLOOKUP(A488,eligibilité!$A$15:$AG$515,6,TRUE)))</f>
        <v/>
      </c>
      <c r="G488" s="104" t="str">
        <f>IF(A488="","",IF(VLOOKUP(A488,eligibilité!$A$15:$AG$515,7,TRUE)="","",VLOOKUP(A488,eligibilité!$A$15:$AG$515,7,TRUE)))</f>
        <v/>
      </c>
      <c r="H488" s="323" t="str">
        <f>IF(A488="","",IF(VLOOKUP(A488,eligibilité!$A$15:$AG$515,8,TRUE)="","",VLOOKUP(A488,eligibilité!$A$15:$AG$515,8,TRUE)))</f>
        <v/>
      </c>
      <c r="I488" s="103" t="str">
        <f>IF(A488="","",IF(VLOOKUP(A488,eligibilité!$A$15:$AG$515,9,TRUE)="","",VLOOKUP(A488,eligibilité!$A$15:$AG$515,9,TRUE)))</f>
        <v/>
      </c>
      <c r="J488" s="105" t="str">
        <f>IF(A488="","",IF(VLOOKUP(A488,eligibilité!$A$15:$AG$515,10,TRUE)="","",VLOOKUP(A488,eligibilité!$A$15:$AG$515,10,TRUE)))</f>
        <v/>
      </c>
      <c r="K488" s="106" t="str">
        <f>IF(A488="","",IF(VLOOKUP(A488,eligibilité!$A$15:$AG$515,30,FALSE)=0,"",VLOOKUP(A488,eligibilité!$A$15:$AG$515,30,FALSE)))</f>
        <v/>
      </c>
      <c r="L488" s="107" t="str">
        <f t="shared" si="112"/>
        <v/>
      </c>
      <c r="M488" s="108" t="str">
        <f t="shared" si="113"/>
        <v/>
      </c>
      <c r="N488" s="107" t="str">
        <f t="shared" si="114"/>
        <v/>
      </c>
      <c r="O488" s="109" t="str">
        <f t="shared" si="115"/>
        <v/>
      </c>
      <c r="P488" s="109" t="str">
        <f t="shared" si="116"/>
        <v/>
      </c>
      <c r="Q488" s="241" t="str">
        <f t="shared" si="117"/>
        <v/>
      </c>
      <c r="R488" s="110" t="str">
        <f t="shared" si="118"/>
        <v/>
      </c>
      <c r="S488" s="352">
        <f t="shared" ca="1" si="127"/>
        <v>1296</v>
      </c>
      <c r="T488" s="107" t="str">
        <f t="shared" si="119"/>
        <v/>
      </c>
      <c r="U488" s="108" t="str">
        <f t="shared" si="120"/>
        <v/>
      </c>
      <c r="V488" s="107" t="str">
        <f t="shared" si="121"/>
        <v/>
      </c>
      <c r="W488" s="107" t="str">
        <f t="shared" si="122"/>
        <v/>
      </c>
      <c r="X488" s="108" t="str">
        <f t="shared" si="123"/>
        <v/>
      </c>
      <c r="Y488" s="108" t="str">
        <f t="shared" si="124"/>
        <v/>
      </c>
      <c r="Z488" s="108" t="str">
        <f t="shared" si="125"/>
        <v xml:space="preserve">Temps restant : </v>
      </c>
      <c r="AA488" s="355" t="str">
        <f t="shared" si="126"/>
        <v/>
      </c>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row>
    <row r="489" spans="1:87" ht="15.75" thickBot="1">
      <c r="A489" s="354" t="str">
        <f>IF(eligibilité!AG491="","",eligibilité!A491)</f>
        <v/>
      </c>
      <c r="B489" s="103" t="str">
        <f>IF(A489="","",IF(VLOOKUP(A489,eligibilité!$A$15:$J$515,2,TRUE)="","",VLOOKUP(A489,eligibilité!$A$15:$J$515,2,TRUE)))</f>
        <v/>
      </c>
      <c r="C489" s="103" t="str">
        <f>IF(A489="","",IF(VLOOKUP(A489,eligibilité!$A$15:$AG$515,3,TRUE)="","",VLOOKUP(A489,eligibilité!$A$15:$AG$515,3,TRUE)))</f>
        <v/>
      </c>
      <c r="D489" s="103" t="str">
        <f>IF(A489="","",IF(VLOOKUP(A489,eligibilité!$A$15:$AG$515,4,TRUE)="","",VLOOKUP(A489,eligibilité!$A$15:$AG$515,4,TRUE)))</f>
        <v/>
      </c>
      <c r="E489" s="103" t="str">
        <f>IF(A489="","",IF(VLOOKUP(A489,eligibilité!$A$15:$AG$515,5,TRUE)="","",VLOOKUP(A489,eligibilité!$A$15:$AG$515,5,TRUE)))</f>
        <v/>
      </c>
      <c r="F489" s="104" t="str">
        <f>IF(A489="","",IF(VLOOKUP(A489,eligibilité!$A$15:$AG$515,6,TRUE)="","",VLOOKUP(A489,eligibilité!$A$15:$AG$515,6,TRUE)))</f>
        <v/>
      </c>
      <c r="G489" s="104" t="str">
        <f>IF(A489="","",IF(VLOOKUP(A489,eligibilité!$A$15:$AG$515,7,TRUE)="","",VLOOKUP(A489,eligibilité!$A$15:$AG$515,7,TRUE)))</f>
        <v/>
      </c>
      <c r="H489" s="323" t="str">
        <f>IF(A489="","",IF(VLOOKUP(A489,eligibilité!$A$15:$AG$515,8,TRUE)="","",VLOOKUP(A489,eligibilité!$A$15:$AG$515,8,TRUE)))</f>
        <v/>
      </c>
      <c r="I489" s="103" t="str">
        <f>IF(A489="","",IF(VLOOKUP(A489,eligibilité!$A$15:$AG$515,9,TRUE)="","",VLOOKUP(A489,eligibilité!$A$15:$AG$515,9,TRUE)))</f>
        <v/>
      </c>
      <c r="J489" s="105" t="str">
        <f>IF(A489="","",IF(VLOOKUP(A489,eligibilité!$A$15:$AG$515,10,TRUE)="","",VLOOKUP(A489,eligibilité!$A$15:$AG$515,10,TRUE)))</f>
        <v/>
      </c>
      <c r="K489" s="106" t="str">
        <f>IF(A489="","",IF(VLOOKUP(A489,eligibilité!$A$15:$AG$515,30,FALSE)=0,"",VLOOKUP(A489,eligibilité!$A$15:$AG$515,30,FALSE)))</f>
        <v/>
      </c>
      <c r="L489" s="107" t="str">
        <f t="shared" si="112"/>
        <v/>
      </c>
      <c r="M489" s="108" t="str">
        <f t="shared" si="113"/>
        <v/>
      </c>
      <c r="N489" s="107" t="str">
        <f t="shared" si="114"/>
        <v/>
      </c>
      <c r="O489" s="109" t="str">
        <f t="shared" si="115"/>
        <v/>
      </c>
      <c r="P489" s="109" t="str">
        <f t="shared" si="116"/>
        <v/>
      </c>
      <c r="Q489" s="241" t="str">
        <f t="shared" si="117"/>
        <v/>
      </c>
      <c r="R489" s="110" t="str">
        <f t="shared" si="118"/>
        <v/>
      </c>
      <c r="S489" s="352">
        <f t="shared" ca="1" si="127"/>
        <v>1296</v>
      </c>
      <c r="T489" s="107" t="str">
        <f t="shared" si="119"/>
        <v/>
      </c>
      <c r="U489" s="108" t="str">
        <f t="shared" si="120"/>
        <v/>
      </c>
      <c r="V489" s="107" t="str">
        <f t="shared" si="121"/>
        <v/>
      </c>
      <c r="W489" s="107" t="str">
        <f t="shared" si="122"/>
        <v/>
      </c>
      <c r="X489" s="108" t="str">
        <f t="shared" si="123"/>
        <v/>
      </c>
      <c r="Y489" s="108" t="str">
        <f t="shared" si="124"/>
        <v/>
      </c>
      <c r="Z489" s="108" t="str">
        <f t="shared" si="125"/>
        <v xml:space="preserve">Temps restant : </v>
      </c>
      <c r="AA489" s="355" t="str">
        <f t="shared" si="126"/>
        <v/>
      </c>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row>
    <row r="490" spans="1:87" ht="15.75" thickBot="1">
      <c r="A490" s="354" t="str">
        <f>IF(eligibilité!AG492="","",eligibilité!A492)</f>
        <v/>
      </c>
      <c r="B490" s="103" t="str">
        <f>IF(A490="","",IF(VLOOKUP(A490,eligibilité!$A$15:$J$515,2,TRUE)="","",VLOOKUP(A490,eligibilité!$A$15:$J$515,2,TRUE)))</f>
        <v/>
      </c>
      <c r="C490" s="103" t="str">
        <f>IF(A490="","",IF(VLOOKUP(A490,eligibilité!$A$15:$AG$515,3,TRUE)="","",VLOOKUP(A490,eligibilité!$A$15:$AG$515,3,TRUE)))</f>
        <v/>
      </c>
      <c r="D490" s="103" t="str">
        <f>IF(A490="","",IF(VLOOKUP(A490,eligibilité!$A$15:$AG$515,4,TRUE)="","",VLOOKUP(A490,eligibilité!$A$15:$AG$515,4,TRUE)))</f>
        <v/>
      </c>
      <c r="E490" s="103" t="str">
        <f>IF(A490="","",IF(VLOOKUP(A490,eligibilité!$A$15:$AG$515,5,TRUE)="","",VLOOKUP(A490,eligibilité!$A$15:$AG$515,5,TRUE)))</f>
        <v/>
      </c>
      <c r="F490" s="104" t="str">
        <f>IF(A490="","",IF(VLOOKUP(A490,eligibilité!$A$15:$AG$515,6,TRUE)="","",VLOOKUP(A490,eligibilité!$A$15:$AG$515,6,TRUE)))</f>
        <v/>
      </c>
      <c r="G490" s="104" t="str">
        <f>IF(A490="","",IF(VLOOKUP(A490,eligibilité!$A$15:$AG$515,7,TRUE)="","",VLOOKUP(A490,eligibilité!$A$15:$AG$515,7,TRUE)))</f>
        <v/>
      </c>
      <c r="H490" s="323" t="str">
        <f>IF(A490="","",IF(VLOOKUP(A490,eligibilité!$A$15:$AG$515,8,TRUE)="","",VLOOKUP(A490,eligibilité!$A$15:$AG$515,8,TRUE)))</f>
        <v/>
      </c>
      <c r="I490" s="103" t="str">
        <f>IF(A490="","",IF(VLOOKUP(A490,eligibilité!$A$15:$AG$515,9,TRUE)="","",VLOOKUP(A490,eligibilité!$A$15:$AG$515,9,TRUE)))</f>
        <v/>
      </c>
      <c r="J490" s="105" t="str">
        <f>IF(A490="","",IF(VLOOKUP(A490,eligibilité!$A$15:$AG$515,10,TRUE)="","",VLOOKUP(A490,eligibilité!$A$15:$AG$515,10,TRUE)))</f>
        <v/>
      </c>
      <c r="K490" s="106" t="str">
        <f>IF(A490="","",IF(VLOOKUP(A490,eligibilité!$A$15:$AG$515,30,FALSE)=0,"",VLOOKUP(A490,eligibilité!$A$15:$AG$515,30,FALSE)))</f>
        <v/>
      </c>
      <c r="L490" s="107" t="str">
        <f t="shared" si="112"/>
        <v/>
      </c>
      <c r="M490" s="108" t="str">
        <f t="shared" si="113"/>
        <v/>
      </c>
      <c r="N490" s="107" t="str">
        <f t="shared" si="114"/>
        <v/>
      </c>
      <c r="O490" s="109" t="str">
        <f t="shared" si="115"/>
        <v/>
      </c>
      <c r="P490" s="109" t="str">
        <f t="shared" si="116"/>
        <v/>
      </c>
      <c r="Q490" s="241" t="str">
        <f t="shared" si="117"/>
        <v/>
      </c>
      <c r="R490" s="110" t="str">
        <f t="shared" si="118"/>
        <v/>
      </c>
      <c r="S490" s="352">
        <f t="shared" ca="1" si="127"/>
        <v>1296</v>
      </c>
      <c r="T490" s="107" t="str">
        <f t="shared" si="119"/>
        <v/>
      </c>
      <c r="U490" s="108" t="str">
        <f t="shared" si="120"/>
        <v/>
      </c>
      <c r="V490" s="107" t="str">
        <f t="shared" si="121"/>
        <v/>
      </c>
      <c r="W490" s="107" t="str">
        <f t="shared" si="122"/>
        <v/>
      </c>
      <c r="X490" s="108" t="str">
        <f t="shared" si="123"/>
        <v/>
      </c>
      <c r="Y490" s="108" t="str">
        <f t="shared" si="124"/>
        <v/>
      </c>
      <c r="Z490" s="108" t="str">
        <f t="shared" si="125"/>
        <v xml:space="preserve">Temps restant : </v>
      </c>
      <c r="AA490" s="355" t="str">
        <f t="shared" si="126"/>
        <v/>
      </c>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row>
    <row r="491" spans="1:87" ht="15.75" thickBot="1">
      <c r="A491" s="354" t="str">
        <f>IF(eligibilité!AG493="","",eligibilité!A493)</f>
        <v/>
      </c>
      <c r="B491" s="103" t="str">
        <f>IF(A491="","",IF(VLOOKUP(A491,eligibilité!$A$15:$J$515,2,TRUE)="","",VLOOKUP(A491,eligibilité!$A$15:$J$515,2,TRUE)))</f>
        <v/>
      </c>
      <c r="C491" s="103" t="str">
        <f>IF(A491="","",IF(VLOOKUP(A491,eligibilité!$A$15:$AG$515,3,TRUE)="","",VLOOKUP(A491,eligibilité!$A$15:$AG$515,3,TRUE)))</f>
        <v/>
      </c>
      <c r="D491" s="103" t="str">
        <f>IF(A491="","",IF(VLOOKUP(A491,eligibilité!$A$15:$AG$515,4,TRUE)="","",VLOOKUP(A491,eligibilité!$A$15:$AG$515,4,TRUE)))</f>
        <v/>
      </c>
      <c r="E491" s="103" t="str">
        <f>IF(A491="","",IF(VLOOKUP(A491,eligibilité!$A$15:$AG$515,5,TRUE)="","",VLOOKUP(A491,eligibilité!$A$15:$AG$515,5,TRUE)))</f>
        <v/>
      </c>
      <c r="F491" s="104" t="str">
        <f>IF(A491="","",IF(VLOOKUP(A491,eligibilité!$A$15:$AG$515,6,TRUE)="","",VLOOKUP(A491,eligibilité!$A$15:$AG$515,6,TRUE)))</f>
        <v/>
      </c>
      <c r="G491" s="104" t="str">
        <f>IF(A491="","",IF(VLOOKUP(A491,eligibilité!$A$15:$AG$515,7,TRUE)="","",VLOOKUP(A491,eligibilité!$A$15:$AG$515,7,TRUE)))</f>
        <v/>
      </c>
      <c r="H491" s="323" t="str">
        <f>IF(A491="","",IF(VLOOKUP(A491,eligibilité!$A$15:$AG$515,8,TRUE)="","",VLOOKUP(A491,eligibilité!$A$15:$AG$515,8,TRUE)))</f>
        <v/>
      </c>
      <c r="I491" s="103" t="str">
        <f>IF(A491="","",IF(VLOOKUP(A491,eligibilité!$A$15:$AG$515,9,TRUE)="","",VLOOKUP(A491,eligibilité!$A$15:$AG$515,9,TRUE)))</f>
        <v/>
      </c>
      <c r="J491" s="105" t="str">
        <f>IF(A491="","",IF(VLOOKUP(A491,eligibilité!$A$15:$AG$515,10,TRUE)="","",VLOOKUP(A491,eligibilité!$A$15:$AG$515,10,TRUE)))</f>
        <v/>
      </c>
      <c r="K491" s="106" t="str">
        <f>IF(A491="","",IF(VLOOKUP(A491,eligibilité!$A$15:$AG$515,30,FALSE)=0,"",VLOOKUP(A491,eligibilité!$A$15:$AG$515,30,FALSE)))</f>
        <v/>
      </c>
      <c r="L491" s="107" t="str">
        <f t="shared" si="112"/>
        <v/>
      </c>
      <c r="M491" s="108" t="str">
        <f t="shared" si="113"/>
        <v/>
      </c>
      <c r="N491" s="107" t="str">
        <f t="shared" si="114"/>
        <v/>
      </c>
      <c r="O491" s="109" t="str">
        <f t="shared" si="115"/>
        <v/>
      </c>
      <c r="P491" s="109" t="str">
        <f t="shared" si="116"/>
        <v/>
      </c>
      <c r="Q491" s="241" t="str">
        <f t="shared" si="117"/>
        <v/>
      </c>
      <c r="R491" s="110" t="str">
        <f t="shared" si="118"/>
        <v/>
      </c>
      <c r="S491" s="352">
        <f t="shared" ca="1" si="127"/>
        <v>1296</v>
      </c>
      <c r="T491" s="107" t="str">
        <f t="shared" si="119"/>
        <v/>
      </c>
      <c r="U491" s="108" t="str">
        <f t="shared" si="120"/>
        <v/>
      </c>
      <c r="V491" s="107" t="str">
        <f t="shared" si="121"/>
        <v/>
      </c>
      <c r="W491" s="107" t="str">
        <f t="shared" si="122"/>
        <v/>
      </c>
      <c r="X491" s="108" t="str">
        <f t="shared" si="123"/>
        <v/>
      </c>
      <c r="Y491" s="108" t="str">
        <f t="shared" si="124"/>
        <v/>
      </c>
      <c r="Z491" s="108" t="str">
        <f t="shared" si="125"/>
        <v xml:space="preserve">Temps restant : </v>
      </c>
      <c r="AA491" s="355" t="str">
        <f t="shared" si="126"/>
        <v/>
      </c>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row>
    <row r="492" spans="1:87" ht="15.75" thickBot="1">
      <c r="A492" s="354" t="str">
        <f>IF(eligibilité!AG494="","",eligibilité!A494)</f>
        <v/>
      </c>
      <c r="B492" s="103" t="str">
        <f>IF(A492="","",IF(VLOOKUP(A492,eligibilité!$A$15:$J$515,2,TRUE)="","",VLOOKUP(A492,eligibilité!$A$15:$J$515,2,TRUE)))</f>
        <v/>
      </c>
      <c r="C492" s="103" t="str">
        <f>IF(A492="","",IF(VLOOKUP(A492,eligibilité!$A$15:$AG$515,3,TRUE)="","",VLOOKUP(A492,eligibilité!$A$15:$AG$515,3,TRUE)))</f>
        <v/>
      </c>
      <c r="D492" s="103" t="str">
        <f>IF(A492="","",IF(VLOOKUP(A492,eligibilité!$A$15:$AG$515,4,TRUE)="","",VLOOKUP(A492,eligibilité!$A$15:$AG$515,4,TRUE)))</f>
        <v/>
      </c>
      <c r="E492" s="103" t="str">
        <f>IF(A492="","",IF(VLOOKUP(A492,eligibilité!$A$15:$AG$515,5,TRUE)="","",VLOOKUP(A492,eligibilité!$A$15:$AG$515,5,TRUE)))</f>
        <v/>
      </c>
      <c r="F492" s="104" t="str">
        <f>IF(A492="","",IF(VLOOKUP(A492,eligibilité!$A$15:$AG$515,6,TRUE)="","",VLOOKUP(A492,eligibilité!$A$15:$AG$515,6,TRUE)))</f>
        <v/>
      </c>
      <c r="G492" s="104" t="str">
        <f>IF(A492="","",IF(VLOOKUP(A492,eligibilité!$A$15:$AG$515,7,TRUE)="","",VLOOKUP(A492,eligibilité!$A$15:$AG$515,7,TRUE)))</f>
        <v/>
      </c>
      <c r="H492" s="323" t="str">
        <f>IF(A492="","",IF(VLOOKUP(A492,eligibilité!$A$15:$AG$515,8,TRUE)="","",VLOOKUP(A492,eligibilité!$A$15:$AG$515,8,TRUE)))</f>
        <v/>
      </c>
      <c r="I492" s="103" t="str">
        <f>IF(A492="","",IF(VLOOKUP(A492,eligibilité!$A$15:$AG$515,9,TRUE)="","",VLOOKUP(A492,eligibilité!$A$15:$AG$515,9,TRUE)))</f>
        <v/>
      </c>
      <c r="J492" s="105" t="str">
        <f>IF(A492="","",IF(VLOOKUP(A492,eligibilité!$A$15:$AG$515,10,TRUE)="","",VLOOKUP(A492,eligibilité!$A$15:$AG$515,10,TRUE)))</f>
        <v/>
      </c>
      <c r="K492" s="106" t="str">
        <f>IF(A492="","",IF(VLOOKUP(A492,eligibilité!$A$15:$AG$515,30,FALSE)=0,"",VLOOKUP(A492,eligibilité!$A$15:$AG$515,30,FALSE)))</f>
        <v/>
      </c>
      <c r="L492" s="107" t="str">
        <f t="shared" si="112"/>
        <v/>
      </c>
      <c r="M492" s="108" t="str">
        <f t="shared" si="113"/>
        <v/>
      </c>
      <c r="N492" s="107" t="str">
        <f t="shared" si="114"/>
        <v/>
      </c>
      <c r="O492" s="109" t="str">
        <f t="shared" si="115"/>
        <v/>
      </c>
      <c r="P492" s="109" t="str">
        <f t="shared" si="116"/>
        <v/>
      </c>
      <c r="Q492" s="241" t="str">
        <f t="shared" si="117"/>
        <v/>
      </c>
      <c r="R492" s="110" t="str">
        <f t="shared" si="118"/>
        <v/>
      </c>
      <c r="S492" s="352">
        <f t="shared" ca="1" si="127"/>
        <v>1296</v>
      </c>
      <c r="T492" s="107" t="str">
        <f t="shared" si="119"/>
        <v/>
      </c>
      <c r="U492" s="108" t="str">
        <f t="shared" si="120"/>
        <v/>
      </c>
      <c r="V492" s="107" t="str">
        <f t="shared" si="121"/>
        <v/>
      </c>
      <c r="W492" s="107" t="str">
        <f t="shared" si="122"/>
        <v/>
      </c>
      <c r="X492" s="108" t="str">
        <f t="shared" si="123"/>
        <v/>
      </c>
      <c r="Y492" s="108" t="str">
        <f t="shared" si="124"/>
        <v/>
      </c>
      <c r="Z492" s="108" t="str">
        <f t="shared" si="125"/>
        <v xml:space="preserve">Temps restant : </v>
      </c>
      <c r="AA492" s="355" t="str">
        <f t="shared" si="126"/>
        <v/>
      </c>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row>
    <row r="493" spans="1:87" ht="15.75" thickBot="1">
      <c r="A493" s="354" t="str">
        <f>IF(eligibilité!AG495="","",eligibilité!A495)</f>
        <v/>
      </c>
      <c r="B493" s="103" t="str">
        <f>IF(A493="","",IF(VLOOKUP(A493,eligibilité!$A$15:$J$515,2,TRUE)="","",VLOOKUP(A493,eligibilité!$A$15:$J$515,2,TRUE)))</f>
        <v/>
      </c>
      <c r="C493" s="103" t="str">
        <f>IF(A493="","",IF(VLOOKUP(A493,eligibilité!$A$15:$AG$515,3,TRUE)="","",VLOOKUP(A493,eligibilité!$A$15:$AG$515,3,TRUE)))</f>
        <v/>
      </c>
      <c r="D493" s="103" t="str">
        <f>IF(A493="","",IF(VLOOKUP(A493,eligibilité!$A$15:$AG$515,4,TRUE)="","",VLOOKUP(A493,eligibilité!$A$15:$AG$515,4,TRUE)))</f>
        <v/>
      </c>
      <c r="E493" s="103" t="str">
        <f>IF(A493="","",IF(VLOOKUP(A493,eligibilité!$A$15:$AG$515,5,TRUE)="","",VLOOKUP(A493,eligibilité!$A$15:$AG$515,5,TRUE)))</f>
        <v/>
      </c>
      <c r="F493" s="104" t="str">
        <f>IF(A493="","",IF(VLOOKUP(A493,eligibilité!$A$15:$AG$515,6,TRUE)="","",VLOOKUP(A493,eligibilité!$A$15:$AG$515,6,TRUE)))</f>
        <v/>
      </c>
      <c r="G493" s="104" t="str">
        <f>IF(A493="","",IF(VLOOKUP(A493,eligibilité!$A$15:$AG$515,7,TRUE)="","",VLOOKUP(A493,eligibilité!$A$15:$AG$515,7,TRUE)))</f>
        <v/>
      </c>
      <c r="H493" s="323" t="str">
        <f>IF(A493="","",IF(VLOOKUP(A493,eligibilité!$A$15:$AG$515,8,TRUE)="","",VLOOKUP(A493,eligibilité!$A$15:$AG$515,8,TRUE)))</f>
        <v/>
      </c>
      <c r="I493" s="103" t="str">
        <f>IF(A493="","",IF(VLOOKUP(A493,eligibilité!$A$15:$AG$515,9,TRUE)="","",VLOOKUP(A493,eligibilité!$A$15:$AG$515,9,TRUE)))</f>
        <v/>
      </c>
      <c r="J493" s="105" t="str">
        <f>IF(A493="","",IF(VLOOKUP(A493,eligibilité!$A$15:$AG$515,10,TRUE)="","",VLOOKUP(A493,eligibilité!$A$15:$AG$515,10,TRUE)))</f>
        <v/>
      </c>
      <c r="K493" s="106" t="str">
        <f>IF(A493="","",IF(VLOOKUP(A493,eligibilité!$A$15:$AG$515,30,FALSE)=0,"",VLOOKUP(A493,eligibilité!$A$15:$AG$515,30,FALSE)))</f>
        <v/>
      </c>
      <c r="L493" s="107" t="str">
        <f t="shared" si="112"/>
        <v/>
      </c>
      <c r="M493" s="108" t="str">
        <f t="shared" si="113"/>
        <v/>
      </c>
      <c r="N493" s="107" t="str">
        <f t="shared" si="114"/>
        <v/>
      </c>
      <c r="O493" s="109" t="str">
        <f t="shared" si="115"/>
        <v/>
      </c>
      <c r="P493" s="109" t="str">
        <f t="shared" si="116"/>
        <v/>
      </c>
      <c r="Q493" s="241" t="str">
        <f t="shared" si="117"/>
        <v/>
      </c>
      <c r="R493" s="110" t="str">
        <f t="shared" si="118"/>
        <v/>
      </c>
      <c r="S493" s="352">
        <f t="shared" ca="1" si="127"/>
        <v>1296</v>
      </c>
      <c r="T493" s="107" t="str">
        <f t="shared" si="119"/>
        <v/>
      </c>
      <c r="U493" s="108" t="str">
        <f t="shared" si="120"/>
        <v/>
      </c>
      <c r="V493" s="107" t="str">
        <f t="shared" si="121"/>
        <v/>
      </c>
      <c r="W493" s="107" t="str">
        <f t="shared" si="122"/>
        <v/>
      </c>
      <c r="X493" s="108" t="str">
        <f t="shared" si="123"/>
        <v/>
      </c>
      <c r="Y493" s="108" t="str">
        <f t="shared" si="124"/>
        <v/>
      </c>
      <c r="Z493" s="108" t="str">
        <f t="shared" si="125"/>
        <v xml:space="preserve">Temps restant : </v>
      </c>
      <c r="AA493" s="355" t="str">
        <f t="shared" si="126"/>
        <v/>
      </c>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row>
    <row r="494" spans="1:87" ht="15.75" thickBot="1">
      <c r="A494" s="354" t="str">
        <f>IF(eligibilité!AG496="","",eligibilité!A496)</f>
        <v/>
      </c>
      <c r="B494" s="103" t="str">
        <f>IF(A494="","",IF(VLOOKUP(A494,eligibilité!$A$15:$J$515,2,TRUE)="","",VLOOKUP(A494,eligibilité!$A$15:$J$515,2,TRUE)))</f>
        <v/>
      </c>
      <c r="C494" s="103" t="str">
        <f>IF(A494="","",IF(VLOOKUP(A494,eligibilité!$A$15:$AG$515,3,TRUE)="","",VLOOKUP(A494,eligibilité!$A$15:$AG$515,3,TRUE)))</f>
        <v/>
      </c>
      <c r="D494" s="103" t="str">
        <f>IF(A494="","",IF(VLOOKUP(A494,eligibilité!$A$15:$AG$515,4,TRUE)="","",VLOOKUP(A494,eligibilité!$A$15:$AG$515,4,TRUE)))</f>
        <v/>
      </c>
      <c r="E494" s="103" t="str">
        <f>IF(A494="","",IF(VLOOKUP(A494,eligibilité!$A$15:$AG$515,5,TRUE)="","",VLOOKUP(A494,eligibilité!$A$15:$AG$515,5,TRUE)))</f>
        <v/>
      </c>
      <c r="F494" s="104" t="str">
        <f>IF(A494="","",IF(VLOOKUP(A494,eligibilité!$A$15:$AG$515,6,TRUE)="","",VLOOKUP(A494,eligibilité!$A$15:$AG$515,6,TRUE)))</f>
        <v/>
      </c>
      <c r="G494" s="104" t="str">
        <f>IF(A494="","",IF(VLOOKUP(A494,eligibilité!$A$15:$AG$515,7,TRUE)="","",VLOOKUP(A494,eligibilité!$A$15:$AG$515,7,TRUE)))</f>
        <v/>
      </c>
      <c r="H494" s="323" t="str">
        <f>IF(A494="","",IF(VLOOKUP(A494,eligibilité!$A$15:$AG$515,8,TRUE)="","",VLOOKUP(A494,eligibilité!$A$15:$AG$515,8,TRUE)))</f>
        <v/>
      </c>
      <c r="I494" s="103" t="str">
        <f>IF(A494="","",IF(VLOOKUP(A494,eligibilité!$A$15:$AG$515,9,TRUE)="","",VLOOKUP(A494,eligibilité!$A$15:$AG$515,9,TRUE)))</f>
        <v/>
      </c>
      <c r="J494" s="105" t="str">
        <f>IF(A494="","",IF(VLOOKUP(A494,eligibilité!$A$15:$AG$515,10,TRUE)="","",VLOOKUP(A494,eligibilité!$A$15:$AG$515,10,TRUE)))</f>
        <v/>
      </c>
      <c r="K494" s="106" t="str">
        <f>IF(A494="","",IF(VLOOKUP(A494,eligibilité!$A$15:$AG$515,30,FALSE)=0,"",VLOOKUP(A494,eligibilité!$A$15:$AG$515,30,FALSE)))</f>
        <v/>
      </c>
      <c r="L494" s="107" t="str">
        <f t="shared" si="112"/>
        <v/>
      </c>
      <c r="M494" s="108" t="str">
        <f t="shared" si="113"/>
        <v/>
      </c>
      <c r="N494" s="107" t="str">
        <f t="shared" si="114"/>
        <v/>
      </c>
      <c r="O494" s="109" t="str">
        <f t="shared" si="115"/>
        <v/>
      </c>
      <c r="P494" s="109" t="str">
        <f t="shared" si="116"/>
        <v/>
      </c>
      <c r="Q494" s="241" t="str">
        <f t="shared" si="117"/>
        <v/>
      </c>
      <c r="R494" s="110" t="str">
        <f t="shared" si="118"/>
        <v/>
      </c>
      <c r="S494" s="352">
        <f t="shared" ca="1" si="127"/>
        <v>1296</v>
      </c>
      <c r="T494" s="107" t="str">
        <f t="shared" si="119"/>
        <v/>
      </c>
      <c r="U494" s="108" t="str">
        <f t="shared" si="120"/>
        <v/>
      </c>
      <c r="V494" s="107" t="str">
        <f t="shared" si="121"/>
        <v/>
      </c>
      <c r="W494" s="107" t="str">
        <f t="shared" si="122"/>
        <v/>
      </c>
      <c r="X494" s="108" t="str">
        <f t="shared" si="123"/>
        <v/>
      </c>
      <c r="Y494" s="108" t="str">
        <f t="shared" si="124"/>
        <v/>
      </c>
      <c r="Z494" s="108" t="str">
        <f t="shared" si="125"/>
        <v xml:space="preserve">Temps restant : </v>
      </c>
      <c r="AA494" s="355" t="str">
        <f t="shared" si="126"/>
        <v/>
      </c>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row>
    <row r="495" spans="1:87" ht="15.75" thickBot="1">
      <c r="A495" s="354" t="str">
        <f>IF(eligibilité!AG497="","",eligibilité!A497)</f>
        <v/>
      </c>
      <c r="B495" s="103" t="str">
        <f>IF(A495="","",IF(VLOOKUP(A495,eligibilité!$A$15:$J$515,2,TRUE)="","",VLOOKUP(A495,eligibilité!$A$15:$J$515,2,TRUE)))</f>
        <v/>
      </c>
      <c r="C495" s="103" t="str">
        <f>IF(A495="","",IF(VLOOKUP(A495,eligibilité!$A$15:$AG$515,3,TRUE)="","",VLOOKUP(A495,eligibilité!$A$15:$AG$515,3,TRUE)))</f>
        <v/>
      </c>
      <c r="D495" s="103" t="str">
        <f>IF(A495="","",IF(VLOOKUP(A495,eligibilité!$A$15:$AG$515,4,TRUE)="","",VLOOKUP(A495,eligibilité!$A$15:$AG$515,4,TRUE)))</f>
        <v/>
      </c>
      <c r="E495" s="103" t="str">
        <f>IF(A495="","",IF(VLOOKUP(A495,eligibilité!$A$15:$AG$515,5,TRUE)="","",VLOOKUP(A495,eligibilité!$A$15:$AG$515,5,TRUE)))</f>
        <v/>
      </c>
      <c r="F495" s="104" t="str">
        <f>IF(A495="","",IF(VLOOKUP(A495,eligibilité!$A$15:$AG$515,6,TRUE)="","",VLOOKUP(A495,eligibilité!$A$15:$AG$515,6,TRUE)))</f>
        <v/>
      </c>
      <c r="G495" s="104" t="str">
        <f>IF(A495="","",IF(VLOOKUP(A495,eligibilité!$A$15:$AG$515,7,TRUE)="","",VLOOKUP(A495,eligibilité!$A$15:$AG$515,7,TRUE)))</f>
        <v/>
      </c>
      <c r="H495" s="323" t="str">
        <f>IF(A495="","",IF(VLOOKUP(A495,eligibilité!$A$15:$AG$515,8,TRUE)="","",VLOOKUP(A495,eligibilité!$A$15:$AG$515,8,TRUE)))</f>
        <v/>
      </c>
      <c r="I495" s="103" t="str">
        <f>IF(A495="","",IF(VLOOKUP(A495,eligibilité!$A$15:$AG$515,9,TRUE)="","",VLOOKUP(A495,eligibilité!$A$15:$AG$515,9,TRUE)))</f>
        <v/>
      </c>
      <c r="J495" s="105" t="str">
        <f>IF(A495="","",IF(VLOOKUP(A495,eligibilité!$A$15:$AG$515,10,TRUE)="","",VLOOKUP(A495,eligibilité!$A$15:$AG$515,10,TRUE)))</f>
        <v/>
      </c>
      <c r="K495" s="106" t="str">
        <f>IF(A495="","",IF(VLOOKUP(A495,eligibilité!$A$15:$AG$515,30,FALSE)=0,"",VLOOKUP(A495,eligibilité!$A$15:$AG$515,30,FALSE)))</f>
        <v/>
      </c>
      <c r="L495" s="107" t="str">
        <f t="shared" si="112"/>
        <v/>
      </c>
      <c r="M495" s="108" t="str">
        <f t="shared" si="113"/>
        <v/>
      </c>
      <c r="N495" s="107" t="str">
        <f t="shared" si="114"/>
        <v/>
      </c>
      <c r="O495" s="109" t="str">
        <f t="shared" si="115"/>
        <v/>
      </c>
      <c r="P495" s="109" t="str">
        <f t="shared" si="116"/>
        <v/>
      </c>
      <c r="Q495" s="241" t="str">
        <f t="shared" si="117"/>
        <v/>
      </c>
      <c r="R495" s="110" t="str">
        <f t="shared" si="118"/>
        <v/>
      </c>
      <c r="S495" s="352">
        <f t="shared" ca="1" si="127"/>
        <v>1296</v>
      </c>
      <c r="T495" s="107" t="str">
        <f t="shared" si="119"/>
        <v/>
      </c>
      <c r="U495" s="108" t="str">
        <f t="shared" si="120"/>
        <v/>
      </c>
      <c r="V495" s="107" t="str">
        <f t="shared" si="121"/>
        <v/>
      </c>
      <c r="W495" s="107" t="str">
        <f t="shared" si="122"/>
        <v/>
      </c>
      <c r="X495" s="108" t="str">
        <f t="shared" si="123"/>
        <v/>
      </c>
      <c r="Y495" s="108" t="str">
        <f t="shared" si="124"/>
        <v/>
      </c>
      <c r="Z495" s="108" t="str">
        <f t="shared" si="125"/>
        <v xml:space="preserve">Temps restant : </v>
      </c>
      <c r="AA495" s="355" t="str">
        <f t="shared" si="126"/>
        <v/>
      </c>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row>
    <row r="496" spans="1:87" ht="15.75" thickBot="1">
      <c r="A496" s="354" t="str">
        <f>IF(eligibilité!AG498="","",eligibilité!A498)</f>
        <v/>
      </c>
      <c r="B496" s="103" t="str">
        <f>IF(A496="","",IF(VLOOKUP(A496,eligibilité!$A$15:$J$515,2,TRUE)="","",VLOOKUP(A496,eligibilité!$A$15:$J$515,2,TRUE)))</f>
        <v/>
      </c>
      <c r="C496" s="103" t="str">
        <f>IF(A496="","",IF(VLOOKUP(A496,eligibilité!$A$15:$AG$515,3,TRUE)="","",VLOOKUP(A496,eligibilité!$A$15:$AG$515,3,TRUE)))</f>
        <v/>
      </c>
      <c r="D496" s="103" t="str">
        <f>IF(A496="","",IF(VLOOKUP(A496,eligibilité!$A$15:$AG$515,4,TRUE)="","",VLOOKUP(A496,eligibilité!$A$15:$AG$515,4,TRUE)))</f>
        <v/>
      </c>
      <c r="E496" s="103" t="str">
        <f>IF(A496="","",IF(VLOOKUP(A496,eligibilité!$A$15:$AG$515,5,TRUE)="","",VLOOKUP(A496,eligibilité!$A$15:$AG$515,5,TRUE)))</f>
        <v/>
      </c>
      <c r="F496" s="104" t="str">
        <f>IF(A496="","",IF(VLOOKUP(A496,eligibilité!$A$15:$AG$515,6,TRUE)="","",VLOOKUP(A496,eligibilité!$A$15:$AG$515,6,TRUE)))</f>
        <v/>
      </c>
      <c r="G496" s="104" t="str">
        <f>IF(A496="","",IF(VLOOKUP(A496,eligibilité!$A$15:$AG$515,7,TRUE)="","",VLOOKUP(A496,eligibilité!$A$15:$AG$515,7,TRUE)))</f>
        <v/>
      </c>
      <c r="H496" s="323" t="str">
        <f>IF(A496="","",IF(VLOOKUP(A496,eligibilité!$A$15:$AG$515,8,TRUE)="","",VLOOKUP(A496,eligibilité!$A$15:$AG$515,8,TRUE)))</f>
        <v/>
      </c>
      <c r="I496" s="103" t="str">
        <f>IF(A496="","",IF(VLOOKUP(A496,eligibilité!$A$15:$AG$515,9,TRUE)="","",VLOOKUP(A496,eligibilité!$A$15:$AG$515,9,TRUE)))</f>
        <v/>
      </c>
      <c r="J496" s="105" t="str">
        <f>IF(A496="","",IF(VLOOKUP(A496,eligibilité!$A$15:$AG$515,10,TRUE)="","",VLOOKUP(A496,eligibilité!$A$15:$AG$515,10,TRUE)))</f>
        <v/>
      </c>
      <c r="K496" s="106" t="str">
        <f>IF(A496="","",IF(VLOOKUP(A496,eligibilité!$A$15:$AG$515,30,FALSE)=0,"",VLOOKUP(A496,eligibilité!$A$15:$AG$515,30,FALSE)))</f>
        <v/>
      </c>
      <c r="L496" s="107" t="str">
        <f t="shared" si="112"/>
        <v/>
      </c>
      <c r="M496" s="108" t="str">
        <f t="shared" si="113"/>
        <v/>
      </c>
      <c r="N496" s="107" t="str">
        <f t="shared" si="114"/>
        <v/>
      </c>
      <c r="O496" s="109" t="str">
        <f t="shared" si="115"/>
        <v/>
      </c>
      <c r="P496" s="109" t="str">
        <f t="shared" si="116"/>
        <v/>
      </c>
      <c r="Q496" s="241" t="str">
        <f t="shared" si="117"/>
        <v/>
      </c>
      <c r="R496" s="110" t="str">
        <f t="shared" si="118"/>
        <v/>
      </c>
      <c r="S496" s="352">
        <f t="shared" ca="1" si="127"/>
        <v>1296</v>
      </c>
      <c r="T496" s="107" t="str">
        <f t="shared" si="119"/>
        <v/>
      </c>
      <c r="U496" s="108" t="str">
        <f t="shared" si="120"/>
        <v/>
      </c>
      <c r="V496" s="107" t="str">
        <f t="shared" si="121"/>
        <v/>
      </c>
      <c r="W496" s="107" t="str">
        <f t="shared" si="122"/>
        <v/>
      </c>
      <c r="X496" s="108" t="str">
        <f t="shared" si="123"/>
        <v/>
      </c>
      <c r="Y496" s="108" t="str">
        <f t="shared" si="124"/>
        <v/>
      </c>
      <c r="Z496" s="108" t="str">
        <f t="shared" si="125"/>
        <v xml:space="preserve">Temps restant : </v>
      </c>
      <c r="AA496" s="355" t="str">
        <f t="shared" si="126"/>
        <v/>
      </c>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row>
    <row r="497" spans="1:87" ht="15.75" thickBot="1">
      <c r="A497" s="354" t="str">
        <f>IF(eligibilité!AG499="","",eligibilité!A499)</f>
        <v/>
      </c>
      <c r="B497" s="103" t="str">
        <f>IF(A497="","",IF(VLOOKUP(A497,eligibilité!$A$15:$J$515,2,TRUE)="","",VLOOKUP(A497,eligibilité!$A$15:$J$515,2,TRUE)))</f>
        <v/>
      </c>
      <c r="C497" s="103" t="str">
        <f>IF(A497="","",IF(VLOOKUP(A497,eligibilité!$A$15:$AG$515,3,TRUE)="","",VLOOKUP(A497,eligibilité!$A$15:$AG$515,3,TRUE)))</f>
        <v/>
      </c>
      <c r="D497" s="103" t="str">
        <f>IF(A497="","",IF(VLOOKUP(A497,eligibilité!$A$15:$AG$515,4,TRUE)="","",VLOOKUP(A497,eligibilité!$A$15:$AG$515,4,TRUE)))</f>
        <v/>
      </c>
      <c r="E497" s="103" t="str">
        <f>IF(A497="","",IF(VLOOKUP(A497,eligibilité!$A$15:$AG$515,5,TRUE)="","",VLOOKUP(A497,eligibilité!$A$15:$AG$515,5,TRUE)))</f>
        <v/>
      </c>
      <c r="F497" s="104" t="str">
        <f>IF(A497="","",IF(VLOOKUP(A497,eligibilité!$A$15:$AG$515,6,TRUE)="","",VLOOKUP(A497,eligibilité!$A$15:$AG$515,6,TRUE)))</f>
        <v/>
      </c>
      <c r="G497" s="104" t="str">
        <f>IF(A497="","",IF(VLOOKUP(A497,eligibilité!$A$15:$AG$515,7,TRUE)="","",VLOOKUP(A497,eligibilité!$A$15:$AG$515,7,TRUE)))</f>
        <v/>
      </c>
      <c r="H497" s="323" t="str">
        <f>IF(A497="","",IF(VLOOKUP(A497,eligibilité!$A$15:$AG$515,8,TRUE)="","",VLOOKUP(A497,eligibilité!$A$15:$AG$515,8,TRUE)))</f>
        <v/>
      </c>
      <c r="I497" s="103" t="str">
        <f>IF(A497="","",IF(VLOOKUP(A497,eligibilité!$A$15:$AG$515,9,TRUE)="","",VLOOKUP(A497,eligibilité!$A$15:$AG$515,9,TRUE)))</f>
        <v/>
      </c>
      <c r="J497" s="105" t="str">
        <f>IF(A497="","",IF(VLOOKUP(A497,eligibilité!$A$15:$AG$515,10,TRUE)="","",VLOOKUP(A497,eligibilité!$A$15:$AG$515,10,TRUE)))</f>
        <v/>
      </c>
      <c r="K497" s="106" t="str">
        <f>IF(A497="","",IF(VLOOKUP(A497,eligibilité!$A$15:$AG$515,30,FALSE)=0,"",VLOOKUP(A497,eligibilité!$A$15:$AG$515,30,FALSE)))</f>
        <v/>
      </c>
      <c r="L497" s="107" t="str">
        <f t="shared" si="112"/>
        <v/>
      </c>
      <c r="M497" s="108" t="str">
        <f t="shared" si="113"/>
        <v/>
      </c>
      <c r="N497" s="107" t="str">
        <f t="shared" si="114"/>
        <v/>
      </c>
      <c r="O497" s="109" t="str">
        <f t="shared" si="115"/>
        <v/>
      </c>
      <c r="P497" s="109" t="str">
        <f t="shared" si="116"/>
        <v/>
      </c>
      <c r="Q497" s="241" t="str">
        <f t="shared" si="117"/>
        <v/>
      </c>
      <c r="R497" s="110" t="str">
        <f t="shared" si="118"/>
        <v/>
      </c>
      <c r="S497" s="352">
        <f t="shared" ca="1" si="127"/>
        <v>1296</v>
      </c>
      <c r="T497" s="107" t="str">
        <f t="shared" si="119"/>
        <v/>
      </c>
      <c r="U497" s="108" t="str">
        <f t="shared" si="120"/>
        <v/>
      </c>
      <c r="V497" s="107" t="str">
        <f t="shared" si="121"/>
        <v/>
      </c>
      <c r="W497" s="107" t="str">
        <f t="shared" si="122"/>
        <v/>
      </c>
      <c r="X497" s="108" t="str">
        <f t="shared" si="123"/>
        <v/>
      </c>
      <c r="Y497" s="108" t="str">
        <f t="shared" si="124"/>
        <v/>
      </c>
      <c r="Z497" s="108" t="str">
        <f t="shared" si="125"/>
        <v xml:space="preserve">Temps restant : </v>
      </c>
      <c r="AA497" s="355" t="str">
        <f t="shared" si="126"/>
        <v/>
      </c>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row>
    <row r="498" spans="1:87" ht="15.75" thickBot="1">
      <c r="A498" s="354" t="str">
        <f>IF(eligibilité!AG500="","",eligibilité!A500)</f>
        <v/>
      </c>
      <c r="B498" s="103" t="str">
        <f>IF(A498="","",IF(VLOOKUP(A498,eligibilité!$A$15:$J$515,2,TRUE)="","",VLOOKUP(A498,eligibilité!$A$15:$J$515,2,TRUE)))</f>
        <v/>
      </c>
      <c r="C498" s="103" t="str">
        <f>IF(A498="","",IF(VLOOKUP(A498,eligibilité!$A$15:$AG$515,3,TRUE)="","",VLOOKUP(A498,eligibilité!$A$15:$AG$515,3,TRUE)))</f>
        <v/>
      </c>
      <c r="D498" s="103" t="str">
        <f>IF(A498="","",IF(VLOOKUP(A498,eligibilité!$A$15:$AG$515,4,TRUE)="","",VLOOKUP(A498,eligibilité!$A$15:$AG$515,4,TRUE)))</f>
        <v/>
      </c>
      <c r="E498" s="103" t="str">
        <f>IF(A498="","",IF(VLOOKUP(A498,eligibilité!$A$15:$AG$515,5,TRUE)="","",VLOOKUP(A498,eligibilité!$A$15:$AG$515,5,TRUE)))</f>
        <v/>
      </c>
      <c r="F498" s="104" t="str">
        <f>IF(A498="","",IF(VLOOKUP(A498,eligibilité!$A$15:$AG$515,6,TRUE)="","",VLOOKUP(A498,eligibilité!$A$15:$AG$515,6,TRUE)))</f>
        <v/>
      </c>
      <c r="G498" s="104" t="str">
        <f>IF(A498="","",IF(VLOOKUP(A498,eligibilité!$A$15:$AG$515,7,TRUE)="","",VLOOKUP(A498,eligibilité!$A$15:$AG$515,7,TRUE)))</f>
        <v/>
      </c>
      <c r="H498" s="323" t="str">
        <f>IF(A498="","",IF(VLOOKUP(A498,eligibilité!$A$15:$AG$515,8,TRUE)="","",VLOOKUP(A498,eligibilité!$A$15:$AG$515,8,TRUE)))</f>
        <v/>
      </c>
      <c r="I498" s="103" t="str">
        <f>IF(A498="","",IF(VLOOKUP(A498,eligibilité!$A$15:$AG$515,9,TRUE)="","",VLOOKUP(A498,eligibilité!$A$15:$AG$515,9,TRUE)))</f>
        <v/>
      </c>
      <c r="J498" s="105" t="str">
        <f>IF(A498="","",IF(VLOOKUP(A498,eligibilité!$A$15:$AG$515,10,TRUE)="","",VLOOKUP(A498,eligibilité!$A$15:$AG$515,10,TRUE)))</f>
        <v/>
      </c>
      <c r="K498" s="106" t="str">
        <f>IF(A498="","",IF(VLOOKUP(A498,eligibilité!$A$15:$AG$515,30,FALSE)=0,"",VLOOKUP(A498,eligibilité!$A$15:$AG$515,30,FALSE)))</f>
        <v/>
      </c>
      <c r="L498" s="107" t="str">
        <f t="shared" si="112"/>
        <v/>
      </c>
      <c r="M498" s="108" t="str">
        <f t="shared" si="113"/>
        <v/>
      </c>
      <c r="N498" s="107" t="str">
        <f t="shared" si="114"/>
        <v/>
      </c>
      <c r="O498" s="109" t="str">
        <f t="shared" si="115"/>
        <v/>
      </c>
      <c r="P498" s="109" t="str">
        <f t="shared" si="116"/>
        <v/>
      </c>
      <c r="Q498" s="241" t="str">
        <f t="shared" si="117"/>
        <v/>
      </c>
      <c r="R498" s="110" t="str">
        <f t="shared" si="118"/>
        <v/>
      </c>
      <c r="S498" s="352">
        <f t="shared" ca="1" si="127"/>
        <v>1296</v>
      </c>
      <c r="T498" s="107" t="str">
        <f t="shared" si="119"/>
        <v/>
      </c>
      <c r="U498" s="108" t="str">
        <f t="shared" si="120"/>
        <v/>
      </c>
      <c r="V498" s="107" t="str">
        <f t="shared" si="121"/>
        <v/>
      </c>
      <c r="W498" s="107" t="str">
        <f t="shared" si="122"/>
        <v/>
      </c>
      <c r="X498" s="108" t="str">
        <f t="shared" si="123"/>
        <v/>
      </c>
      <c r="Y498" s="108" t="str">
        <f t="shared" si="124"/>
        <v/>
      </c>
      <c r="Z498" s="108" t="str">
        <f t="shared" si="125"/>
        <v xml:space="preserve">Temps restant : </v>
      </c>
      <c r="AA498" s="355" t="str">
        <f t="shared" si="126"/>
        <v/>
      </c>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row>
    <row r="499" spans="1:87" ht="15.75" thickBot="1">
      <c r="A499" s="354" t="str">
        <f>IF(eligibilité!AG501="","",eligibilité!A501)</f>
        <v/>
      </c>
      <c r="B499" s="103" t="str">
        <f>IF(A499="","",IF(VLOOKUP(A499,eligibilité!$A$15:$J$515,2,TRUE)="","",VLOOKUP(A499,eligibilité!$A$15:$J$515,2,TRUE)))</f>
        <v/>
      </c>
      <c r="C499" s="103" t="str">
        <f>IF(A499="","",IF(VLOOKUP(A499,eligibilité!$A$15:$AG$515,3,TRUE)="","",VLOOKUP(A499,eligibilité!$A$15:$AG$515,3,TRUE)))</f>
        <v/>
      </c>
      <c r="D499" s="103" t="str">
        <f>IF(A499="","",IF(VLOOKUP(A499,eligibilité!$A$15:$AG$515,4,TRUE)="","",VLOOKUP(A499,eligibilité!$A$15:$AG$515,4,TRUE)))</f>
        <v/>
      </c>
      <c r="E499" s="103" t="str">
        <f>IF(A499="","",IF(VLOOKUP(A499,eligibilité!$A$15:$AG$515,5,TRUE)="","",VLOOKUP(A499,eligibilité!$A$15:$AG$515,5,TRUE)))</f>
        <v/>
      </c>
      <c r="F499" s="104" t="str">
        <f>IF(A499="","",IF(VLOOKUP(A499,eligibilité!$A$15:$AG$515,6,TRUE)="","",VLOOKUP(A499,eligibilité!$A$15:$AG$515,6,TRUE)))</f>
        <v/>
      </c>
      <c r="G499" s="104" t="str">
        <f>IF(A499="","",IF(VLOOKUP(A499,eligibilité!$A$15:$AG$515,7,TRUE)="","",VLOOKUP(A499,eligibilité!$A$15:$AG$515,7,TRUE)))</f>
        <v/>
      </c>
      <c r="H499" s="323" t="str">
        <f>IF(A499="","",IF(VLOOKUP(A499,eligibilité!$A$15:$AG$515,8,TRUE)="","",VLOOKUP(A499,eligibilité!$A$15:$AG$515,8,TRUE)))</f>
        <v/>
      </c>
      <c r="I499" s="103" t="str">
        <f>IF(A499="","",IF(VLOOKUP(A499,eligibilité!$A$15:$AG$515,9,TRUE)="","",VLOOKUP(A499,eligibilité!$A$15:$AG$515,9,TRUE)))</f>
        <v/>
      </c>
      <c r="J499" s="105" t="str">
        <f>IF(A499="","",IF(VLOOKUP(A499,eligibilité!$A$15:$AG$515,10,TRUE)="","",VLOOKUP(A499,eligibilité!$A$15:$AG$515,10,TRUE)))</f>
        <v/>
      </c>
      <c r="K499" s="106" t="str">
        <f>IF(A499="","",IF(VLOOKUP(A499,eligibilité!$A$15:$AG$515,30,FALSE)=0,"",VLOOKUP(A499,eligibilité!$A$15:$AG$515,30,FALSE)))</f>
        <v/>
      </c>
      <c r="L499" s="107" t="str">
        <f t="shared" si="112"/>
        <v/>
      </c>
      <c r="M499" s="108" t="str">
        <f t="shared" si="113"/>
        <v/>
      </c>
      <c r="N499" s="107" t="str">
        <f t="shared" si="114"/>
        <v/>
      </c>
      <c r="O499" s="109" t="str">
        <f t="shared" si="115"/>
        <v/>
      </c>
      <c r="P499" s="109" t="str">
        <f t="shared" si="116"/>
        <v/>
      </c>
      <c r="Q499" s="241" t="str">
        <f t="shared" si="117"/>
        <v/>
      </c>
      <c r="R499" s="110" t="str">
        <f t="shared" si="118"/>
        <v/>
      </c>
      <c r="S499" s="352">
        <f t="shared" ca="1" si="127"/>
        <v>1296</v>
      </c>
      <c r="T499" s="107" t="str">
        <f t="shared" si="119"/>
        <v/>
      </c>
      <c r="U499" s="108" t="str">
        <f t="shared" si="120"/>
        <v/>
      </c>
      <c r="V499" s="107" t="str">
        <f t="shared" si="121"/>
        <v/>
      </c>
      <c r="W499" s="107" t="str">
        <f t="shared" si="122"/>
        <v/>
      </c>
      <c r="X499" s="108" t="str">
        <f t="shared" si="123"/>
        <v/>
      </c>
      <c r="Y499" s="108" t="str">
        <f t="shared" si="124"/>
        <v/>
      </c>
      <c r="Z499" s="108" t="str">
        <f t="shared" si="125"/>
        <v xml:space="preserve">Temps restant : </v>
      </c>
      <c r="AA499" s="355" t="str">
        <f t="shared" si="126"/>
        <v/>
      </c>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row>
    <row r="500" spans="1:87" ht="15.75" thickBot="1">
      <c r="A500" s="354" t="str">
        <f>IF(eligibilité!AG502="","",eligibilité!A502)</f>
        <v/>
      </c>
      <c r="B500" s="103" t="str">
        <f>IF(A500="","",IF(VLOOKUP(A500,eligibilité!$A$15:$J$515,2,TRUE)="","",VLOOKUP(A500,eligibilité!$A$15:$J$515,2,TRUE)))</f>
        <v/>
      </c>
      <c r="C500" s="103" t="str">
        <f>IF(A500="","",IF(VLOOKUP(A500,eligibilité!$A$15:$AG$515,3,TRUE)="","",VLOOKUP(A500,eligibilité!$A$15:$AG$515,3,TRUE)))</f>
        <v/>
      </c>
      <c r="D500" s="103" t="str">
        <f>IF(A500="","",IF(VLOOKUP(A500,eligibilité!$A$15:$AG$515,4,TRUE)="","",VLOOKUP(A500,eligibilité!$A$15:$AG$515,4,TRUE)))</f>
        <v/>
      </c>
      <c r="E500" s="103" t="str">
        <f>IF(A500="","",IF(VLOOKUP(A500,eligibilité!$A$15:$AG$515,5,TRUE)="","",VLOOKUP(A500,eligibilité!$A$15:$AG$515,5,TRUE)))</f>
        <v/>
      </c>
      <c r="F500" s="104" t="str">
        <f>IF(A500="","",IF(VLOOKUP(A500,eligibilité!$A$15:$AG$515,6,TRUE)="","",VLOOKUP(A500,eligibilité!$A$15:$AG$515,6,TRUE)))</f>
        <v/>
      </c>
      <c r="G500" s="104" t="str">
        <f>IF(A500="","",IF(VLOOKUP(A500,eligibilité!$A$15:$AG$515,7,TRUE)="","",VLOOKUP(A500,eligibilité!$A$15:$AG$515,7,TRUE)))</f>
        <v/>
      </c>
      <c r="H500" s="323" t="str">
        <f>IF(A500="","",IF(VLOOKUP(A500,eligibilité!$A$15:$AG$515,8,TRUE)="","",VLOOKUP(A500,eligibilité!$A$15:$AG$515,8,TRUE)))</f>
        <v/>
      </c>
      <c r="I500" s="103" t="str">
        <f>IF(A500="","",IF(VLOOKUP(A500,eligibilité!$A$15:$AG$515,9,TRUE)="","",VLOOKUP(A500,eligibilité!$A$15:$AG$515,9,TRUE)))</f>
        <v/>
      </c>
      <c r="J500" s="105" t="str">
        <f>IF(A500="","",IF(VLOOKUP(A500,eligibilité!$A$15:$AG$515,10,TRUE)="","",VLOOKUP(A500,eligibilité!$A$15:$AG$515,10,TRUE)))</f>
        <v/>
      </c>
      <c r="K500" s="106" t="str">
        <f>IF(A500="","",IF(VLOOKUP(A500,eligibilité!$A$15:$AG$515,30,FALSE)=0,"",VLOOKUP(A500,eligibilité!$A$15:$AG$515,30,FALSE)))</f>
        <v/>
      </c>
      <c r="L500" s="107" t="str">
        <f t="shared" si="112"/>
        <v/>
      </c>
      <c r="M500" s="108" t="str">
        <f t="shared" si="113"/>
        <v/>
      </c>
      <c r="N500" s="107" t="str">
        <f t="shared" si="114"/>
        <v/>
      </c>
      <c r="O500" s="109" t="str">
        <f t="shared" si="115"/>
        <v/>
      </c>
      <c r="P500" s="109" t="str">
        <f t="shared" si="116"/>
        <v/>
      </c>
      <c r="Q500" s="241" t="str">
        <f t="shared" si="117"/>
        <v/>
      </c>
      <c r="R500" s="110" t="str">
        <f t="shared" si="118"/>
        <v/>
      </c>
      <c r="S500" s="352">
        <f t="shared" ca="1" si="127"/>
        <v>1296</v>
      </c>
      <c r="T500" s="107" t="str">
        <f t="shared" si="119"/>
        <v/>
      </c>
      <c r="U500" s="108" t="str">
        <f t="shared" si="120"/>
        <v/>
      </c>
      <c r="V500" s="107" t="str">
        <f t="shared" si="121"/>
        <v/>
      </c>
      <c r="W500" s="107" t="str">
        <f t="shared" si="122"/>
        <v/>
      </c>
      <c r="X500" s="108" t="str">
        <f t="shared" si="123"/>
        <v/>
      </c>
      <c r="Y500" s="108" t="str">
        <f t="shared" si="124"/>
        <v/>
      </c>
      <c r="Z500" s="108" t="str">
        <f t="shared" si="125"/>
        <v xml:space="preserve">Temps restant : </v>
      </c>
      <c r="AA500" s="355" t="str">
        <f t="shared" si="126"/>
        <v/>
      </c>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row>
    <row r="501" spans="1:87" ht="15.75" thickBot="1">
      <c r="A501" s="354" t="str">
        <f>IF(eligibilité!AG503="","",eligibilité!A503)</f>
        <v/>
      </c>
      <c r="B501" s="103" t="str">
        <f>IF(A501="","",IF(VLOOKUP(A501,eligibilité!$A$15:$J$515,2,TRUE)="","",VLOOKUP(A501,eligibilité!$A$15:$J$515,2,TRUE)))</f>
        <v/>
      </c>
      <c r="C501" s="103" t="str">
        <f>IF(A501="","",IF(VLOOKUP(A501,eligibilité!$A$15:$AG$515,3,TRUE)="","",VLOOKUP(A501,eligibilité!$A$15:$AG$515,3,TRUE)))</f>
        <v/>
      </c>
      <c r="D501" s="103" t="str">
        <f>IF(A501="","",IF(VLOOKUP(A501,eligibilité!$A$15:$AG$515,4,TRUE)="","",VLOOKUP(A501,eligibilité!$A$15:$AG$515,4,TRUE)))</f>
        <v/>
      </c>
      <c r="E501" s="103" t="str">
        <f>IF(A501="","",IF(VLOOKUP(A501,eligibilité!$A$15:$AG$515,5,TRUE)="","",VLOOKUP(A501,eligibilité!$A$15:$AG$515,5,TRUE)))</f>
        <v/>
      </c>
      <c r="F501" s="104" t="str">
        <f>IF(A501="","",IF(VLOOKUP(A501,eligibilité!$A$15:$AG$515,6,TRUE)="","",VLOOKUP(A501,eligibilité!$A$15:$AG$515,6,TRUE)))</f>
        <v/>
      </c>
      <c r="G501" s="104" t="str">
        <f>IF(A501="","",IF(VLOOKUP(A501,eligibilité!$A$15:$AG$515,7,TRUE)="","",VLOOKUP(A501,eligibilité!$A$15:$AG$515,7,TRUE)))</f>
        <v/>
      </c>
      <c r="H501" s="323" t="str">
        <f>IF(A501="","",IF(VLOOKUP(A501,eligibilité!$A$15:$AG$515,8,TRUE)="","",VLOOKUP(A501,eligibilité!$A$15:$AG$515,8,TRUE)))</f>
        <v/>
      </c>
      <c r="I501" s="103" t="str">
        <f>IF(A501="","",IF(VLOOKUP(A501,eligibilité!$A$15:$AG$515,9,TRUE)="","",VLOOKUP(A501,eligibilité!$A$15:$AG$515,9,TRUE)))</f>
        <v/>
      </c>
      <c r="J501" s="105" t="str">
        <f>IF(A501="","",IF(VLOOKUP(A501,eligibilité!$A$15:$AG$515,10,TRUE)="","",VLOOKUP(A501,eligibilité!$A$15:$AG$515,10,TRUE)))</f>
        <v/>
      </c>
      <c r="K501" s="106" t="str">
        <f>IF(A501="","",IF(VLOOKUP(A501,eligibilité!$A$15:$AG$515,30,FALSE)=0,"",VLOOKUP(A501,eligibilité!$A$15:$AG$515,30,FALSE)))</f>
        <v/>
      </c>
      <c r="L501" s="107" t="str">
        <f t="shared" si="112"/>
        <v/>
      </c>
      <c r="M501" s="108" t="str">
        <f t="shared" si="113"/>
        <v/>
      </c>
      <c r="N501" s="107" t="str">
        <f t="shared" si="114"/>
        <v/>
      </c>
      <c r="O501" s="109" t="str">
        <f t="shared" si="115"/>
        <v/>
      </c>
      <c r="P501" s="109" t="str">
        <f t="shared" si="116"/>
        <v/>
      </c>
      <c r="Q501" s="241" t="str">
        <f t="shared" si="117"/>
        <v/>
      </c>
      <c r="R501" s="110" t="str">
        <f t="shared" si="118"/>
        <v/>
      </c>
      <c r="S501" s="352">
        <f t="shared" ca="1" si="127"/>
        <v>1296</v>
      </c>
      <c r="T501" s="107" t="str">
        <f t="shared" si="119"/>
        <v/>
      </c>
      <c r="U501" s="108" t="str">
        <f t="shared" si="120"/>
        <v/>
      </c>
      <c r="V501" s="107" t="str">
        <f t="shared" si="121"/>
        <v/>
      </c>
      <c r="W501" s="107" t="str">
        <f t="shared" si="122"/>
        <v/>
      </c>
      <c r="X501" s="108" t="str">
        <f t="shared" si="123"/>
        <v/>
      </c>
      <c r="Y501" s="108" t="str">
        <f t="shared" si="124"/>
        <v/>
      </c>
      <c r="Z501" s="108" t="str">
        <f t="shared" si="125"/>
        <v xml:space="preserve">Temps restant : </v>
      </c>
      <c r="AA501" s="355" t="str">
        <f t="shared" si="126"/>
        <v/>
      </c>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c r="BV501" s="94"/>
      <c r="BW501" s="94"/>
      <c r="BX501" s="94"/>
      <c r="BY501" s="94"/>
      <c r="BZ501" s="94"/>
      <c r="CA501" s="94"/>
      <c r="CB501" s="94"/>
      <c r="CC501" s="94"/>
      <c r="CD501" s="94"/>
      <c r="CE501" s="94"/>
      <c r="CF501" s="94"/>
      <c r="CG501" s="94"/>
      <c r="CH501" s="94"/>
      <c r="CI501" s="94"/>
    </row>
    <row r="502" spans="1:87" ht="15.75" thickBot="1">
      <c r="A502" s="354" t="str">
        <f>IF(eligibilité!AG504="","",eligibilité!A504)</f>
        <v/>
      </c>
      <c r="B502" s="103" t="str">
        <f>IF(A502="","",IF(VLOOKUP(A502,eligibilité!$A$15:$J$515,2,TRUE)="","",VLOOKUP(A502,eligibilité!$A$15:$J$515,2,TRUE)))</f>
        <v/>
      </c>
      <c r="C502" s="103" t="str">
        <f>IF(A502="","",IF(VLOOKUP(A502,eligibilité!$A$15:$AG$515,3,TRUE)="","",VLOOKUP(A502,eligibilité!$A$15:$AG$515,3,TRUE)))</f>
        <v/>
      </c>
      <c r="D502" s="103" t="str">
        <f>IF(A502="","",IF(VLOOKUP(A502,eligibilité!$A$15:$AG$515,4,TRUE)="","",VLOOKUP(A502,eligibilité!$A$15:$AG$515,4,TRUE)))</f>
        <v/>
      </c>
      <c r="E502" s="103" t="str">
        <f>IF(A502="","",IF(VLOOKUP(A502,eligibilité!$A$15:$AG$515,5,TRUE)="","",VLOOKUP(A502,eligibilité!$A$15:$AG$515,5,TRUE)))</f>
        <v/>
      </c>
      <c r="F502" s="104" t="str">
        <f>IF(A502="","",IF(VLOOKUP(A502,eligibilité!$A$15:$AG$515,6,TRUE)="","",VLOOKUP(A502,eligibilité!$A$15:$AG$515,6,TRUE)))</f>
        <v/>
      </c>
      <c r="G502" s="104" t="str">
        <f>IF(A502="","",IF(VLOOKUP(A502,eligibilité!$A$15:$AG$515,7,TRUE)="","",VLOOKUP(A502,eligibilité!$A$15:$AG$515,7,TRUE)))</f>
        <v/>
      </c>
      <c r="H502" s="323" t="str">
        <f>IF(A502="","",IF(VLOOKUP(A502,eligibilité!$A$15:$AG$515,8,TRUE)="","",VLOOKUP(A502,eligibilité!$A$15:$AG$515,8,TRUE)))</f>
        <v/>
      </c>
      <c r="I502" s="103" t="str">
        <f>IF(A502="","",IF(VLOOKUP(A502,eligibilité!$A$15:$AG$515,9,TRUE)="","",VLOOKUP(A502,eligibilité!$A$15:$AG$515,9,TRUE)))</f>
        <v/>
      </c>
      <c r="J502" s="105" t="str">
        <f>IF(A502="","",IF(VLOOKUP(A502,eligibilité!$A$15:$AG$515,10,TRUE)="","",VLOOKUP(A502,eligibilité!$A$15:$AG$515,10,TRUE)))</f>
        <v/>
      </c>
      <c r="K502" s="106" t="str">
        <f>IF(A502="","",IF(VLOOKUP(A502,eligibilité!$A$15:$AG$515,30,FALSE)=0,"",VLOOKUP(A502,eligibilité!$A$15:$AG$515,30,FALSE)))</f>
        <v/>
      </c>
      <c r="L502" s="107" t="str">
        <f t="shared" si="112"/>
        <v/>
      </c>
      <c r="M502" s="108" t="str">
        <f t="shared" si="113"/>
        <v/>
      </c>
      <c r="N502" s="107" t="str">
        <f t="shared" si="114"/>
        <v/>
      </c>
      <c r="O502" s="109" t="str">
        <f t="shared" si="115"/>
        <v/>
      </c>
      <c r="P502" s="109" t="str">
        <f t="shared" si="116"/>
        <v/>
      </c>
      <c r="Q502" s="241" t="str">
        <f t="shared" si="117"/>
        <v/>
      </c>
      <c r="R502" s="110" t="str">
        <f t="shared" si="118"/>
        <v/>
      </c>
      <c r="S502" s="352">
        <f t="shared" ca="1" si="127"/>
        <v>1296</v>
      </c>
      <c r="T502" s="107" t="str">
        <f t="shared" si="119"/>
        <v/>
      </c>
      <c r="U502" s="108" t="str">
        <f t="shared" si="120"/>
        <v/>
      </c>
      <c r="V502" s="107" t="str">
        <f t="shared" si="121"/>
        <v/>
      </c>
      <c r="W502" s="107" t="str">
        <f t="shared" si="122"/>
        <v/>
      </c>
      <c r="X502" s="108" t="str">
        <f t="shared" si="123"/>
        <v/>
      </c>
      <c r="Y502" s="108" t="str">
        <f t="shared" si="124"/>
        <v/>
      </c>
      <c r="Z502" s="108" t="str">
        <f t="shared" si="125"/>
        <v xml:space="preserve">Temps restant : </v>
      </c>
      <c r="AA502" s="355" t="str">
        <f t="shared" si="126"/>
        <v/>
      </c>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c r="BV502" s="94"/>
      <c r="BW502" s="94"/>
      <c r="BX502" s="94"/>
      <c r="BY502" s="94"/>
      <c r="BZ502" s="94"/>
      <c r="CA502" s="94"/>
      <c r="CB502" s="94"/>
      <c r="CC502" s="94"/>
      <c r="CD502" s="94"/>
      <c r="CE502" s="94"/>
      <c r="CF502" s="94"/>
      <c r="CG502" s="94"/>
      <c r="CH502" s="94"/>
      <c r="CI502" s="94"/>
    </row>
    <row r="503" spans="1:87" ht="15.75" thickBot="1">
      <c r="A503" s="354" t="str">
        <f>IF(eligibilité!AG505="","",eligibilité!A505)</f>
        <v/>
      </c>
      <c r="B503" s="103" t="str">
        <f>IF(A503="","",IF(VLOOKUP(A503,eligibilité!$A$15:$J$515,2,TRUE)="","",VLOOKUP(A503,eligibilité!$A$15:$J$515,2,TRUE)))</f>
        <v/>
      </c>
      <c r="C503" s="103" t="str">
        <f>IF(A503="","",IF(VLOOKUP(A503,eligibilité!$A$15:$AG$515,3,TRUE)="","",VLOOKUP(A503,eligibilité!$A$15:$AG$515,3,TRUE)))</f>
        <v/>
      </c>
      <c r="D503" s="103" t="str">
        <f>IF(A503="","",IF(VLOOKUP(A503,eligibilité!$A$15:$AG$515,4,TRUE)="","",VLOOKUP(A503,eligibilité!$A$15:$AG$515,4,TRUE)))</f>
        <v/>
      </c>
      <c r="E503" s="103" t="str">
        <f>IF(A503="","",IF(VLOOKUP(A503,eligibilité!$A$15:$AG$515,5,TRUE)="","",VLOOKUP(A503,eligibilité!$A$15:$AG$515,5,TRUE)))</f>
        <v/>
      </c>
      <c r="F503" s="104" t="str">
        <f>IF(A503="","",IF(VLOOKUP(A503,eligibilité!$A$15:$AG$515,6,TRUE)="","",VLOOKUP(A503,eligibilité!$A$15:$AG$515,6,TRUE)))</f>
        <v/>
      </c>
      <c r="G503" s="104" t="str">
        <f>IF(A503="","",IF(VLOOKUP(A503,eligibilité!$A$15:$AG$515,7,TRUE)="","",VLOOKUP(A503,eligibilité!$A$15:$AG$515,7,TRUE)))</f>
        <v/>
      </c>
      <c r="H503" s="323" t="str">
        <f>IF(A503="","",IF(VLOOKUP(A503,eligibilité!$A$15:$AG$515,8,TRUE)="","",VLOOKUP(A503,eligibilité!$A$15:$AG$515,8,TRUE)))</f>
        <v/>
      </c>
      <c r="I503" s="103" t="str">
        <f>IF(A503="","",IF(VLOOKUP(A503,eligibilité!$A$15:$AG$515,9,TRUE)="","",VLOOKUP(A503,eligibilité!$A$15:$AG$515,9,TRUE)))</f>
        <v/>
      </c>
      <c r="J503" s="105" t="str">
        <f>IF(A503="","",IF(VLOOKUP(A503,eligibilité!$A$15:$AG$515,10,TRUE)="","",VLOOKUP(A503,eligibilité!$A$15:$AG$515,10,TRUE)))</f>
        <v/>
      </c>
      <c r="K503" s="106" t="str">
        <f>IF(A503="","",IF(VLOOKUP(A503,eligibilité!$A$15:$AG$515,30,FALSE)=0,"",VLOOKUP(A503,eligibilité!$A$15:$AG$515,30,FALSE)))</f>
        <v/>
      </c>
      <c r="L503" s="107" t="str">
        <f t="shared" si="112"/>
        <v/>
      </c>
      <c r="M503" s="108" t="str">
        <f t="shared" si="113"/>
        <v/>
      </c>
      <c r="N503" s="107" t="str">
        <f t="shared" si="114"/>
        <v/>
      </c>
      <c r="O503" s="109" t="str">
        <f t="shared" si="115"/>
        <v/>
      </c>
      <c r="P503" s="109" t="str">
        <f t="shared" si="116"/>
        <v/>
      </c>
      <c r="Q503" s="241" t="str">
        <f t="shared" si="117"/>
        <v/>
      </c>
      <c r="R503" s="110" t="str">
        <f t="shared" si="118"/>
        <v/>
      </c>
      <c r="S503" s="352">
        <f t="shared" ca="1" si="127"/>
        <v>1296</v>
      </c>
      <c r="T503" s="107" t="str">
        <f t="shared" si="119"/>
        <v/>
      </c>
      <c r="U503" s="108" t="str">
        <f t="shared" si="120"/>
        <v/>
      </c>
      <c r="V503" s="107" t="str">
        <f t="shared" si="121"/>
        <v/>
      </c>
      <c r="W503" s="107" t="str">
        <f t="shared" si="122"/>
        <v/>
      </c>
      <c r="X503" s="108" t="str">
        <f t="shared" si="123"/>
        <v/>
      </c>
      <c r="Y503" s="108" t="str">
        <f t="shared" si="124"/>
        <v/>
      </c>
      <c r="Z503" s="108" t="str">
        <f t="shared" si="125"/>
        <v xml:space="preserve">Temps restant : </v>
      </c>
      <c r="AA503" s="355" t="str">
        <f t="shared" si="126"/>
        <v/>
      </c>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c r="BV503" s="94"/>
      <c r="BW503" s="94"/>
      <c r="BX503" s="94"/>
      <c r="BY503" s="94"/>
      <c r="BZ503" s="94"/>
      <c r="CA503" s="94"/>
      <c r="CB503" s="94"/>
      <c r="CC503" s="94"/>
      <c r="CD503" s="94"/>
      <c r="CE503" s="94"/>
      <c r="CF503" s="94"/>
      <c r="CG503" s="94"/>
      <c r="CH503" s="94"/>
      <c r="CI503" s="94"/>
    </row>
    <row r="504" spans="1:87" ht="15.75" thickBot="1">
      <c r="A504" s="354" t="str">
        <f>IF(eligibilité!AG506="","",eligibilité!A506)</f>
        <v/>
      </c>
      <c r="B504" s="103" t="str">
        <f>IF(A504="","",IF(VLOOKUP(A504,eligibilité!$A$15:$J$515,2,TRUE)="","",VLOOKUP(A504,eligibilité!$A$15:$J$515,2,TRUE)))</f>
        <v/>
      </c>
      <c r="C504" s="103" t="str">
        <f>IF(A504="","",IF(VLOOKUP(A504,eligibilité!$A$15:$AG$515,3,TRUE)="","",VLOOKUP(A504,eligibilité!$A$15:$AG$515,3,TRUE)))</f>
        <v/>
      </c>
      <c r="D504" s="103" t="str">
        <f>IF(A504="","",IF(VLOOKUP(A504,eligibilité!$A$15:$AG$515,4,TRUE)="","",VLOOKUP(A504,eligibilité!$A$15:$AG$515,4,TRUE)))</f>
        <v/>
      </c>
      <c r="E504" s="103" t="str">
        <f>IF(A504="","",IF(VLOOKUP(A504,eligibilité!$A$15:$AG$515,5,TRUE)="","",VLOOKUP(A504,eligibilité!$A$15:$AG$515,5,TRUE)))</f>
        <v/>
      </c>
      <c r="F504" s="104" t="str">
        <f>IF(A504="","",IF(VLOOKUP(A504,eligibilité!$A$15:$AG$515,6,TRUE)="","",VLOOKUP(A504,eligibilité!$A$15:$AG$515,6,TRUE)))</f>
        <v/>
      </c>
      <c r="G504" s="104" t="str">
        <f>IF(A504="","",IF(VLOOKUP(A504,eligibilité!$A$15:$AG$515,7,TRUE)="","",VLOOKUP(A504,eligibilité!$A$15:$AG$515,7,TRUE)))</f>
        <v/>
      </c>
      <c r="H504" s="323" t="str">
        <f>IF(A504="","",IF(VLOOKUP(A504,eligibilité!$A$15:$AG$515,8,TRUE)="","",VLOOKUP(A504,eligibilité!$A$15:$AG$515,8,TRUE)))</f>
        <v/>
      </c>
      <c r="I504" s="103" t="str">
        <f>IF(A504="","",IF(VLOOKUP(A504,eligibilité!$A$15:$AG$515,9,TRUE)="","",VLOOKUP(A504,eligibilité!$A$15:$AG$515,9,TRUE)))</f>
        <v/>
      </c>
      <c r="J504" s="105" t="str">
        <f>IF(A504="","",IF(VLOOKUP(A504,eligibilité!$A$15:$AG$515,10,TRUE)="","",VLOOKUP(A504,eligibilité!$A$15:$AG$515,10,TRUE)))</f>
        <v/>
      </c>
      <c r="K504" s="106" t="str">
        <f>IF(A504="","",IF(VLOOKUP(A504,eligibilité!$A$15:$AG$515,30,FALSE)=0,"",VLOOKUP(A504,eligibilité!$A$15:$AG$515,30,FALSE)))</f>
        <v/>
      </c>
      <c r="L504" s="107" t="str">
        <f t="shared" si="112"/>
        <v/>
      </c>
      <c r="M504" s="108" t="str">
        <f t="shared" si="113"/>
        <v/>
      </c>
      <c r="N504" s="107" t="str">
        <f t="shared" si="114"/>
        <v/>
      </c>
      <c r="O504" s="109" t="str">
        <f t="shared" si="115"/>
        <v/>
      </c>
      <c r="P504" s="109" t="str">
        <f t="shared" si="116"/>
        <v/>
      </c>
      <c r="Q504" s="241" t="str">
        <f t="shared" si="117"/>
        <v/>
      </c>
      <c r="R504" s="110" t="str">
        <f t="shared" si="118"/>
        <v/>
      </c>
      <c r="S504" s="352">
        <f t="shared" ca="1" si="127"/>
        <v>1296</v>
      </c>
      <c r="T504" s="107" t="str">
        <f t="shared" si="119"/>
        <v/>
      </c>
      <c r="U504" s="108" t="str">
        <f t="shared" si="120"/>
        <v/>
      </c>
      <c r="V504" s="107" t="str">
        <f t="shared" si="121"/>
        <v/>
      </c>
      <c r="W504" s="107" t="str">
        <f t="shared" si="122"/>
        <v/>
      </c>
      <c r="X504" s="108" t="str">
        <f t="shared" si="123"/>
        <v/>
      </c>
      <c r="Y504" s="108" t="str">
        <f t="shared" si="124"/>
        <v/>
      </c>
      <c r="Z504" s="108" t="str">
        <f t="shared" si="125"/>
        <v xml:space="preserve">Temps restant : </v>
      </c>
      <c r="AA504" s="355" t="str">
        <f t="shared" si="126"/>
        <v/>
      </c>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c r="BV504" s="94"/>
      <c r="BW504" s="94"/>
      <c r="BX504" s="94"/>
      <c r="BY504" s="94"/>
      <c r="BZ504" s="94"/>
      <c r="CA504" s="94"/>
      <c r="CB504" s="94"/>
      <c r="CC504" s="94"/>
      <c r="CD504" s="94"/>
      <c r="CE504" s="94"/>
      <c r="CF504" s="94"/>
      <c r="CG504" s="94"/>
      <c r="CH504" s="94"/>
      <c r="CI504" s="94"/>
    </row>
    <row r="505" spans="1:87" ht="15.75" thickBot="1">
      <c r="A505" s="354" t="str">
        <f>IF(eligibilité!AG507="","",eligibilité!A507)</f>
        <v/>
      </c>
      <c r="B505" s="103" t="str">
        <f>IF(A505="","",IF(VLOOKUP(A505,eligibilité!$A$15:$J$515,2,TRUE)="","",VLOOKUP(A505,eligibilité!$A$15:$J$515,2,TRUE)))</f>
        <v/>
      </c>
      <c r="C505" s="103" t="str">
        <f>IF(A505="","",IF(VLOOKUP(A505,eligibilité!$A$15:$AG$515,3,TRUE)="","",VLOOKUP(A505,eligibilité!$A$15:$AG$515,3,TRUE)))</f>
        <v/>
      </c>
      <c r="D505" s="103" t="str">
        <f>IF(A505="","",IF(VLOOKUP(A505,eligibilité!$A$15:$AG$515,4,TRUE)="","",VLOOKUP(A505,eligibilité!$A$15:$AG$515,4,TRUE)))</f>
        <v/>
      </c>
      <c r="E505" s="103" t="str">
        <f>IF(A505="","",IF(VLOOKUP(A505,eligibilité!$A$15:$AG$515,5,TRUE)="","",VLOOKUP(A505,eligibilité!$A$15:$AG$515,5,TRUE)))</f>
        <v/>
      </c>
      <c r="F505" s="104" t="str">
        <f>IF(A505="","",IF(VLOOKUP(A505,eligibilité!$A$15:$AG$515,6,TRUE)="","",VLOOKUP(A505,eligibilité!$A$15:$AG$515,6,TRUE)))</f>
        <v/>
      </c>
      <c r="G505" s="104" t="str">
        <f>IF(A505="","",IF(VLOOKUP(A505,eligibilité!$A$15:$AG$515,7,TRUE)="","",VLOOKUP(A505,eligibilité!$A$15:$AG$515,7,TRUE)))</f>
        <v/>
      </c>
      <c r="H505" s="323" t="str">
        <f>IF(A505="","",IF(VLOOKUP(A505,eligibilité!$A$15:$AG$515,8,TRUE)="","",VLOOKUP(A505,eligibilité!$A$15:$AG$515,8,TRUE)))</f>
        <v/>
      </c>
      <c r="I505" s="103" t="str">
        <f>IF(A505="","",IF(VLOOKUP(A505,eligibilité!$A$15:$AG$515,9,TRUE)="","",VLOOKUP(A505,eligibilité!$A$15:$AG$515,9,TRUE)))</f>
        <v/>
      </c>
      <c r="J505" s="105" t="str">
        <f>IF(A505="","",IF(VLOOKUP(A505,eligibilité!$A$15:$AG$515,10,TRUE)="","",VLOOKUP(A505,eligibilité!$A$15:$AG$515,10,TRUE)))</f>
        <v/>
      </c>
      <c r="K505" s="106" t="str">
        <f>IF(A505="","",IF(VLOOKUP(A505,eligibilité!$A$15:$AG$515,30,FALSE)=0,"",VLOOKUP(A505,eligibilité!$A$15:$AG$515,30,FALSE)))</f>
        <v/>
      </c>
      <c r="L505" s="107" t="str">
        <f t="shared" si="112"/>
        <v/>
      </c>
      <c r="M505" s="108" t="str">
        <f t="shared" si="113"/>
        <v/>
      </c>
      <c r="N505" s="107" t="str">
        <f t="shared" si="114"/>
        <v/>
      </c>
      <c r="O505" s="109" t="str">
        <f t="shared" si="115"/>
        <v/>
      </c>
      <c r="P505" s="109" t="str">
        <f t="shared" si="116"/>
        <v/>
      </c>
      <c r="Q505" s="241" t="str">
        <f t="shared" si="117"/>
        <v/>
      </c>
      <c r="R505" s="110" t="str">
        <f t="shared" si="118"/>
        <v/>
      </c>
      <c r="S505" s="352">
        <f t="shared" ca="1" si="127"/>
        <v>1296</v>
      </c>
      <c r="T505" s="107" t="str">
        <f t="shared" si="119"/>
        <v/>
      </c>
      <c r="U505" s="108" t="str">
        <f t="shared" si="120"/>
        <v/>
      </c>
      <c r="V505" s="107" t="str">
        <f t="shared" si="121"/>
        <v/>
      </c>
      <c r="W505" s="107" t="str">
        <f t="shared" si="122"/>
        <v/>
      </c>
      <c r="X505" s="108" t="str">
        <f t="shared" si="123"/>
        <v/>
      </c>
      <c r="Y505" s="108" t="str">
        <f t="shared" si="124"/>
        <v/>
      </c>
      <c r="Z505" s="108" t="str">
        <f t="shared" si="125"/>
        <v xml:space="preserve">Temps restant : </v>
      </c>
      <c r="AA505" s="355" t="str">
        <f t="shared" si="126"/>
        <v/>
      </c>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c r="BV505" s="94"/>
      <c r="BW505" s="94"/>
      <c r="BX505" s="94"/>
      <c r="BY505" s="94"/>
      <c r="BZ505" s="94"/>
      <c r="CA505" s="94"/>
      <c r="CB505" s="94"/>
      <c r="CC505" s="94"/>
      <c r="CD505" s="94"/>
      <c r="CE505" s="94"/>
      <c r="CF505" s="94"/>
      <c r="CG505" s="94"/>
      <c r="CH505" s="94"/>
      <c r="CI505" s="94"/>
    </row>
    <row r="506" spans="1:87" ht="15.75" thickBot="1">
      <c r="A506" s="354" t="str">
        <f>IF(eligibilité!AG508="","",eligibilité!A508)</f>
        <v/>
      </c>
      <c r="B506" s="103" t="str">
        <f>IF(A506="","",IF(VLOOKUP(A506,eligibilité!$A$15:$J$515,2,TRUE)="","",VLOOKUP(A506,eligibilité!$A$15:$J$515,2,TRUE)))</f>
        <v/>
      </c>
      <c r="C506" s="103" t="str">
        <f>IF(A506="","",IF(VLOOKUP(A506,eligibilité!$A$15:$AG$515,3,TRUE)="","",VLOOKUP(A506,eligibilité!$A$15:$AG$515,3,TRUE)))</f>
        <v/>
      </c>
      <c r="D506" s="103" t="str">
        <f>IF(A506="","",IF(VLOOKUP(A506,eligibilité!$A$15:$AG$515,4,TRUE)="","",VLOOKUP(A506,eligibilité!$A$15:$AG$515,4,TRUE)))</f>
        <v/>
      </c>
      <c r="E506" s="103" t="str">
        <f>IF(A506="","",IF(VLOOKUP(A506,eligibilité!$A$15:$AG$515,5,TRUE)="","",VLOOKUP(A506,eligibilité!$A$15:$AG$515,5,TRUE)))</f>
        <v/>
      </c>
      <c r="F506" s="104" t="str">
        <f>IF(A506="","",IF(VLOOKUP(A506,eligibilité!$A$15:$AG$515,6,TRUE)="","",VLOOKUP(A506,eligibilité!$A$15:$AG$515,6,TRUE)))</f>
        <v/>
      </c>
      <c r="G506" s="104" t="str">
        <f>IF(A506="","",IF(VLOOKUP(A506,eligibilité!$A$15:$AG$515,7,TRUE)="","",VLOOKUP(A506,eligibilité!$A$15:$AG$515,7,TRUE)))</f>
        <v/>
      </c>
      <c r="H506" s="323" t="str">
        <f>IF(A506="","",IF(VLOOKUP(A506,eligibilité!$A$15:$AG$515,8,TRUE)="","",VLOOKUP(A506,eligibilité!$A$15:$AG$515,8,TRUE)))</f>
        <v/>
      </c>
      <c r="I506" s="103" t="str">
        <f>IF(A506="","",IF(VLOOKUP(A506,eligibilité!$A$15:$AG$515,9,TRUE)="","",VLOOKUP(A506,eligibilité!$A$15:$AG$515,9,TRUE)))</f>
        <v/>
      </c>
      <c r="J506" s="105" t="str">
        <f>IF(A506="","",IF(VLOOKUP(A506,eligibilité!$A$15:$AG$515,10,TRUE)="","",VLOOKUP(A506,eligibilité!$A$15:$AG$515,10,TRUE)))</f>
        <v/>
      </c>
      <c r="K506" s="106" t="str">
        <f>IF(A506="","",IF(VLOOKUP(A506,eligibilité!$A$15:$AG$515,30,FALSE)=0,"",VLOOKUP(A506,eligibilité!$A$15:$AG$515,30,FALSE)))</f>
        <v/>
      </c>
      <c r="L506" s="107" t="str">
        <f t="shared" si="112"/>
        <v/>
      </c>
      <c r="M506" s="108" t="str">
        <f t="shared" si="113"/>
        <v/>
      </c>
      <c r="N506" s="107" t="str">
        <f t="shared" si="114"/>
        <v/>
      </c>
      <c r="O506" s="109" t="str">
        <f t="shared" si="115"/>
        <v/>
      </c>
      <c r="P506" s="109" t="str">
        <f t="shared" si="116"/>
        <v/>
      </c>
      <c r="Q506" s="241" t="str">
        <f t="shared" si="117"/>
        <v/>
      </c>
      <c r="R506" s="110" t="str">
        <f t="shared" si="118"/>
        <v/>
      </c>
      <c r="S506" s="352">
        <f t="shared" ca="1" si="127"/>
        <v>1296</v>
      </c>
      <c r="T506" s="107" t="str">
        <f t="shared" si="119"/>
        <v/>
      </c>
      <c r="U506" s="108" t="str">
        <f t="shared" si="120"/>
        <v/>
      </c>
      <c r="V506" s="107" t="str">
        <f t="shared" si="121"/>
        <v/>
      </c>
      <c r="W506" s="107" t="str">
        <f t="shared" si="122"/>
        <v/>
      </c>
      <c r="X506" s="108" t="str">
        <f t="shared" si="123"/>
        <v/>
      </c>
      <c r="Y506" s="108" t="str">
        <f t="shared" si="124"/>
        <v/>
      </c>
      <c r="Z506" s="108" t="str">
        <f t="shared" si="125"/>
        <v xml:space="preserve">Temps restant : </v>
      </c>
      <c r="AA506" s="355" t="str">
        <f t="shared" si="126"/>
        <v/>
      </c>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c r="CB506" s="94"/>
      <c r="CC506" s="94"/>
      <c r="CD506" s="94"/>
      <c r="CE506" s="94"/>
      <c r="CF506" s="94"/>
      <c r="CG506" s="94"/>
      <c r="CH506" s="94"/>
      <c r="CI506" s="94"/>
    </row>
    <row r="507" spans="1:87" ht="15.75" thickBot="1">
      <c r="A507" s="354" t="str">
        <f>IF(eligibilité!AG509="","",eligibilité!A509)</f>
        <v/>
      </c>
      <c r="B507" s="103" t="str">
        <f>IF(A507="","",IF(VLOOKUP(A507,eligibilité!$A$15:$J$515,2,TRUE)="","",VLOOKUP(A507,eligibilité!$A$15:$J$515,2,TRUE)))</f>
        <v/>
      </c>
      <c r="C507" s="103" t="str">
        <f>IF(A507="","",IF(VLOOKUP(A507,eligibilité!$A$15:$AG$515,3,TRUE)="","",VLOOKUP(A507,eligibilité!$A$15:$AG$515,3,TRUE)))</f>
        <v/>
      </c>
      <c r="D507" s="103" t="str">
        <f>IF(A507="","",IF(VLOOKUP(A507,eligibilité!$A$15:$AG$515,4,TRUE)="","",VLOOKUP(A507,eligibilité!$A$15:$AG$515,4,TRUE)))</f>
        <v/>
      </c>
      <c r="E507" s="103" t="str">
        <f>IF(A507="","",IF(VLOOKUP(A507,eligibilité!$A$15:$AG$515,5,TRUE)="","",VLOOKUP(A507,eligibilité!$A$15:$AG$515,5,TRUE)))</f>
        <v/>
      </c>
      <c r="F507" s="104" t="str">
        <f>IF(A507="","",IF(VLOOKUP(A507,eligibilité!$A$15:$AG$515,6,TRUE)="","",VLOOKUP(A507,eligibilité!$A$15:$AG$515,6,TRUE)))</f>
        <v/>
      </c>
      <c r="G507" s="104" t="str">
        <f>IF(A507="","",IF(VLOOKUP(A507,eligibilité!$A$15:$AG$515,7,TRUE)="","",VLOOKUP(A507,eligibilité!$A$15:$AG$515,7,TRUE)))</f>
        <v/>
      </c>
      <c r="H507" s="323" t="str">
        <f>IF(A507="","",IF(VLOOKUP(A507,eligibilité!$A$15:$AG$515,8,TRUE)="","",VLOOKUP(A507,eligibilité!$A$15:$AG$515,8,TRUE)))</f>
        <v/>
      </c>
      <c r="I507" s="103" t="str">
        <f>IF(A507="","",IF(VLOOKUP(A507,eligibilité!$A$15:$AG$515,9,TRUE)="","",VLOOKUP(A507,eligibilité!$A$15:$AG$515,9,TRUE)))</f>
        <v/>
      </c>
      <c r="J507" s="105" t="str">
        <f>IF(A507="","",IF(VLOOKUP(A507,eligibilité!$A$15:$AG$515,10,TRUE)="","",VLOOKUP(A507,eligibilité!$A$15:$AG$515,10,TRUE)))</f>
        <v/>
      </c>
      <c r="K507" s="106" t="str">
        <f>IF(A507="","",IF(VLOOKUP(A507,eligibilité!$A$15:$AG$515,30,FALSE)=0,"",VLOOKUP(A507,eligibilité!$A$15:$AG$515,30,FALSE)))</f>
        <v/>
      </c>
      <c r="L507" s="107" t="str">
        <f t="shared" si="112"/>
        <v/>
      </c>
      <c r="M507" s="108" t="str">
        <f t="shared" si="113"/>
        <v/>
      </c>
      <c r="N507" s="107" t="str">
        <f t="shared" si="114"/>
        <v/>
      </c>
      <c r="O507" s="109" t="str">
        <f t="shared" si="115"/>
        <v/>
      </c>
      <c r="P507" s="109" t="str">
        <f t="shared" si="116"/>
        <v/>
      </c>
      <c r="Q507" s="241" t="str">
        <f t="shared" si="117"/>
        <v/>
      </c>
      <c r="R507" s="110" t="str">
        <f t="shared" si="118"/>
        <v/>
      </c>
      <c r="S507" s="352">
        <f t="shared" ca="1" si="127"/>
        <v>1296</v>
      </c>
      <c r="T507" s="107" t="str">
        <f t="shared" si="119"/>
        <v/>
      </c>
      <c r="U507" s="108" t="str">
        <f t="shared" si="120"/>
        <v/>
      </c>
      <c r="V507" s="107" t="str">
        <f t="shared" si="121"/>
        <v/>
      </c>
      <c r="W507" s="107" t="str">
        <f t="shared" si="122"/>
        <v/>
      </c>
      <c r="X507" s="108" t="str">
        <f t="shared" si="123"/>
        <v/>
      </c>
      <c r="Y507" s="108" t="str">
        <f t="shared" si="124"/>
        <v/>
      </c>
      <c r="Z507" s="108" t="str">
        <f t="shared" si="125"/>
        <v xml:space="preserve">Temps restant : </v>
      </c>
      <c r="AA507" s="355" t="str">
        <f t="shared" si="126"/>
        <v/>
      </c>
    </row>
    <row r="508" spans="1:87" ht="15.75" thickBot="1">
      <c r="A508" s="354" t="str">
        <f>IF(eligibilité!AG510="","",eligibilité!A510)</f>
        <v/>
      </c>
      <c r="B508" s="103" t="str">
        <f>IF(A508="","",IF(VLOOKUP(A508,eligibilité!$A$15:$J$515,2,TRUE)="","",VLOOKUP(A508,eligibilité!$A$15:$J$515,2,TRUE)))</f>
        <v/>
      </c>
      <c r="C508" s="103" t="str">
        <f>IF(A508="","",IF(VLOOKUP(A508,eligibilité!$A$15:$AG$515,3,TRUE)="","",VLOOKUP(A508,eligibilité!$A$15:$AG$515,3,TRUE)))</f>
        <v/>
      </c>
      <c r="D508" s="103" t="str">
        <f>IF(A508="","",IF(VLOOKUP(A508,eligibilité!$A$15:$AG$515,4,TRUE)="","",VLOOKUP(A508,eligibilité!$A$15:$AG$515,4,TRUE)))</f>
        <v/>
      </c>
      <c r="E508" s="103" t="str">
        <f>IF(A508="","",IF(VLOOKUP(A508,eligibilité!$A$15:$AG$515,5,TRUE)="","",VLOOKUP(A508,eligibilité!$A$15:$AG$515,5,TRUE)))</f>
        <v/>
      </c>
      <c r="F508" s="104" t="str">
        <f>IF(A508="","",IF(VLOOKUP(A508,eligibilité!$A$15:$AG$515,6,TRUE)="","",VLOOKUP(A508,eligibilité!$A$15:$AG$515,6,TRUE)))</f>
        <v/>
      </c>
      <c r="G508" s="104" t="str">
        <f>IF(A508="","",IF(VLOOKUP(A508,eligibilité!$A$15:$AG$515,7,TRUE)="","",VLOOKUP(A508,eligibilité!$A$15:$AG$515,7,TRUE)))</f>
        <v/>
      </c>
      <c r="H508" s="323" t="str">
        <f>IF(A508="","",IF(VLOOKUP(A508,eligibilité!$A$15:$AG$515,8,TRUE)="","",VLOOKUP(A508,eligibilité!$A$15:$AG$515,8,TRUE)))</f>
        <v/>
      </c>
      <c r="I508" s="103" t="str">
        <f>IF(A508="","",IF(VLOOKUP(A508,eligibilité!$A$15:$AG$515,9,TRUE)="","",VLOOKUP(A508,eligibilité!$A$15:$AG$515,9,TRUE)))</f>
        <v/>
      </c>
      <c r="J508" s="105" t="str">
        <f>IF(A508="","",IF(VLOOKUP(A508,eligibilité!$A$15:$AG$515,10,TRUE)="","",VLOOKUP(A508,eligibilité!$A$15:$AG$515,10,TRUE)))</f>
        <v/>
      </c>
      <c r="K508" s="106" t="str">
        <f>IF(A508="","",IF(VLOOKUP(A508,eligibilité!$A$15:$AG$515,30,FALSE)=0,"",VLOOKUP(A508,eligibilité!$A$15:$AG$515,30,FALSE)))</f>
        <v/>
      </c>
      <c r="L508" s="107" t="str">
        <f t="shared" si="112"/>
        <v/>
      </c>
      <c r="M508" s="108" t="str">
        <f t="shared" si="113"/>
        <v/>
      </c>
      <c r="N508" s="107" t="str">
        <f t="shared" si="114"/>
        <v/>
      </c>
      <c r="O508" s="109" t="str">
        <f t="shared" si="115"/>
        <v/>
      </c>
      <c r="P508" s="109" t="str">
        <f t="shared" si="116"/>
        <v/>
      </c>
      <c r="Q508" s="241" t="str">
        <f t="shared" si="117"/>
        <v/>
      </c>
      <c r="R508" s="110" t="str">
        <f t="shared" si="118"/>
        <v/>
      </c>
      <c r="S508" s="352">
        <f t="shared" ca="1" si="127"/>
        <v>1296</v>
      </c>
      <c r="T508" s="107" t="str">
        <f t="shared" si="119"/>
        <v/>
      </c>
      <c r="U508" s="108" t="str">
        <f t="shared" si="120"/>
        <v/>
      </c>
      <c r="V508" s="107" t="str">
        <f t="shared" si="121"/>
        <v/>
      </c>
      <c r="W508" s="107" t="str">
        <f t="shared" si="122"/>
        <v/>
      </c>
      <c r="X508" s="108" t="str">
        <f t="shared" si="123"/>
        <v/>
      </c>
      <c r="Y508" s="108" t="str">
        <f t="shared" si="124"/>
        <v/>
      </c>
      <c r="Z508" s="108" t="str">
        <f t="shared" si="125"/>
        <v xml:space="preserve">Temps restant : </v>
      </c>
      <c r="AA508" s="355" t="str">
        <f t="shared" si="126"/>
        <v/>
      </c>
    </row>
    <row r="509" spans="1:87" ht="15.75" thickBot="1">
      <c r="A509" s="354" t="str">
        <f>IF(eligibilité!AG511="","",eligibilité!A511)</f>
        <v/>
      </c>
      <c r="B509" s="103" t="str">
        <f>IF(A509="","",IF(VLOOKUP(A509,eligibilité!$A$15:$J$515,2,TRUE)="","",VLOOKUP(A509,eligibilité!$A$15:$J$515,2,TRUE)))</f>
        <v/>
      </c>
      <c r="C509" s="103" t="str">
        <f>IF(A509="","",IF(VLOOKUP(A509,eligibilité!$A$15:$AG$515,3,TRUE)="","",VLOOKUP(A509,eligibilité!$A$15:$AG$515,3,TRUE)))</f>
        <v/>
      </c>
      <c r="D509" s="103" t="str">
        <f>IF(A509="","",IF(VLOOKUP(A509,eligibilité!$A$15:$AG$515,4,TRUE)="","",VLOOKUP(A509,eligibilité!$A$15:$AG$515,4,TRUE)))</f>
        <v/>
      </c>
      <c r="E509" s="103" t="str">
        <f>IF(A509="","",IF(VLOOKUP(A509,eligibilité!$A$15:$AG$515,5,TRUE)="","",VLOOKUP(A509,eligibilité!$A$15:$AG$515,5,TRUE)))</f>
        <v/>
      </c>
      <c r="F509" s="104" t="str">
        <f>IF(A509="","",IF(VLOOKUP(A509,eligibilité!$A$15:$AG$515,6,TRUE)="","",VLOOKUP(A509,eligibilité!$A$15:$AG$515,6,TRUE)))</f>
        <v/>
      </c>
      <c r="G509" s="104" t="str">
        <f>IF(A509="","",IF(VLOOKUP(A509,eligibilité!$A$15:$AG$515,7,TRUE)="","",VLOOKUP(A509,eligibilité!$A$15:$AG$515,7,TRUE)))</f>
        <v/>
      </c>
      <c r="H509" s="323" t="str">
        <f>IF(A509="","",IF(VLOOKUP(A509,eligibilité!$A$15:$AG$515,8,TRUE)="","",VLOOKUP(A509,eligibilité!$A$15:$AG$515,8,TRUE)))</f>
        <v/>
      </c>
      <c r="I509" s="103" t="str">
        <f>IF(A509="","",IF(VLOOKUP(A509,eligibilité!$A$15:$AG$515,9,TRUE)="","",VLOOKUP(A509,eligibilité!$A$15:$AG$515,9,TRUE)))</f>
        <v/>
      </c>
      <c r="J509" s="105" t="str">
        <f>IF(A509="","",IF(VLOOKUP(A509,eligibilité!$A$15:$AG$515,10,TRUE)="","",VLOOKUP(A509,eligibilité!$A$15:$AG$515,10,TRUE)))</f>
        <v/>
      </c>
      <c r="K509" s="106" t="str">
        <f>IF(A509="","",IF(VLOOKUP(A509,eligibilité!$A$15:$AG$515,30,FALSE)=0,"",VLOOKUP(A509,eligibilité!$A$15:$AG$515,30,FALSE)))</f>
        <v/>
      </c>
      <c r="L509" s="107" t="str">
        <f t="shared" si="112"/>
        <v/>
      </c>
      <c r="M509" s="108" t="str">
        <f t="shared" si="113"/>
        <v/>
      </c>
      <c r="N509" s="107" t="str">
        <f t="shared" si="114"/>
        <v/>
      </c>
      <c r="O509" s="109" t="str">
        <f t="shared" si="115"/>
        <v/>
      </c>
      <c r="P509" s="109" t="str">
        <f t="shared" si="116"/>
        <v/>
      </c>
      <c r="Q509" s="241" t="str">
        <f t="shared" si="117"/>
        <v/>
      </c>
      <c r="R509" s="110" t="str">
        <f t="shared" si="118"/>
        <v/>
      </c>
      <c r="S509" s="352">
        <f t="shared" ca="1" si="127"/>
        <v>1296</v>
      </c>
      <c r="T509" s="107" t="str">
        <f t="shared" si="119"/>
        <v/>
      </c>
      <c r="U509" s="108" t="str">
        <f t="shared" si="120"/>
        <v/>
      </c>
      <c r="V509" s="107" t="str">
        <f t="shared" si="121"/>
        <v/>
      </c>
      <c r="W509" s="107" t="str">
        <f t="shared" si="122"/>
        <v/>
      </c>
      <c r="X509" s="108" t="str">
        <f t="shared" si="123"/>
        <v/>
      </c>
      <c r="Y509" s="108" t="str">
        <f t="shared" si="124"/>
        <v/>
      </c>
      <c r="Z509" s="108" t="str">
        <f t="shared" si="125"/>
        <v xml:space="preserve">Temps restant : </v>
      </c>
      <c r="AA509" s="355" t="str">
        <f t="shared" si="126"/>
        <v/>
      </c>
    </row>
    <row r="510" spans="1:87" ht="15.75" thickBot="1">
      <c r="A510" s="354" t="str">
        <f>IF(eligibilité!AG512="","",eligibilité!A512)</f>
        <v/>
      </c>
      <c r="B510" s="103" t="str">
        <f>IF(A510="","",IF(VLOOKUP(A510,eligibilité!$A$15:$J$515,2,TRUE)="","",VLOOKUP(A510,eligibilité!$A$15:$J$515,2,TRUE)))</f>
        <v/>
      </c>
      <c r="C510" s="103" t="str">
        <f>IF(A510="","",IF(VLOOKUP(A510,eligibilité!$A$15:$AG$515,3,TRUE)="","",VLOOKUP(A510,eligibilité!$A$15:$AG$515,3,TRUE)))</f>
        <v/>
      </c>
      <c r="D510" s="103" t="str">
        <f>IF(A510="","",IF(VLOOKUP(A510,eligibilité!$A$15:$AG$515,4,TRUE)="","",VLOOKUP(A510,eligibilité!$A$15:$AG$515,4,TRUE)))</f>
        <v/>
      </c>
      <c r="E510" s="103" t="str">
        <f>IF(A510="","",IF(VLOOKUP(A510,eligibilité!$A$15:$AG$515,5,TRUE)="","",VLOOKUP(A510,eligibilité!$A$15:$AG$515,5,TRUE)))</f>
        <v/>
      </c>
      <c r="F510" s="104" t="str">
        <f>IF(A510="","",IF(VLOOKUP(A510,eligibilité!$A$15:$AG$515,6,TRUE)="","",VLOOKUP(A510,eligibilité!$A$15:$AG$515,6,TRUE)))</f>
        <v/>
      </c>
      <c r="G510" s="104" t="str">
        <f>IF(A510="","",IF(VLOOKUP(A510,eligibilité!$A$15:$AG$515,7,TRUE)="","",VLOOKUP(A510,eligibilité!$A$15:$AG$515,7,TRUE)))</f>
        <v/>
      </c>
      <c r="H510" s="323" t="str">
        <f>IF(A510="","",IF(VLOOKUP(A510,eligibilité!$A$15:$AG$515,8,TRUE)="","",VLOOKUP(A510,eligibilité!$A$15:$AG$515,8,TRUE)))</f>
        <v/>
      </c>
      <c r="I510" s="103" t="str">
        <f>IF(A510="","",IF(VLOOKUP(A510,eligibilité!$A$15:$AG$515,9,TRUE)="","",VLOOKUP(A510,eligibilité!$A$15:$AG$515,9,TRUE)))</f>
        <v/>
      </c>
      <c r="J510" s="105" t="str">
        <f>IF(A510="","",IF(VLOOKUP(A510,eligibilité!$A$15:$AG$515,10,TRUE)="","",VLOOKUP(A510,eligibilité!$A$15:$AG$515,10,TRUE)))</f>
        <v/>
      </c>
      <c r="K510" s="106" t="str">
        <f>IF(A510="","",IF(VLOOKUP(A510,eligibilité!$A$15:$AG$515,30,FALSE)=0,"",VLOOKUP(A510,eligibilité!$A$15:$AG$515,30,FALSE)))</f>
        <v/>
      </c>
      <c r="L510" s="107" t="str">
        <f t="shared" si="112"/>
        <v/>
      </c>
      <c r="M510" s="108" t="str">
        <f t="shared" si="113"/>
        <v/>
      </c>
      <c r="N510" s="107" t="str">
        <f t="shared" si="114"/>
        <v/>
      </c>
      <c r="O510" s="109" t="str">
        <f t="shared" si="115"/>
        <v/>
      </c>
      <c r="P510" s="109" t="str">
        <f t="shared" si="116"/>
        <v/>
      </c>
      <c r="Q510" s="241" t="str">
        <f t="shared" si="117"/>
        <v/>
      </c>
      <c r="R510" s="110" t="str">
        <f t="shared" si="118"/>
        <v/>
      </c>
      <c r="S510" s="352">
        <f t="shared" ca="1" si="127"/>
        <v>1296</v>
      </c>
      <c r="T510" s="107" t="str">
        <f t="shared" si="119"/>
        <v/>
      </c>
      <c r="U510" s="108" t="str">
        <f t="shared" si="120"/>
        <v/>
      </c>
      <c r="V510" s="107" t="str">
        <f t="shared" si="121"/>
        <v/>
      </c>
      <c r="W510" s="107" t="str">
        <f t="shared" si="122"/>
        <v/>
      </c>
      <c r="X510" s="108" t="str">
        <f t="shared" si="123"/>
        <v/>
      </c>
      <c r="Y510" s="108" t="str">
        <f t="shared" si="124"/>
        <v/>
      </c>
      <c r="Z510" s="108" t="str">
        <f t="shared" si="125"/>
        <v xml:space="preserve">Temps restant : </v>
      </c>
      <c r="AA510" s="355" t="str">
        <f t="shared" si="126"/>
        <v/>
      </c>
    </row>
    <row r="511" spans="1:87" ht="15.75" thickBot="1">
      <c r="A511" s="354" t="str">
        <f>IF(eligibilité!AG513="","",eligibilité!A513)</f>
        <v/>
      </c>
      <c r="B511" s="103" t="str">
        <f>IF(A511="","",IF(VLOOKUP(A511,eligibilité!$A$15:$J$515,2,TRUE)="","",VLOOKUP(A511,eligibilité!$A$15:$J$515,2,TRUE)))</f>
        <v/>
      </c>
      <c r="C511" s="103" t="str">
        <f>IF(A511="","",IF(VLOOKUP(A511,eligibilité!$A$15:$AG$515,3,TRUE)="","",VLOOKUP(A511,eligibilité!$A$15:$AG$515,3,TRUE)))</f>
        <v/>
      </c>
      <c r="D511" s="103" t="str">
        <f>IF(A511="","",IF(VLOOKUP(A511,eligibilité!$A$15:$AG$515,4,TRUE)="","",VLOOKUP(A511,eligibilité!$A$15:$AG$515,4,TRUE)))</f>
        <v/>
      </c>
      <c r="E511" s="103" t="str">
        <f>IF(A511="","",IF(VLOOKUP(A511,eligibilité!$A$15:$AG$515,5,TRUE)="","",VLOOKUP(A511,eligibilité!$A$15:$AG$515,5,TRUE)))</f>
        <v/>
      </c>
      <c r="F511" s="104" t="str">
        <f>IF(A511="","",IF(VLOOKUP(A511,eligibilité!$A$15:$AG$515,6,TRUE)="","",VLOOKUP(A511,eligibilité!$A$15:$AG$515,6,TRUE)))</f>
        <v/>
      </c>
      <c r="G511" s="104" t="str">
        <f>IF(A511="","",IF(VLOOKUP(A511,eligibilité!$A$15:$AG$515,7,TRUE)="","",VLOOKUP(A511,eligibilité!$A$15:$AG$515,7,TRUE)))</f>
        <v/>
      </c>
      <c r="H511" s="323" t="str">
        <f>IF(A511="","",IF(VLOOKUP(A511,eligibilité!$A$15:$AG$515,8,TRUE)="","",VLOOKUP(A511,eligibilité!$A$15:$AG$515,8,TRUE)))</f>
        <v/>
      </c>
      <c r="I511" s="103" t="str">
        <f>IF(A511="","",IF(VLOOKUP(A511,eligibilité!$A$15:$AG$515,9,TRUE)="","",VLOOKUP(A511,eligibilité!$A$15:$AG$515,9,TRUE)))</f>
        <v/>
      </c>
      <c r="J511" s="105" t="str">
        <f>IF(A511="","",IF(VLOOKUP(A511,eligibilité!$A$15:$AG$515,10,TRUE)="","",VLOOKUP(A511,eligibilité!$A$15:$AG$515,10,TRUE)))</f>
        <v/>
      </c>
      <c r="K511" s="106" t="str">
        <f>IF(A511="","",IF(VLOOKUP(A511,eligibilité!$A$15:$AG$515,30,FALSE)=0,"",VLOOKUP(A511,eligibilité!$A$15:$AG$515,30,FALSE)))</f>
        <v/>
      </c>
      <c r="L511" s="107" t="str">
        <f t="shared" si="112"/>
        <v/>
      </c>
      <c r="M511" s="108" t="str">
        <f t="shared" si="113"/>
        <v/>
      </c>
      <c r="N511" s="107" t="str">
        <f t="shared" si="114"/>
        <v/>
      </c>
      <c r="O511" s="109" t="str">
        <f t="shared" si="115"/>
        <v/>
      </c>
      <c r="P511" s="109" t="str">
        <f t="shared" si="116"/>
        <v/>
      </c>
      <c r="Q511" s="241" t="str">
        <f t="shared" si="117"/>
        <v/>
      </c>
      <c r="R511" s="110" t="str">
        <f t="shared" si="118"/>
        <v/>
      </c>
      <c r="S511" s="352">
        <f t="shared" ca="1" si="127"/>
        <v>1296</v>
      </c>
      <c r="T511" s="107" t="str">
        <f t="shared" si="119"/>
        <v/>
      </c>
      <c r="U511" s="108" t="str">
        <f t="shared" si="120"/>
        <v/>
      </c>
      <c r="V511" s="107" t="str">
        <f t="shared" si="121"/>
        <v/>
      </c>
      <c r="W511" s="107" t="str">
        <f t="shared" si="122"/>
        <v/>
      </c>
      <c r="X511" s="108" t="str">
        <f t="shared" si="123"/>
        <v/>
      </c>
      <c r="Y511" s="108" t="str">
        <f t="shared" si="124"/>
        <v/>
      </c>
      <c r="Z511" s="108" t="str">
        <f t="shared" si="125"/>
        <v xml:space="preserve">Temps restant : </v>
      </c>
      <c r="AA511" s="355" t="str">
        <f t="shared" si="126"/>
        <v/>
      </c>
    </row>
    <row r="512" spans="1:87" ht="15.75" thickBot="1">
      <c r="A512" s="354" t="str">
        <f>IF(eligibilité!AG514="","",eligibilité!A514)</f>
        <v/>
      </c>
      <c r="B512" s="103" t="str">
        <f>IF(A512="","",IF(VLOOKUP(A512,eligibilité!$A$15:$J$515,2,TRUE)="","",VLOOKUP(A512,eligibilité!$A$15:$J$515,2,TRUE)))</f>
        <v/>
      </c>
      <c r="C512" s="103" t="str">
        <f>IF(A512="","",IF(VLOOKUP(A512,eligibilité!$A$15:$AG$515,3,TRUE)="","",VLOOKUP(A512,eligibilité!$A$15:$AG$515,3,TRUE)))</f>
        <v/>
      </c>
      <c r="D512" s="103" t="str">
        <f>IF(A512="","",IF(VLOOKUP(A512,eligibilité!$A$15:$AG$515,4,TRUE)="","",VLOOKUP(A512,eligibilité!$A$15:$AG$515,4,TRUE)))</f>
        <v/>
      </c>
      <c r="E512" s="103" t="str">
        <f>IF(A512="","",IF(VLOOKUP(A512,eligibilité!$A$15:$AG$515,5,TRUE)="","",VLOOKUP(A512,eligibilité!$A$15:$AG$515,5,TRUE)))</f>
        <v/>
      </c>
      <c r="F512" s="104" t="str">
        <f>IF(A512="","",IF(VLOOKUP(A512,eligibilité!$A$15:$AG$515,6,TRUE)="","",VLOOKUP(A512,eligibilité!$A$15:$AG$515,6,TRUE)))</f>
        <v/>
      </c>
      <c r="G512" s="104" t="str">
        <f>IF(A512="","",IF(VLOOKUP(A512,eligibilité!$A$15:$AG$515,7,TRUE)="","",VLOOKUP(A512,eligibilité!$A$15:$AG$515,7,TRUE)))</f>
        <v/>
      </c>
      <c r="H512" s="323" t="str">
        <f>IF(A512="","",IF(VLOOKUP(A512,eligibilité!$A$15:$AG$515,8,TRUE)="","",VLOOKUP(A512,eligibilité!$A$15:$AG$515,8,TRUE)))</f>
        <v/>
      </c>
      <c r="I512" s="103" t="str">
        <f>IF(A512="","",IF(VLOOKUP(A512,eligibilité!$A$15:$AG$515,9,TRUE)="","",VLOOKUP(A512,eligibilité!$A$15:$AG$515,9,TRUE)))</f>
        <v/>
      </c>
      <c r="J512" s="105" t="str">
        <f>IF(A512="","",IF(VLOOKUP(A512,eligibilité!$A$15:$AG$515,10,TRUE)="","",VLOOKUP(A512,eligibilité!$A$15:$AG$515,10,TRUE)))</f>
        <v/>
      </c>
      <c r="K512" s="106" t="str">
        <f>IF(A512="","",IF(VLOOKUP(A512,eligibilité!$A$15:$AG$515,30,FALSE)=0,"",VLOOKUP(A512,eligibilité!$A$15:$AG$515,30,FALSE)))</f>
        <v/>
      </c>
      <c r="L512" s="107" t="str">
        <f t="shared" si="112"/>
        <v/>
      </c>
      <c r="M512" s="108" t="str">
        <f t="shared" si="113"/>
        <v/>
      </c>
      <c r="N512" s="107" t="str">
        <f>IF(L512="","",(L512-M512*12))</f>
        <v/>
      </c>
      <c r="O512" s="109" t="str">
        <f>IF(L512="","",INT(N512))</f>
        <v/>
      </c>
      <c r="P512" s="109" t="str">
        <f>IF(L512="","",ROUNDDOWN((N512-O512)*30.44,0))</f>
        <v/>
      </c>
      <c r="Q512" s="241" t="str">
        <f>IF(K512="","",CONCATENATE(M512," an(s) ",O512," mois ",P512," jour(s)"))</f>
        <v/>
      </c>
      <c r="R512" s="110" t="str">
        <f>IF(K512="","",M512*365.25+O512*30.44+P512)</f>
        <v/>
      </c>
      <c r="S512" s="352">
        <f t="shared" ca="1" si="127"/>
        <v>1296</v>
      </c>
      <c r="T512" s="107" t="str">
        <f>IF(R512="","",R512-S512)</f>
        <v/>
      </c>
      <c r="U512" s="108" t="str">
        <f>IF(L512="","",IF(T512&lt;=365.25,0,INT(T512/365.25)))</f>
        <v/>
      </c>
      <c r="V512" s="107" t="str">
        <f>IF(T512="","",T512-U512)</f>
        <v/>
      </c>
      <c r="W512" s="107" t="str">
        <f>IF(L512="","",IF(U512=0,(T512/30.44),(T512/30.44)-12))</f>
        <v/>
      </c>
      <c r="X512" s="108" t="str">
        <f>IF(W512="","",ABS(ROUNDDOWN(W512,0)))</f>
        <v/>
      </c>
      <c r="Y512" s="108" t="str">
        <f>IF(T512="","",ROUNDDOWN(ABS(W512-ROUNDDOWN(W512,0))*30.44,0))</f>
        <v/>
      </c>
      <c r="Z512" s="108" t="str">
        <f>IF(T512&lt;=0,"Temps écoulé depuis : ","Temps restant : ")</f>
        <v xml:space="preserve">Temps restant : </v>
      </c>
      <c r="AA512" s="355" t="str">
        <f>IF(L512="","",CONCATENATE(Z512,U512," an(s) ",X512," mois ",Y512," jour(s) "))</f>
        <v/>
      </c>
    </row>
    <row r="513" spans="1:27" ht="15.75" thickBot="1">
      <c r="A513" s="356" t="str">
        <f>IF(eligibilité!AG515="","",eligibilité!A515)</f>
        <v/>
      </c>
      <c r="B513" s="357" t="str">
        <f>IF(A513="","",IF(VLOOKUP(A513,eligibilité!$A$15:$J$515,2,TRUE)="","",VLOOKUP(A513,eligibilité!$A$15:$J$515,2,TRUE)))</f>
        <v/>
      </c>
      <c r="C513" s="357" t="str">
        <f>IF(A513="","",IF(VLOOKUP(A513,eligibilité!$A$15:$AG$515,3,TRUE)="","",VLOOKUP(A513,eligibilité!$A$15:$AG$515,3,TRUE)))</f>
        <v/>
      </c>
      <c r="D513" s="357" t="str">
        <f>IF(A513="","",IF(VLOOKUP(A513,eligibilité!$A$15:$AG$515,4,TRUE)="","",VLOOKUP(A513,eligibilité!$A$15:$AG$515,4,TRUE)))</f>
        <v/>
      </c>
      <c r="E513" s="357" t="str">
        <f>IF(A513="","",IF(VLOOKUP(A513,eligibilité!$A$15:$AG$515,5,TRUE)="","",VLOOKUP(A513,eligibilité!$A$15:$AG$515,5,TRUE)))</f>
        <v/>
      </c>
      <c r="F513" s="358" t="str">
        <f>IF(A513="","",IF(VLOOKUP(A513,eligibilité!$A$15:$AG$515,6,TRUE)="","",VLOOKUP(A513,eligibilité!$A$15:$AG$515,6,TRUE)))</f>
        <v/>
      </c>
      <c r="G513" s="358" t="str">
        <f>IF(A513="","",IF(VLOOKUP(A513,eligibilité!$A$15:$AG$515,7,TRUE)="","",VLOOKUP(A513,eligibilité!$A$15:$AG$515,7,TRUE)))</f>
        <v/>
      </c>
      <c r="H513" s="359" t="str">
        <f>IF(A513="","",IF(VLOOKUP(A513,eligibilité!$A$15:$AG$515,8,TRUE)="","",VLOOKUP(A513,eligibilité!$A$15:$AG$515,8,TRUE)))</f>
        <v/>
      </c>
      <c r="I513" s="357" t="str">
        <f>IF(A513="","",IF(VLOOKUP(A513,eligibilité!$A$15:$AG$515,9,TRUE)="","",VLOOKUP(A513,eligibilité!$A$15:$AG$515,9,TRUE)))</f>
        <v/>
      </c>
      <c r="J513" s="360" t="str">
        <f>IF(A513="","",IF(VLOOKUP(A513,eligibilité!$A$15:$AG$515,10,TRUE)="","",VLOOKUP(A513,eligibilité!$A$15:$AG$515,10,TRUE)))</f>
        <v/>
      </c>
      <c r="K513" s="361" t="str">
        <f>IF(A513="","",IF(VLOOKUP(A513,eligibilité!$A$15:$AG$515,30,FALSE)=0,"",VLOOKUP(A513,eligibilité!$A$15:$AG$515,30,FALSE)))</f>
        <v/>
      </c>
      <c r="L513" s="362" t="str">
        <f t="shared" si="112"/>
        <v/>
      </c>
      <c r="M513" s="363" t="str">
        <f t="shared" si="113"/>
        <v/>
      </c>
      <c r="N513" s="362" t="str">
        <f>IF(L513="","",(L513-M513*12))</f>
        <v/>
      </c>
      <c r="O513" s="364" t="str">
        <f>IF(L513="","",INT(N513))</f>
        <v/>
      </c>
      <c r="P513" s="364" t="str">
        <f>IF(L513="","",ROUNDDOWN((N513-O513)*30.44,0))</f>
        <v/>
      </c>
      <c r="Q513" s="365" t="str">
        <f>IF(K513="","",CONCATENATE(M513," an(s) ",O513," mois ",P513," jour(s)"))</f>
        <v/>
      </c>
      <c r="R513" s="366" t="str">
        <f>IF(K513="","",M513*365.25+O513*30.44+P513)</f>
        <v/>
      </c>
      <c r="S513" s="352">
        <f t="shared" ca="1" si="127"/>
        <v>1296</v>
      </c>
      <c r="T513" s="362" t="str">
        <f>IF(R513="","",R513-S513)</f>
        <v/>
      </c>
      <c r="U513" s="363" t="str">
        <f>IF(L513="","",IF(T513&lt;=365.25,0,INT(T513/365.25)))</f>
        <v/>
      </c>
      <c r="V513" s="362" t="str">
        <f>IF(T513="","",T513-U513)</f>
        <v/>
      </c>
      <c r="W513" s="362" t="str">
        <f>IF(L513="","",IF(U513=0,(T513/30.44),(T513/30.44)-12))</f>
        <v/>
      </c>
      <c r="X513" s="363" t="str">
        <f>IF(W513="","",ABS(ROUNDDOWN(W513,0)))</f>
        <v/>
      </c>
      <c r="Y513" s="363" t="str">
        <f>IF(T513="","",ROUNDDOWN(ABS(W513-ROUNDDOWN(W513,0))*30.44,0))</f>
        <v/>
      </c>
      <c r="Z513" s="363" t="str">
        <f>IF(T513&lt;=0,"Temps écoulé depuis : ","Temps restant : ")</f>
        <v xml:space="preserve">Temps restant : </v>
      </c>
      <c r="AA513" s="367" t="str">
        <f>IF(L513="","",CONCATENATE(Z513,U513," an(s) ",X513," mois ",Y513," jour(s) "))</f>
        <v/>
      </c>
    </row>
  </sheetData>
  <sheetProtection algorithmName="SHA-512" hashValue="YXFWLnKdkTeO3krezUpX8OS8X8+a+isv94++G34mV7TjW3BKxt+WPsmTEwScrts9b9VAJDMdmws9m2sA6df8+w==" saltValue="wIYHeRmHUzBIwnhifoAukQ==" spinCount="100000" sheet="1" objects="1" scenarios="1" formatCells="0" formatColumns="0" formatRows="0" autoFilter="0" pivotTables="0"/>
  <autoFilter ref="A12:B513"/>
  <customSheetViews>
    <customSheetView guid="{789E6728-0362-41BE-AA5B-1EEBEE381552}">
      <pane ySplit="11" topLeftCell="A12" activePane="bottomLeft" state="frozenSplit"/>
      <selection pane="bottomLeft" activeCell="J33" sqref="J33"/>
    </customSheetView>
  </customSheetViews>
  <mergeCells count="24">
    <mergeCell ref="A2:AA2"/>
    <mergeCell ref="K9:K11"/>
    <mergeCell ref="A6:AA6"/>
    <mergeCell ref="L9:L12"/>
    <mergeCell ref="C10:C12"/>
    <mergeCell ref="A4:AA4"/>
    <mergeCell ref="A5:AA5"/>
    <mergeCell ref="R9:R12"/>
    <mergeCell ref="S9:S12"/>
    <mergeCell ref="B10:B11"/>
    <mergeCell ref="D10:D12"/>
    <mergeCell ref="G10:G12"/>
    <mergeCell ref="AA9:AA10"/>
    <mergeCell ref="U9:Y12"/>
    <mergeCell ref="J10:J12"/>
    <mergeCell ref="H10:H12"/>
    <mergeCell ref="Z9:Z12"/>
    <mergeCell ref="Q9:Q10"/>
    <mergeCell ref="M9:P12"/>
    <mergeCell ref="T9:T12"/>
    <mergeCell ref="A10:A11"/>
    <mergeCell ref="I10:I12"/>
    <mergeCell ref="E10:E12"/>
    <mergeCell ref="F10:F12"/>
  </mergeCells>
  <phoneticPr fontId="3" type="noConversion"/>
  <conditionalFormatting sqref="Z13:Z513">
    <cfRule type="expression" dxfId="12" priority="1" stopIfTrue="1">
      <formula>T13&lt;=0</formula>
    </cfRule>
    <cfRule type="expression" dxfId="11" priority="2" stopIfTrue="1">
      <formula>T13&gt;0</formula>
    </cfRule>
  </conditionalFormatting>
  <conditionalFormatting sqref="AA13:AA513">
    <cfRule type="expression" dxfId="10" priority="3" stopIfTrue="1">
      <formula>T13&lt;=0</formula>
    </cfRule>
    <cfRule type="expression" dxfId="9" priority="4" stopIfTrue="1">
      <formula>T13&gt;0</formula>
    </cfRule>
  </conditionalFormatting>
  <printOptions horizontalCentered="1" verticalCentered="1"/>
  <pageMargins left="0.19685039370078741" right="0.19685039370078741" top="0.15748031496062992" bottom="0.42" header="0.51181102362204722" footer="0.16"/>
  <pageSetup paperSize="9" scale="86" orientation="landscape" r:id="rId1"/>
  <headerFooter alignWithMargins="0">
    <oddFooter>&amp;L&amp;"Trebuchet MS,Gras italique"&amp;11Nom de la structure territoriale&amp;R&amp;"Trebuchet MS,Normal"&amp;9&amp;P / &amp;N</oddFooter>
  </headerFooter>
  <legacyDrawing r:id="rId2"/>
</worksheet>
</file>

<file path=xl/worksheets/sheet8.xml><?xml version="1.0" encoding="utf-8"?>
<worksheet xmlns="http://schemas.openxmlformats.org/spreadsheetml/2006/main" xmlns:r="http://schemas.openxmlformats.org/officeDocument/2006/relationships">
  <sheetPr codeName="Feuil1" filterMode="1">
    <tabColor theme="4" tint="-0.249977111117893"/>
    <pageSetUpPr fitToPage="1"/>
  </sheetPr>
  <dimension ref="A1:Z733"/>
  <sheetViews>
    <sheetView tabSelected="1" view="pageBreakPreview" topLeftCell="A16" zoomScaleNormal="100" zoomScaleSheetLayoutView="100" workbookViewId="0">
      <selection activeCell="K4" sqref="K4"/>
    </sheetView>
  </sheetViews>
  <sheetFormatPr baseColWidth="10" defaultRowHeight="12.75"/>
  <cols>
    <col min="1" max="1" width="13.7109375" style="112" customWidth="1"/>
    <col min="2" max="3" width="11.42578125" style="112"/>
    <col min="4" max="4" width="22.140625" style="112" customWidth="1"/>
    <col min="5" max="5" width="10.140625" style="112" customWidth="1"/>
    <col min="6" max="8" width="10.42578125" style="112" customWidth="1"/>
    <col min="9" max="10" width="10.140625" style="112" customWidth="1"/>
    <col min="11" max="11" width="27.28515625" style="117" customWidth="1"/>
    <col min="12" max="21" width="11.42578125" style="117" hidden="1" customWidth="1"/>
    <col min="22" max="23" width="11.42578125" style="112" hidden="1" customWidth="1"/>
    <col min="24" max="27" width="0" style="112" hidden="1" customWidth="1"/>
    <col min="28" max="16384" width="11.42578125" style="112"/>
  </cols>
  <sheetData>
    <row r="1" spans="1:21" ht="9" customHeight="1" thickBot="1">
      <c r="A1" s="117"/>
      <c r="B1" s="117"/>
      <c r="C1" s="117"/>
      <c r="D1" s="117"/>
      <c r="E1" s="117"/>
      <c r="F1" s="117"/>
      <c r="G1" s="117"/>
      <c r="H1" s="117"/>
      <c r="I1" s="117"/>
      <c r="J1" s="117"/>
    </row>
    <row r="2" spans="1:21" ht="123" customHeight="1" thickBot="1">
      <c r="A2" s="632" t="s">
        <v>342</v>
      </c>
      <c r="B2" s="633"/>
      <c r="C2" s="633"/>
      <c r="D2" s="633"/>
      <c r="E2" s="633"/>
      <c r="F2" s="633"/>
      <c r="G2" s="633"/>
      <c r="H2" s="633"/>
      <c r="I2" s="633"/>
      <c r="J2" s="633"/>
      <c r="K2" s="634"/>
    </row>
    <row r="3" spans="1:21" ht="15" customHeight="1">
      <c r="A3" s="117"/>
      <c r="B3" s="252" t="s">
        <v>335</v>
      </c>
      <c r="C3" s="251"/>
      <c r="D3" s="251"/>
      <c r="E3" s="251"/>
      <c r="F3" s="251"/>
      <c r="G3" s="251"/>
      <c r="H3" s="251"/>
      <c r="I3" s="251"/>
      <c r="J3" s="251"/>
    </row>
    <row r="4" spans="1:21" ht="271.5" customHeight="1">
      <c r="A4" s="117"/>
      <c r="B4" s="669" t="s">
        <v>336</v>
      </c>
      <c r="C4" s="669"/>
      <c r="D4" s="669"/>
      <c r="E4" s="669"/>
      <c r="F4" s="669"/>
      <c r="G4" s="669"/>
      <c r="H4" s="669"/>
      <c r="I4" s="669"/>
      <c r="J4" s="669"/>
      <c r="K4" s="260"/>
    </row>
    <row r="5" spans="1:21" ht="16.5" customHeight="1">
      <c r="A5" s="253"/>
      <c r="B5" s="253"/>
      <c r="C5" s="253"/>
      <c r="D5" s="253"/>
      <c r="E5" s="117"/>
      <c r="F5" s="637" t="s">
        <v>399</v>
      </c>
      <c r="G5" s="637"/>
      <c r="H5" s="637"/>
      <c r="I5" s="637"/>
      <c r="J5" s="637"/>
      <c r="K5" s="637"/>
    </row>
    <row r="6" spans="1:21" ht="16.5" customHeight="1">
      <c r="A6" s="117"/>
      <c r="B6" s="117"/>
      <c r="C6" s="117"/>
      <c r="D6" s="117"/>
      <c r="E6" s="117"/>
      <c r="F6" s="637" t="s">
        <v>224</v>
      </c>
      <c r="G6" s="637"/>
      <c r="H6" s="637"/>
      <c r="I6" s="637"/>
      <c r="J6" s="637"/>
      <c r="K6" s="637"/>
    </row>
    <row r="7" spans="1:21" ht="42.75" customHeight="1">
      <c r="A7" s="117"/>
      <c r="B7" s="117"/>
      <c r="C7" s="117"/>
      <c r="D7" s="117"/>
      <c r="E7" s="117"/>
      <c r="F7" s="261" t="s">
        <v>225</v>
      </c>
      <c r="G7" s="262"/>
      <c r="H7" s="263"/>
      <c r="I7" s="263"/>
      <c r="J7" s="263"/>
      <c r="K7" s="111"/>
    </row>
    <row r="8" spans="1:21" ht="45.75" customHeight="1">
      <c r="A8" s="187" t="s">
        <v>245</v>
      </c>
      <c r="B8" s="187"/>
      <c r="C8" s="187"/>
      <c r="D8" s="187"/>
      <c r="E8" s="187"/>
      <c r="F8" s="187"/>
      <c r="G8" s="187"/>
      <c r="H8" s="187"/>
      <c r="I8" s="187"/>
      <c r="J8" s="187"/>
      <c r="K8" s="258"/>
      <c r="L8" s="111"/>
      <c r="M8" s="111"/>
      <c r="N8" s="111"/>
      <c r="O8" s="111"/>
      <c r="P8" s="111"/>
      <c r="Q8" s="111"/>
      <c r="R8" s="111"/>
      <c r="S8" s="111"/>
      <c r="T8" s="111"/>
      <c r="U8" s="111"/>
    </row>
    <row r="9" spans="1:21" s="117" customFormat="1" ht="21" customHeight="1">
      <c r="A9" s="668" t="s">
        <v>283</v>
      </c>
      <c r="B9" s="668"/>
      <c r="C9" s="668"/>
      <c r="D9" s="668"/>
      <c r="E9" s="668"/>
      <c r="F9" s="668"/>
      <c r="G9" s="668"/>
      <c r="H9" s="668"/>
      <c r="I9" s="668"/>
      <c r="J9" s="668"/>
      <c r="K9" s="668"/>
    </row>
    <row r="10" spans="1:21" ht="9" customHeight="1" thickBot="1">
      <c r="A10" s="154"/>
      <c r="B10" s="154"/>
      <c r="C10" s="154"/>
      <c r="D10" s="154"/>
      <c r="E10" s="154"/>
      <c r="F10" s="154"/>
      <c r="G10" s="154"/>
      <c r="H10" s="154"/>
      <c r="I10" s="154"/>
      <c r="J10" s="154"/>
      <c r="K10" s="155"/>
      <c r="L10" s="111"/>
      <c r="M10" s="111"/>
      <c r="N10" s="111"/>
      <c r="O10" s="111"/>
      <c r="P10" s="111"/>
      <c r="Q10" s="111"/>
      <c r="R10" s="111"/>
      <c r="S10" s="111"/>
      <c r="T10" s="111"/>
      <c r="U10" s="111"/>
    </row>
    <row r="11" spans="1:21" s="124" customFormat="1" ht="18" customHeight="1" thickBot="1">
      <c r="A11" s="156" t="s">
        <v>58</v>
      </c>
      <c r="B11" s="157"/>
      <c r="C11" s="249"/>
      <c r="D11" s="247"/>
      <c r="E11" s="635" t="s">
        <v>219</v>
      </c>
      <c r="F11" s="636"/>
      <c r="G11" s="636"/>
      <c r="H11" s="636"/>
      <c r="I11" s="636"/>
      <c r="J11" s="636"/>
      <c r="K11" s="248"/>
      <c r="L11" s="123"/>
      <c r="M11" s="123"/>
      <c r="N11" s="123"/>
      <c r="O11" s="123"/>
      <c r="P11" s="123"/>
      <c r="Q11" s="123"/>
      <c r="R11" s="123"/>
      <c r="S11" s="123"/>
      <c r="T11" s="123"/>
      <c r="U11" s="123"/>
    </row>
    <row r="12" spans="1:21" ht="9" customHeight="1" thickBot="1">
      <c r="A12" s="159"/>
      <c r="B12" s="159"/>
      <c r="C12" s="159"/>
      <c r="D12" s="159"/>
      <c r="E12" s="159"/>
      <c r="F12" s="159"/>
      <c r="G12" s="159"/>
      <c r="H12" s="159"/>
      <c r="I12" s="159"/>
      <c r="J12" s="159"/>
      <c r="K12" s="155"/>
      <c r="L12" s="111"/>
      <c r="M12" s="111"/>
      <c r="N12" s="111"/>
      <c r="O12" s="111"/>
      <c r="P12" s="111"/>
      <c r="Q12" s="111"/>
      <c r="R12" s="111"/>
      <c r="S12" s="111"/>
      <c r="T12" s="111"/>
      <c r="U12" s="111"/>
    </row>
    <row r="13" spans="1:21" s="124" customFormat="1" ht="18" customHeight="1" thickBot="1">
      <c r="A13" s="156" t="s">
        <v>121</v>
      </c>
      <c r="B13" s="157"/>
      <c r="C13" s="157"/>
      <c r="D13" s="157"/>
      <c r="E13" s="635" t="str">
        <f>IF(ISNA(VLOOKUP(E11,Collectivités!A2:G367,4,TRUE)),"",VLOOKUP(E11,Collectivités!A2:G367,4,TRUE))</f>
        <v/>
      </c>
      <c r="F13" s="636"/>
      <c r="G13" s="636"/>
      <c r="H13" s="636"/>
      <c r="I13" s="636"/>
      <c r="J13" s="636"/>
      <c r="K13" s="158"/>
      <c r="L13" s="123"/>
      <c r="M13" s="123"/>
      <c r="N13" s="123"/>
      <c r="O13" s="123"/>
      <c r="P13" s="123"/>
      <c r="Q13" s="123"/>
      <c r="R13" s="123"/>
      <c r="S13" s="123"/>
      <c r="T13" s="123"/>
      <c r="U13" s="123"/>
    </row>
    <row r="14" spans="1:21" ht="9" customHeight="1" thickBot="1">
      <c r="A14" s="160"/>
      <c r="B14" s="161"/>
      <c r="C14" s="161"/>
      <c r="D14" s="161"/>
      <c r="E14" s="161"/>
      <c r="F14" s="161"/>
      <c r="G14" s="161"/>
      <c r="H14" s="161"/>
      <c r="I14" s="161"/>
      <c r="J14" s="161"/>
      <c r="K14" s="155"/>
      <c r="L14" s="111"/>
      <c r="M14" s="111"/>
      <c r="N14" s="111"/>
      <c r="O14" s="111"/>
      <c r="P14" s="111"/>
      <c r="Q14" s="111"/>
      <c r="R14" s="111"/>
      <c r="S14" s="111"/>
      <c r="T14" s="111"/>
      <c r="U14" s="111"/>
    </row>
    <row r="15" spans="1:21" s="124" customFormat="1" ht="18" customHeight="1" thickBot="1">
      <c r="A15" s="156" t="s">
        <v>14</v>
      </c>
      <c r="B15" s="157"/>
      <c r="C15" s="157"/>
      <c r="D15" s="157"/>
      <c r="E15" s="635" t="str">
        <f>IF(ISNA(VLOOKUP(E11,Collectivités!A2:G367,5,TRUE)),"",VLOOKUP(E11,Collectivités!A2:G367,5,TRUE))</f>
        <v/>
      </c>
      <c r="F15" s="636"/>
      <c r="G15" s="636"/>
      <c r="H15" s="636"/>
      <c r="I15" s="636"/>
      <c r="J15" s="636"/>
      <c r="K15" s="158"/>
      <c r="L15" s="123"/>
      <c r="M15" s="123"/>
      <c r="N15" s="123"/>
      <c r="O15" s="123"/>
      <c r="P15" s="123"/>
      <c r="Q15" s="123"/>
      <c r="R15" s="123"/>
      <c r="S15" s="123"/>
      <c r="T15" s="123"/>
      <c r="U15" s="123"/>
    </row>
    <row r="16" spans="1:21" ht="9" customHeight="1">
      <c r="A16" s="160"/>
      <c r="B16" s="161"/>
      <c r="C16" s="161"/>
      <c r="D16" s="161"/>
      <c r="E16" s="163"/>
      <c r="F16" s="163"/>
      <c r="G16" s="163"/>
      <c r="H16" s="163"/>
      <c r="I16" s="163"/>
      <c r="J16" s="163"/>
      <c r="K16" s="155"/>
      <c r="L16" s="111"/>
      <c r="M16" s="111"/>
      <c r="N16" s="111"/>
      <c r="O16" s="111"/>
      <c r="P16" s="111"/>
      <c r="Q16" s="111"/>
      <c r="R16" s="111"/>
      <c r="S16" s="111"/>
      <c r="T16" s="111"/>
      <c r="U16" s="111"/>
    </row>
    <row r="17" spans="1:21" ht="12" customHeight="1">
      <c r="A17" s="638" t="s">
        <v>398</v>
      </c>
      <c r="B17" s="638"/>
      <c r="C17" s="638"/>
      <c r="D17" s="174"/>
      <c r="E17" s="778"/>
      <c r="F17" s="778"/>
      <c r="G17" s="778"/>
      <c r="H17" s="163"/>
      <c r="I17" s="163"/>
      <c r="J17" s="163"/>
      <c r="K17" s="155"/>
      <c r="L17" s="111"/>
      <c r="M17" s="111"/>
      <c r="N17" s="111"/>
      <c r="O17" s="111"/>
      <c r="P17" s="111"/>
      <c r="Q17" s="111"/>
      <c r="R17" s="111"/>
      <c r="S17" s="111"/>
      <c r="T17" s="111"/>
      <c r="U17" s="111"/>
    </row>
    <row r="18" spans="1:21" ht="6" customHeight="1" thickBot="1">
      <c r="A18" s="162"/>
      <c r="B18" s="161"/>
      <c r="C18" s="161"/>
      <c r="D18" s="161"/>
      <c r="E18" s="163"/>
      <c r="F18" s="163"/>
      <c r="G18" s="163"/>
      <c r="H18" s="163"/>
      <c r="I18" s="163"/>
      <c r="J18" s="163"/>
      <c r="K18" s="155"/>
      <c r="L18" s="111"/>
      <c r="M18" s="111"/>
      <c r="N18" s="111"/>
      <c r="O18" s="111"/>
      <c r="P18" s="111"/>
      <c r="Q18" s="111"/>
      <c r="R18" s="111"/>
      <c r="S18" s="111"/>
      <c r="T18" s="111"/>
      <c r="U18" s="111"/>
    </row>
    <row r="19" spans="1:21" s="124" customFormat="1" ht="18" customHeight="1" thickBot="1">
      <c r="A19" s="156" t="s">
        <v>144</v>
      </c>
      <c r="B19" s="157"/>
      <c r="C19" s="157"/>
      <c r="D19" s="157"/>
      <c r="E19" s="666"/>
      <c r="F19" s="667"/>
      <c r="G19" s="667"/>
      <c r="H19" s="667"/>
      <c r="I19" s="667"/>
      <c r="J19" s="667"/>
      <c r="K19" s="158"/>
      <c r="L19" s="123"/>
      <c r="M19" s="123"/>
      <c r="N19" s="123"/>
      <c r="O19" s="123"/>
      <c r="P19" s="123"/>
      <c r="Q19" s="123"/>
      <c r="R19" s="123"/>
      <c r="S19" s="123"/>
      <c r="T19" s="123"/>
      <c r="U19" s="123"/>
    </row>
    <row r="20" spans="1:21" ht="9" customHeight="1" thickBot="1">
      <c r="A20" s="161"/>
      <c r="B20" s="161"/>
      <c r="C20" s="161"/>
      <c r="D20" s="161"/>
      <c r="E20" s="161"/>
      <c r="F20" s="164"/>
      <c r="G20" s="164"/>
      <c r="H20" s="164"/>
      <c r="I20" s="161"/>
      <c r="J20" s="161"/>
      <c r="K20" s="155"/>
      <c r="L20" s="111"/>
      <c r="M20" s="111"/>
      <c r="N20" s="111"/>
      <c r="O20" s="111"/>
      <c r="P20" s="111"/>
      <c r="Q20" s="111"/>
      <c r="R20" s="111"/>
      <c r="S20" s="111"/>
      <c r="T20" s="111"/>
      <c r="U20" s="111"/>
    </row>
    <row r="21" spans="1:21" s="124" customFormat="1" ht="18" customHeight="1" thickBot="1">
      <c r="A21" s="156" t="s">
        <v>145</v>
      </c>
      <c r="B21" s="157"/>
      <c r="C21" s="157"/>
      <c r="D21" s="157"/>
      <c r="E21" s="666"/>
      <c r="F21" s="667"/>
      <c r="G21" s="667"/>
      <c r="H21" s="667"/>
      <c r="I21" s="667"/>
      <c r="J21" s="667"/>
      <c r="K21" s="158"/>
      <c r="L21" s="123"/>
      <c r="M21" s="123"/>
      <c r="N21" s="123"/>
      <c r="O21" s="123"/>
      <c r="P21" s="123"/>
      <c r="Q21" s="123"/>
      <c r="R21" s="123"/>
      <c r="S21" s="123"/>
      <c r="T21" s="123"/>
      <c r="U21" s="123"/>
    </row>
    <row r="22" spans="1:21" ht="9" customHeight="1" thickBot="1">
      <c r="A22" s="160"/>
      <c r="B22" s="161"/>
      <c r="C22" s="161"/>
      <c r="D22" s="161"/>
      <c r="E22" s="163"/>
      <c r="F22" s="163"/>
      <c r="G22" s="163"/>
      <c r="H22" s="163"/>
      <c r="I22" s="163"/>
      <c r="J22" s="163"/>
      <c r="K22" s="155"/>
      <c r="L22" s="111"/>
      <c r="M22" s="111"/>
      <c r="N22" s="111"/>
      <c r="O22" s="111"/>
      <c r="P22" s="111"/>
      <c r="Q22" s="111"/>
      <c r="R22" s="111"/>
      <c r="S22" s="111"/>
      <c r="T22" s="111"/>
      <c r="U22" s="111"/>
    </row>
    <row r="23" spans="1:21" s="124" customFormat="1" ht="18" customHeight="1" thickBot="1">
      <c r="A23" s="156" t="s">
        <v>146</v>
      </c>
      <c r="B23" s="157"/>
      <c r="C23" s="157"/>
      <c r="D23" s="157"/>
      <c r="E23" s="666"/>
      <c r="F23" s="667"/>
      <c r="G23" s="667"/>
      <c r="H23" s="667"/>
      <c r="I23" s="667"/>
      <c r="J23" s="667"/>
      <c r="K23" s="158"/>
      <c r="L23" s="123"/>
      <c r="M23" s="123"/>
      <c r="N23" s="123"/>
      <c r="O23" s="123"/>
      <c r="P23" s="123"/>
      <c r="Q23" s="123"/>
      <c r="R23" s="123"/>
      <c r="S23" s="123"/>
      <c r="T23" s="123"/>
      <c r="U23" s="123"/>
    </row>
    <row r="24" spans="1:21" ht="40.5" customHeight="1">
      <c r="A24" s="160"/>
      <c r="B24" s="161"/>
      <c r="C24" s="161"/>
      <c r="D24" s="161"/>
      <c r="E24" s="163"/>
      <c r="F24" s="163"/>
      <c r="G24" s="163"/>
      <c r="H24" s="163"/>
      <c r="I24" s="163"/>
      <c r="J24" s="163"/>
      <c r="K24" s="155"/>
      <c r="L24" s="111"/>
      <c r="M24" s="111"/>
      <c r="N24" s="111"/>
      <c r="O24" s="111"/>
      <c r="P24" s="111"/>
      <c r="Q24" s="111"/>
      <c r="R24" s="111"/>
      <c r="S24" s="111"/>
      <c r="T24" s="111"/>
      <c r="U24" s="111"/>
    </row>
    <row r="25" spans="1:21" s="259" customFormat="1" ht="21" customHeight="1">
      <c r="A25" s="668" t="s">
        <v>247</v>
      </c>
      <c r="B25" s="668"/>
      <c r="C25" s="668"/>
      <c r="D25" s="668"/>
      <c r="E25" s="668"/>
      <c r="F25" s="668"/>
      <c r="G25" s="668"/>
      <c r="H25" s="668"/>
      <c r="I25" s="668"/>
      <c r="J25" s="668"/>
      <c r="K25" s="668"/>
    </row>
    <row r="26" spans="1:21" s="114" customFormat="1" ht="9" customHeight="1" thickBot="1">
      <c r="A26" s="161"/>
      <c r="B26" s="161"/>
      <c r="C26" s="161"/>
      <c r="D26" s="161"/>
      <c r="E26" s="161"/>
      <c r="F26" s="164"/>
      <c r="G26" s="164"/>
      <c r="H26" s="164"/>
      <c r="I26" s="161"/>
      <c r="J26" s="161"/>
      <c r="K26" s="165"/>
      <c r="L26" s="113"/>
      <c r="M26" s="113"/>
      <c r="N26" s="113"/>
      <c r="O26" s="113"/>
      <c r="P26" s="113"/>
      <c r="Q26" s="113"/>
      <c r="R26" s="113"/>
      <c r="S26" s="113"/>
      <c r="T26" s="113"/>
      <c r="U26" s="113"/>
    </row>
    <row r="27" spans="1:21" s="7" customFormat="1" ht="18" customHeight="1" thickBot="1">
      <c r="A27" s="684" t="s">
        <v>60</v>
      </c>
      <c r="B27" s="685"/>
      <c r="C27" s="157"/>
      <c r="D27" s="157"/>
      <c r="E27" s="662"/>
      <c r="F27" s="663"/>
      <c r="G27" s="663"/>
      <c r="H27" s="663"/>
      <c r="I27" s="663"/>
      <c r="J27" s="663"/>
      <c r="K27" s="171"/>
      <c r="L27" s="60"/>
      <c r="M27" s="60"/>
      <c r="N27" s="60"/>
      <c r="O27" s="60"/>
      <c r="P27" s="60"/>
      <c r="Q27" s="60"/>
      <c r="R27" s="60"/>
      <c r="S27" s="60"/>
      <c r="T27" s="60"/>
      <c r="U27" s="60"/>
    </row>
    <row r="28" spans="1:21" s="114" customFormat="1" ht="9" customHeight="1" thickBot="1">
      <c r="A28" s="160"/>
      <c r="B28" s="161"/>
      <c r="C28" s="161"/>
      <c r="D28" s="161"/>
      <c r="E28" s="161"/>
      <c r="F28" s="161"/>
      <c r="G28" s="161"/>
      <c r="H28" s="161"/>
      <c r="I28" s="161"/>
      <c r="J28" s="161"/>
      <c r="K28" s="165"/>
      <c r="L28" s="113"/>
      <c r="M28" s="113"/>
      <c r="N28" s="113"/>
      <c r="O28" s="113"/>
      <c r="P28" s="113"/>
      <c r="Q28" s="113"/>
      <c r="R28" s="113"/>
      <c r="S28" s="113"/>
      <c r="T28" s="113"/>
      <c r="U28" s="113"/>
    </row>
    <row r="29" spans="1:21" s="7" customFormat="1" ht="18" customHeight="1" thickBot="1">
      <c r="A29" s="684" t="s">
        <v>59</v>
      </c>
      <c r="B29" s="685"/>
      <c r="C29" s="157"/>
      <c r="D29" s="157"/>
      <c r="E29" s="664"/>
      <c r="F29" s="665"/>
      <c r="G29" s="665"/>
      <c r="H29" s="665"/>
      <c r="I29" s="665"/>
      <c r="J29" s="665"/>
      <c r="K29" s="171"/>
      <c r="L29" s="60"/>
      <c r="M29" s="60"/>
      <c r="N29" s="60"/>
      <c r="O29" s="60"/>
      <c r="P29" s="60"/>
      <c r="Q29" s="60"/>
      <c r="R29" s="60"/>
      <c r="S29" s="60"/>
      <c r="T29" s="60"/>
      <c r="U29" s="60"/>
    </row>
    <row r="30" spans="1:21" s="116" customFormat="1" ht="9" customHeight="1" thickBot="1">
      <c r="A30" s="160"/>
      <c r="B30" s="161"/>
      <c r="C30" s="161"/>
      <c r="D30" s="161"/>
      <c r="E30" s="161"/>
      <c r="F30" s="161"/>
      <c r="G30" s="161"/>
      <c r="H30" s="161"/>
      <c r="I30" s="161"/>
      <c r="J30" s="161"/>
      <c r="K30" s="166"/>
      <c r="L30" s="115"/>
      <c r="M30" s="115"/>
      <c r="N30" s="115"/>
      <c r="O30" s="115"/>
      <c r="P30" s="115"/>
      <c r="Q30" s="115"/>
      <c r="R30" s="115"/>
      <c r="S30" s="115"/>
      <c r="T30" s="115"/>
      <c r="U30" s="115"/>
    </row>
    <row r="31" spans="1:21" s="126" customFormat="1" ht="18" customHeight="1" thickBot="1">
      <c r="A31" s="684" t="s">
        <v>61</v>
      </c>
      <c r="B31" s="685"/>
      <c r="C31" s="157"/>
      <c r="D31" s="157"/>
      <c r="E31" s="687"/>
      <c r="F31" s="688"/>
      <c r="G31" s="167"/>
      <c r="H31" s="168" t="s">
        <v>130</v>
      </c>
      <c r="I31" s="169"/>
      <c r="J31" s="169"/>
      <c r="K31" s="172"/>
      <c r="L31" s="125"/>
      <c r="M31" s="125"/>
      <c r="N31" s="125"/>
      <c r="O31" s="125"/>
      <c r="P31" s="125"/>
      <c r="Q31" s="125"/>
      <c r="R31" s="125"/>
      <c r="S31" s="125"/>
      <c r="T31" s="125"/>
      <c r="U31" s="125"/>
    </row>
    <row r="32" spans="1:21" s="116" customFormat="1" ht="12" customHeight="1">
      <c r="A32" s="161"/>
      <c r="B32" s="161"/>
      <c r="C32" s="161"/>
      <c r="D32" s="161"/>
      <c r="E32" s="161"/>
      <c r="F32" s="161"/>
      <c r="G32" s="161"/>
      <c r="H32" s="170" t="s">
        <v>135</v>
      </c>
      <c r="I32" s="161"/>
      <c r="J32" s="161"/>
      <c r="K32" s="166"/>
      <c r="L32" s="115"/>
      <c r="M32" s="115"/>
      <c r="N32" s="115"/>
      <c r="O32" s="115"/>
      <c r="P32" s="115"/>
      <c r="Q32" s="115"/>
      <c r="R32" s="115"/>
      <c r="S32" s="115"/>
      <c r="T32" s="115"/>
      <c r="U32" s="115"/>
    </row>
    <row r="33" spans="1:21" s="117" customFormat="1" ht="45.75" customHeight="1">
      <c r="A33" s="691" t="s">
        <v>243</v>
      </c>
      <c r="B33" s="692"/>
      <c r="C33" s="692"/>
      <c r="D33" s="692"/>
      <c r="E33" s="692"/>
      <c r="F33" s="692"/>
      <c r="G33" s="692"/>
      <c r="H33" s="692"/>
      <c r="I33" s="692"/>
      <c r="J33" s="692"/>
      <c r="K33" s="693"/>
      <c r="L33" s="111"/>
      <c r="M33" s="111"/>
      <c r="N33" s="111"/>
      <c r="O33" s="111"/>
      <c r="P33" s="111"/>
      <c r="Q33" s="111"/>
      <c r="R33" s="111"/>
      <c r="S33" s="111"/>
      <c r="T33" s="111"/>
      <c r="U33" s="111"/>
    </row>
    <row r="34" spans="1:21" s="116" customFormat="1" ht="0.75" customHeight="1">
      <c r="A34" s="161"/>
      <c r="B34" s="161"/>
      <c r="C34" s="161"/>
      <c r="D34" s="161"/>
      <c r="E34" s="161"/>
      <c r="F34" s="161"/>
      <c r="G34" s="161"/>
      <c r="H34" s="161"/>
      <c r="I34" s="161"/>
      <c r="J34" s="161"/>
      <c r="K34" s="166"/>
      <c r="L34" s="115"/>
      <c r="M34" s="115"/>
      <c r="N34" s="115"/>
      <c r="O34" s="115"/>
      <c r="P34" s="115"/>
      <c r="Q34" s="115"/>
      <c r="R34" s="115"/>
      <c r="S34" s="115"/>
      <c r="T34" s="115"/>
      <c r="U34" s="115"/>
    </row>
    <row r="35" spans="1:21" s="116" customFormat="1" ht="15" hidden="1" customHeight="1">
      <c r="A35" s="173"/>
      <c r="B35" s="161"/>
      <c r="C35" s="161"/>
      <c r="D35" s="161"/>
      <c r="E35" s="689"/>
      <c r="F35" s="690"/>
      <c r="G35" s="690"/>
      <c r="H35" s="689"/>
      <c r="I35" s="690"/>
      <c r="J35" s="690"/>
      <c r="K35" s="219"/>
      <c r="L35" s="115"/>
      <c r="M35" s="115"/>
      <c r="N35" s="115"/>
      <c r="O35" s="115"/>
      <c r="P35" s="115"/>
      <c r="Q35" s="115"/>
    </row>
    <row r="36" spans="1:21" s="116" customFormat="1" ht="18.75" hidden="1" customHeight="1">
      <c r="A36" s="686" t="s">
        <v>276</v>
      </c>
      <c r="B36" s="686"/>
      <c r="C36" s="686"/>
      <c r="D36" s="686"/>
      <c r="E36" s="686"/>
      <c r="F36" s="686"/>
      <c r="G36" s="686"/>
      <c r="H36" s="686"/>
      <c r="I36" s="686"/>
      <c r="J36" s="686"/>
      <c r="K36" s="686"/>
      <c r="L36" s="115"/>
      <c r="M36" s="115"/>
      <c r="N36" s="115"/>
      <c r="O36" s="115"/>
      <c r="P36" s="115"/>
      <c r="Q36" s="115"/>
    </row>
    <row r="37" spans="1:21" s="116" customFormat="1" ht="18.75" hidden="1" customHeight="1">
      <c r="A37" s="274"/>
      <c r="B37" s="274"/>
      <c r="C37" s="274"/>
      <c r="D37" s="274"/>
      <c r="E37" s="274"/>
      <c r="F37" s="274"/>
      <c r="G37" s="274"/>
      <c r="H37" s="274"/>
      <c r="I37" s="274"/>
      <c r="J37" s="274"/>
      <c r="K37" s="274"/>
      <c r="L37" s="115"/>
      <c r="M37" s="115"/>
      <c r="N37" s="115"/>
      <c r="O37" s="115"/>
      <c r="P37" s="115"/>
      <c r="Q37" s="115"/>
    </row>
    <row r="38" spans="1:21" s="116" customFormat="1" ht="16.5" hidden="1" customHeight="1" thickTop="1" thickBot="1">
      <c r="A38" s="173"/>
      <c r="B38" s="161"/>
      <c r="C38" s="161"/>
      <c r="D38" s="161"/>
      <c r="E38" s="639" t="s">
        <v>115</v>
      </c>
      <c r="F38" s="640"/>
      <c r="G38" s="641"/>
      <c r="H38" s="639" t="s">
        <v>116</v>
      </c>
      <c r="I38" s="640"/>
      <c r="J38" s="641"/>
      <c r="K38" s="219"/>
      <c r="L38" s="115"/>
      <c r="M38" s="115"/>
      <c r="N38" s="115"/>
      <c r="O38" s="115"/>
      <c r="P38" s="115"/>
      <c r="Q38" s="115"/>
    </row>
    <row r="39" spans="1:21" s="116" customFormat="1" ht="16.5" hidden="1" thickTop="1" thickBot="1">
      <c r="A39" s="173"/>
      <c r="B39" s="161"/>
      <c r="C39" s="161"/>
      <c r="D39" s="161"/>
      <c r="E39" s="273" t="s">
        <v>33</v>
      </c>
      <c r="F39" s="273" t="s">
        <v>34</v>
      </c>
      <c r="G39" s="273" t="s">
        <v>35</v>
      </c>
      <c r="H39" s="273" t="s">
        <v>33</v>
      </c>
      <c r="I39" s="273" t="s">
        <v>34</v>
      </c>
      <c r="J39" s="273" t="s">
        <v>35</v>
      </c>
      <c r="K39" s="219"/>
      <c r="L39" s="115"/>
      <c r="M39" s="115"/>
      <c r="N39" s="115"/>
      <c r="O39" s="115"/>
      <c r="P39" s="115"/>
      <c r="Q39" s="115"/>
    </row>
    <row r="40" spans="1:21" s="116" customFormat="1" ht="15.75" hidden="1" thickTop="1">
      <c r="A40" s="698" t="s">
        <v>73</v>
      </c>
      <c r="B40" s="699"/>
      <c r="C40" s="700"/>
      <c r="D40" s="184" t="s">
        <v>82</v>
      </c>
      <c r="E40" s="175">
        <f>SUMPRODUCT((Cdisation!$O$16:$O$515="Eligible")*(Cdisation!$J$16:$J$515="H")*(Cdisation!$H$16:$H$515="Cat. A"))</f>
        <v>0</v>
      </c>
      <c r="F40" s="176">
        <f>SUMPRODUCT((Cdisation!$O$16:$O$515="Eligible")*(Cdisation!$J$16:$J$515="F")*(Cdisation!$H$16:$H$515="Cat. A"))</f>
        <v>0</v>
      </c>
      <c r="G40" s="177">
        <f>E40+F40</f>
        <v>0</v>
      </c>
      <c r="H40" s="175">
        <f>SUMPRODUCT((Cdisation!$O$16:$O$515="Non éligible")*(Cdisation!$J$16:$J$515="H")*(Cdisation!$H$16:$H$515="Cat. A"))</f>
        <v>0</v>
      </c>
      <c r="I40" s="176">
        <f>SUMPRODUCT((Cdisation!$O$16:$O$515="Non éligible")*(Cdisation!$J$16:$J$515="F")*(Cdisation!$H$16:$H$515="Cat. A"))</f>
        <v>0</v>
      </c>
      <c r="J40" s="177">
        <f>H40+I40</f>
        <v>0</v>
      </c>
      <c r="K40" s="219"/>
      <c r="L40" s="115"/>
      <c r="M40" s="115"/>
      <c r="N40" s="115"/>
      <c r="O40" s="115"/>
      <c r="P40" s="115"/>
      <c r="Q40" s="115"/>
    </row>
    <row r="41" spans="1:21" s="116" customFormat="1" ht="15" hidden="1">
      <c r="A41" s="701"/>
      <c r="B41" s="702"/>
      <c r="C41" s="703"/>
      <c r="D41" s="185" t="s">
        <v>83</v>
      </c>
      <c r="E41" s="178">
        <f>SUMPRODUCT((Cdisation!$O$16:$O$515="Eligible")*(Cdisation!$J$16:$J$515="H")*(Cdisation!$H$16:$H$515="Cat. B"))</f>
        <v>0</v>
      </c>
      <c r="F41" s="179">
        <f>SUMPRODUCT((Cdisation!$O$16:$O$515="Eligible")*(Cdisation!$J$16:$J$515="F")*(Cdisation!$H$16:$H$515="Cat. B"))</f>
        <v>0</v>
      </c>
      <c r="G41" s="180">
        <f>E41+F41</f>
        <v>0</v>
      </c>
      <c r="H41" s="178">
        <f>SUMPRODUCT((Cdisation!$O$16:$O$515="Non éligible")*(Cdisation!$J$16:$J$515="H")*(Cdisation!$H$16:$H$515="Cat. B"))</f>
        <v>0</v>
      </c>
      <c r="I41" s="179">
        <f>SUMPRODUCT((Cdisation!$O$16:$O$515="Non éligible")*(Cdisation!$J$16:$J$515="F")*(Cdisation!$H$16:$H$515="Cat. B"))</f>
        <v>0</v>
      </c>
      <c r="J41" s="180">
        <f>H41+I41</f>
        <v>0</v>
      </c>
      <c r="K41" s="219"/>
      <c r="L41" s="115"/>
      <c r="M41" s="115"/>
      <c r="N41" s="115"/>
      <c r="O41" s="115"/>
      <c r="P41" s="115"/>
      <c r="Q41" s="115"/>
    </row>
    <row r="42" spans="1:21" s="116" customFormat="1" ht="15.75" hidden="1" thickBot="1">
      <c r="A42" s="704"/>
      <c r="B42" s="705"/>
      <c r="C42" s="706"/>
      <c r="D42" s="186" t="s">
        <v>84</v>
      </c>
      <c r="E42" s="181">
        <f>SUMPRODUCT((Cdisation!$O$16:$O$515="Eligible")*(Cdisation!$J$16:$J$515="H")*(Cdisation!$H$16:$H$515="Cat. C"))</f>
        <v>0</v>
      </c>
      <c r="F42" s="182">
        <f>SUMPRODUCT((Cdisation!$O$16:$O$515="Eligible")*(Cdisation!$J$16:$J$515="F")*(Cdisation!$H$16:$H$515="Cat. C"))</f>
        <v>0</v>
      </c>
      <c r="G42" s="183">
        <f>E42+F42</f>
        <v>0</v>
      </c>
      <c r="H42" s="181">
        <f>SUMPRODUCT((Cdisation!$O$16:$O$515="Non éligible")*(Cdisation!$J$16:$J$515="H")*(Cdisation!$H$16:$H$515="Cat. C"))</f>
        <v>0</v>
      </c>
      <c r="I42" s="182">
        <f>SUMPRODUCT((Cdisation!$O$16:$O$515="Non éligible")*(Cdisation!$J$16:$J$515="F")*(Cdisation!$H$16:$H$515="Cat. C"))</f>
        <v>0</v>
      </c>
      <c r="J42" s="183">
        <f>H42+I42</f>
        <v>0</v>
      </c>
      <c r="K42" s="219"/>
      <c r="L42" s="115"/>
      <c r="M42" s="115"/>
      <c r="N42" s="115"/>
      <c r="O42" s="115"/>
      <c r="P42" s="115"/>
      <c r="Q42" s="115"/>
    </row>
    <row r="43" spans="1:21" s="116" customFormat="1" ht="15.75" hidden="1" customHeight="1" thickTop="1">
      <c r="A43" s="267"/>
      <c r="B43" s="267"/>
      <c r="C43" s="267"/>
      <c r="D43" s="267"/>
      <c r="E43" s="268"/>
      <c r="F43" s="268"/>
      <c r="G43" s="268"/>
      <c r="H43" s="268"/>
      <c r="I43" s="268"/>
      <c r="J43" s="268"/>
      <c r="K43" s="219"/>
      <c r="L43" s="115"/>
      <c r="M43" s="115"/>
      <c r="N43" s="115"/>
      <c r="O43" s="115"/>
      <c r="P43" s="115"/>
      <c r="Q43" s="115"/>
    </row>
    <row r="44" spans="1:21" s="116" customFormat="1" ht="15.75" hidden="1" customHeight="1" thickTop="1">
      <c r="A44" s="698" t="s">
        <v>279</v>
      </c>
      <c r="B44" s="700"/>
      <c r="C44" s="659" t="s">
        <v>277</v>
      </c>
      <c r="D44" s="660"/>
      <c r="E44" s="271" t="s">
        <v>82</v>
      </c>
      <c r="F44" s="271" t="s">
        <v>83</v>
      </c>
      <c r="G44" s="271" t="s">
        <v>84</v>
      </c>
      <c r="H44" s="271" t="s">
        <v>35</v>
      </c>
      <c r="I44" s="645" t="s">
        <v>278</v>
      </c>
      <c r="J44" s="646"/>
      <c r="K44" s="647"/>
      <c r="L44" s="115"/>
      <c r="M44" s="115"/>
      <c r="N44" s="115"/>
      <c r="O44" s="115"/>
      <c r="P44" s="115"/>
      <c r="Q44" s="115"/>
    </row>
    <row r="45" spans="1:21" s="116" customFormat="1" ht="15" hidden="1" customHeight="1">
      <c r="A45" s="701"/>
      <c r="B45" s="703"/>
      <c r="C45" s="651" t="s">
        <v>264</v>
      </c>
      <c r="D45" s="652"/>
      <c r="E45" s="272">
        <f>SUMPRODUCT((Cdisation!$O$16:$O$515="Eligible")*(Cdisation!$G$16:$G$515="Administrative")*(Cdisation!$H$16:$H$515="Cat. A"))</f>
        <v>0</v>
      </c>
      <c r="F45" s="272">
        <f>SUMPRODUCT((Cdisation!$O$16:$O$515="Eligible")*(Cdisation!$G$16:$G$515="Administrative")*(Cdisation!$H$16:$H$515="Cat. B"))</f>
        <v>0</v>
      </c>
      <c r="G45" s="272">
        <f>SUMPRODUCT((Cdisation!$O$16:$O$515="Eligible")*(Cdisation!$G$16:$G$515="Administrative")*(Cdisation!$H$16:$H$515="Cat. C"))</f>
        <v>0</v>
      </c>
      <c r="H45" s="272">
        <f t="shared" ref="H45:H53" si="0">SUM(E45:G45)</f>
        <v>0</v>
      </c>
      <c r="I45" s="648" t="str">
        <f t="shared" ref="I45:I53" si="1">IF(H45=0,"","Merci de désigner les postes ou les fonctions recensées")</f>
        <v/>
      </c>
      <c r="J45" s="649"/>
      <c r="K45" s="650"/>
      <c r="L45" s="115"/>
      <c r="M45" s="115"/>
      <c r="N45" s="115"/>
      <c r="O45" s="115"/>
      <c r="P45" s="115"/>
      <c r="Q45" s="115"/>
    </row>
    <row r="46" spans="1:21" s="116" customFormat="1" ht="15" hidden="1" customHeight="1">
      <c r="A46" s="701"/>
      <c r="B46" s="703"/>
      <c r="C46" s="651" t="s">
        <v>265</v>
      </c>
      <c r="D46" s="652"/>
      <c r="E46" s="272">
        <f>SUMPRODUCT((Cdisation!$O$16:$O$515="Eligible")*(Cdisation!$G$16:$G$515="Technique")*(Cdisation!$H$16:$H$515="Cat. A"))</f>
        <v>0</v>
      </c>
      <c r="F46" s="272">
        <f>SUMPRODUCT((Cdisation!$O$16:$O$515="Eligible")*(Cdisation!$G$16:$G$515="Technique")*(Cdisation!$H$16:$H$515="Cat. B"))</f>
        <v>0</v>
      </c>
      <c r="G46" s="272">
        <f>SUMPRODUCT((Cdisation!$O$16:$O$515="Eligible")*(Cdisation!$G$16:$G$515="Technique")*(Cdisation!$H$16:$H$515="Cat. C"))</f>
        <v>0</v>
      </c>
      <c r="H46" s="272">
        <f t="shared" si="0"/>
        <v>0</v>
      </c>
      <c r="I46" s="648" t="str">
        <f>IF(H46=0,"","Merci de désigner les postes ou les fonctions recensées")</f>
        <v/>
      </c>
      <c r="J46" s="649"/>
      <c r="K46" s="650"/>
      <c r="L46" s="115"/>
      <c r="M46" s="115"/>
      <c r="N46" s="115"/>
      <c r="O46" s="115"/>
      <c r="P46" s="115"/>
      <c r="Q46" s="115"/>
    </row>
    <row r="47" spans="1:21" s="116" customFormat="1" ht="15" hidden="1" customHeight="1">
      <c r="A47" s="701"/>
      <c r="B47" s="703"/>
      <c r="C47" s="651" t="s">
        <v>267</v>
      </c>
      <c r="D47" s="652"/>
      <c r="E47" s="272">
        <f>SUMPRODUCT((Cdisation!$O$16:$O$515="Eligible")*(Cdisation!$G$16:$G$515="Animation")*(Cdisation!$H$16:$H$515="Cat. A"))</f>
        <v>0</v>
      </c>
      <c r="F47" s="272">
        <f>SUMPRODUCT((Cdisation!$O$16:$O$515="Eligible")*(Cdisation!$G$16:$G$515="Animation")*(Cdisation!$H$16:$H$515="Cat. B"))</f>
        <v>0</v>
      </c>
      <c r="G47" s="272">
        <f>SUMPRODUCT((Cdisation!$O$16:$O$515="Eligible")*(Cdisation!$G$16:$G$515="Animation")*(Cdisation!$H$16:$H$515="Cat. C"))</f>
        <v>0</v>
      </c>
      <c r="H47" s="272">
        <f t="shared" si="0"/>
        <v>0</v>
      </c>
      <c r="I47" s="648" t="str">
        <f t="shared" si="1"/>
        <v/>
      </c>
      <c r="J47" s="649"/>
      <c r="K47" s="650"/>
      <c r="L47" s="115"/>
      <c r="M47" s="115"/>
      <c r="N47" s="115"/>
      <c r="O47" s="115"/>
      <c r="P47" s="115"/>
      <c r="Q47" s="115"/>
    </row>
    <row r="48" spans="1:21" s="116" customFormat="1" ht="15" hidden="1" customHeight="1">
      <c r="A48" s="701"/>
      <c r="B48" s="703"/>
      <c r="C48" s="651" t="s">
        <v>269</v>
      </c>
      <c r="D48" s="652"/>
      <c r="E48" s="272">
        <f>SUMPRODUCT((Cdisation!$O$16:$O$515="Eligible")*(Cdisation!$G$16:$G$515="Culturelle")*(Cdisation!$H$16:$H$515="Cat. A"))</f>
        <v>0</v>
      </c>
      <c r="F48" s="272">
        <f>SUMPRODUCT((Cdisation!$O$16:$O$515="Eligible")*(Cdisation!$G$16:$G$515="Culturelle")*(Cdisation!$H$16:$H$515="Cat. B"))</f>
        <v>0</v>
      </c>
      <c r="G48" s="272">
        <f>SUMPRODUCT((Cdisation!$O$16:$O$515="Eligible")*(Cdisation!$G$16:$G$515="Culturelle")*(Cdisation!$H$16:$H$515="Cat. C"))</f>
        <v>0</v>
      </c>
      <c r="H48" s="272">
        <f t="shared" si="0"/>
        <v>0</v>
      </c>
      <c r="I48" s="648" t="str">
        <f t="shared" si="1"/>
        <v/>
      </c>
      <c r="J48" s="649"/>
      <c r="K48" s="650"/>
      <c r="L48" s="115"/>
      <c r="M48" s="115"/>
      <c r="N48" s="115"/>
      <c r="O48" s="115"/>
      <c r="P48" s="115"/>
      <c r="Q48" s="115"/>
    </row>
    <row r="49" spans="1:17" s="116" customFormat="1" ht="15" hidden="1" customHeight="1">
      <c r="A49" s="701"/>
      <c r="B49" s="703"/>
      <c r="C49" s="651" t="s">
        <v>270</v>
      </c>
      <c r="D49" s="652"/>
      <c r="E49" s="272">
        <f>SUMPRODUCT((Cdisation!$O$16:$O$515="Eligible")*(Cdisation!$G$16:$G$515="Sportive")*(Cdisation!$H$16:$H$515="Cat. A"))</f>
        <v>0</v>
      </c>
      <c r="F49" s="272">
        <f>SUMPRODUCT((Cdisation!$O$16:$O$515="Eligible")*(Cdisation!$G$16:$G$515="Sportive")*(Cdisation!$H$16:$H$515="Cat. B"))</f>
        <v>0</v>
      </c>
      <c r="G49" s="272">
        <f>SUMPRODUCT((Cdisation!$O$16:$O$515="Eligible")*(Cdisation!$G$16:$G$515="Sportive")*(Cdisation!$H$16:$H$515="Cat. C"))</f>
        <v>0</v>
      </c>
      <c r="H49" s="272">
        <f t="shared" si="0"/>
        <v>0</v>
      </c>
      <c r="I49" s="648" t="str">
        <f t="shared" si="1"/>
        <v/>
      </c>
      <c r="J49" s="649"/>
      <c r="K49" s="650"/>
      <c r="L49" s="115"/>
      <c r="M49" s="115"/>
      <c r="N49" s="115"/>
      <c r="O49" s="115"/>
      <c r="P49" s="115"/>
      <c r="Q49" s="115"/>
    </row>
    <row r="50" spans="1:17" s="116" customFormat="1" ht="15" hidden="1" customHeight="1">
      <c r="A50" s="701"/>
      <c r="B50" s="703"/>
      <c r="C50" s="651" t="s">
        <v>268</v>
      </c>
      <c r="D50" s="652"/>
      <c r="E50" s="272">
        <f>SUMPRODUCT((Cdisation!$O$16:$O$515="Eligible")*(Cdisation!$G$16:$G$515="Sociale")*(Cdisation!$H$16:$H$515="Cat. A"))</f>
        <v>0</v>
      </c>
      <c r="F50" s="272">
        <f>SUMPRODUCT((Cdisation!$O$16:$O$515="Eligible")*(Cdisation!$G$16:$G$515="Sociale")*(Cdisation!$H$16:$H$515="Cat. B"))</f>
        <v>0</v>
      </c>
      <c r="G50" s="272">
        <f>SUMPRODUCT((Cdisation!$O$16:$O$515="Eligible")*(Cdisation!$G$16:$G$515="Sociale")*(Cdisation!$H$16:$H$515="Cat. C"))</f>
        <v>0</v>
      </c>
      <c r="H50" s="272">
        <f t="shared" si="0"/>
        <v>0</v>
      </c>
      <c r="I50" s="648" t="str">
        <f t="shared" si="1"/>
        <v/>
      </c>
      <c r="J50" s="649"/>
      <c r="K50" s="650"/>
      <c r="L50" s="115"/>
      <c r="M50" s="115"/>
      <c r="N50" s="115"/>
      <c r="O50" s="115"/>
      <c r="P50" s="115"/>
      <c r="Q50" s="115"/>
    </row>
    <row r="51" spans="1:17" s="116" customFormat="1" ht="15" hidden="1" customHeight="1">
      <c r="A51" s="701"/>
      <c r="B51" s="703"/>
      <c r="C51" s="651" t="s">
        <v>266</v>
      </c>
      <c r="D51" s="652"/>
      <c r="E51" s="272">
        <f>SUMPRODUCT((Cdisation!$O$16:$O$515="Eligible")*(Cdisation!$G$16:$G$515="Médico-sociale")*(Cdisation!$H$16:$H$515="Cat. A"))</f>
        <v>0</v>
      </c>
      <c r="F51" s="272">
        <f>SUMPRODUCT((Cdisation!$O$16:$O$515="Eligible")*(Cdisation!$G$16:$G$515="Médico-sociale")*(Cdisation!$H$16:$H$515="Cat. B"))</f>
        <v>0</v>
      </c>
      <c r="G51" s="272">
        <f>SUMPRODUCT((Cdisation!$O$16:$O$515="Eligible")*(Cdisation!$G$16:$G$515="Médico-sociale")*(Cdisation!$H$16:$H$515="Cat. C"))</f>
        <v>0</v>
      </c>
      <c r="H51" s="272">
        <f t="shared" si="0"/>
        <v>0</v>
      </c>
      <c r="I51" s="648" t="str">
        <f t="shared" si="1"/>
        <v/>
      </c>
      <c r="J51" s="649"/>
      <c r="K51" s="650"/>
      <c r="L51" s="115"/>
      <c r="M51" s="115"/>
      <c r="N51" s="115"/>
      <c r="O51" s="115"/>
      <c r="P51" s="115"/>
      <c r="Q51" s="115"/>
    </row>
    <row r="52" spans="1:17" s="116" customFormat="1" ht="15" hidden="1" customHeight="1">
      <c r="A52" s="701"/>
      <c r="B52" s="703"/>
      <c r="C52" s="651" t="s">
        <v>271</v>
      </c>
      <c r="D52" s="652"/>
      <c r="E52" s="272">
        <f>SUMPRODUCT((Cdisation!$O$16:$O$515="Eligible")*(Cdisation!$G$16:$G$515="Médico-technique")*(Cdisation!$H$16:$H$515="Cat. A"))</f>
        <v>0</v>
      </c>
      <c r="F52" s="272">
        <f>SUMPRODUCT((Cdisation!$O$16:$O$515="Eligible")*(Cdisation!$G$16:$G$515="Médico-technique")*(Cdisation!$H$16:$H$515="Cat. B"))</f>
        <v>0</v>
      </c>
      <c r="G52" s="272">
        <f>SUMPRODUCT((Cdisation!$O$16:$O$515="Eligible")*(Cdisation!$G$16:$G$515="Médico-technique")*(Cdisation!$H$16:$H$515="Cat. C"))</f>
        <v>0</v>
      </c>
      <c r="H52" s="272">
        <f t="shared" si="0"/>
        <v>0</v>
      </c>
      <c r="I52" s="648" t="str">
        <f t="shared" si="1"/>
        <v/>
      </c>
      <c r="J52" s="649"/>
      <c r="K52" s="650"/>
      <c r="L52" s="115"/>
      <c r="M52" s="115"/>
      <c r="N52" s="115"/>
      <c r="O52" s="115"/>
      <c r="P52" s="115"/>
      <c r="Q52" s="115"/>
    </row>
    <row r="53" spans="1:17" s="116" customFormat="1" ht="15" hidden="1" customHeight="1">
      <c r="A53" s="701"/>
      <c r="B53" s="703"/>
      <c r="C53" s="657" t="s">
        <v>272</v>
      </c>
      <c r="D53" s="658"/>
      <c r="E53" s="392">
        <f>SUMPRODUCT((Cdisation!$O$16:$O$515="Eligible")*(Cdisation!$G$16:$G$515="Sapeurs-pompiers")*(Cdisation!$H$16:$H$515="Cat. A"))</f>
        <v>0</v>
      </c>
      <c r="F53" s="392">
        <f>SUMPRODUCT((Cdisation!$O$16:$O$515="Eligible")*(Cdisation!$G$16:$G$515="Sapeurs-pompiers")*(Cdisation!$H$16:$H$515="Cat. B"))</f>
        <v>0</v>
      </c>
      <c r="G53" s="392">
        <f>SUMPRODUCT((Cdisation!$O$16:$O$515="Eligible")*(Cdisation!$G$16:$G$515="Sapeurs-pompiers")*(Cdisation!$H$16:$H$515="Cat. C"))</f>
        <v>0</v>
      </c>
      <c r="H53" s="392">
        <f t="shared" si="0"/>
        <v>0</v>
      </c>
      <c r="I53" s="653" t="str">
        <f t="shared" si="1"/>
        <v/>
      </c>
      <c r="J53" s="654"/>
      <c r="K53" s="655"/>
      <c r="L53" s="115"/>
      <c r="M53" s="115"/>
      <c r="N53" s="115"/>
      <c r="O53" s="115"/>
      <c r="P53" s="115"/>
      <c r="Q53" s="115"/>
    </row>
    <row r="54" spans="1:17" s="116" customFormat="1" ht="15.75" hidden="1" customHeight="1" thickTop="1">
      <c r="A54" s="393"/>
      <c r="B54" s="393"/>
      <c r="C54" s="661"/>
      <c r="D54" s="661"/>
      <c r="E54" s="268"/>
      <c r="F54" s="268"/>
      <c r="G54" s="268"/>
      <c r="H54" s="268"/>
      <c r="I54" s="670"/>
      <c r="J54" s="670"/>
      <c r="K54" s="670"/>
      <c r="L54" s="115"/>
      <c r="M54" s="115"/>
      <c r="N54" s="115"/>
      <c r="O54" s="115"/>
      <c r="P54" s="115"/>
      <c r="Q54" s="115"/>
    </row>
    <row r="55" spans="1:17" s="116" customFormat="1" ht="15" hidden="1" customHeight="1">
      <c r="A55" s="269"/>
      <c r="B55" s="269"/>
      <c r="C55" s="269"/>
      <c r="D55" s="269"/>
      <c r="E55" s="270"/>
      <c r="F55" s="270"/>
      <c r="G55" s="270"/>
      <c r="H55" s="270"/>
      <c r="I55" s="270"/>
      <c r="J55" s="270"/>
      <c r="K55" s="219"/>
      <c r="L55" s="115"/>
      <c r="M55" s="115"/>
      <c r="N55" s="115"/>
      <c r="O55" s="115"/>
      <c r="P55" s="115"/>
      <c r="Q55" s="115"/>
    </row>
    <row r="56" spans="1:17" s="116" customFormat="1" ht="15" hidden="1" customHeight="1">
      <c r="A56" s="269"/>
      <c r="B56" s="269"/>
      <c r="C56" s="269"/>
      <c r="D56" s="269"/>
      <c r="E56" s="270"/>
      <c r="F56" s="270"/>
      <c r="G56" s="270"/>
      <c r="H56" s="270"/>
      <c r="I56" s="270"/>
      <c r="J56" s="270"/>
      <c r="K56" s="219"/>
      <c r="L56" s="115"/>
      <c r="M56" s="115"/>
      <c r="N56" s="115"/>
      <c r="O56" s="115"/>
      <c r="P56" s="115"/>
      <c r="Q56" s="115"/>
    </row>
    <row r="57" spans="1:17" s="116" customFormat="1" ht="18.75" hidden="1">
      <c r="A57" s="686" t="s">
        <v>281</v>
      </c>
      <c r="B57" s="686"/>
      <c r="C57" s="686"/>
      <c r="D57" s="686"/>
      <c r="E57" s="686"/>
      <c r="F57" s="686"/>
      <c r="G57" s="686"/>
      <c r="H57" s="686"/>
      <c r="I57" s="686"/>
      <c r="J57" s="686"/>
      <c r="K57" s="686"/>
      <c r="L57" s="115"/>
      <c r="M57" s="115"/>
      <c r="N57" s="115"/>
      <c r="O57" s="115"/>
      <c r="P57" s="115"/>
      <c r="Q57" s="115"/>
    </row>
    <row r="58" spans="1:17" s="116" customFormat="1" ht="15" hidden="1" customHeight="1">
      <c r="A58" s="269"/>
      <c r="B58" s="269"/>
      <c r="C58" s="269"/>
      <c r="D58" s="269"/>
      <c r="E58" s="270"/>
      <c r="F58" s="270"/>
      <c r="G58" s="270"/>
      <c r="H58" s="270"/>
      <c r="I58" s="270"/>
      <c r="J58" s="270"/>
      <c r="K58" s="219"/>
      <c r="L58" s="115"/>
      <c r="M58" s="115"/>
      <c r="N58" s="115"/>
      <c r="O58" s="115"/>
      <c r="P58" s="115"/>
      <c r="Q58" s="115"/>
    </row>
    <row r="59" spans="1:17" s="116" customFormat="1" ht="15" hidden="1" customHeight="1">
      <c r="A59" s="269"/>
      <c r="B59" s="269"/>
      <c r="C59" s="269"/>
      <c r="D59" s="269"/>
      <c r="E59" s="270"/>
      <c r="F59" s="270"/>
      <c r="G59" s="270"/>
      <c r="H59" s="270"/>
      <c r="I59" s="270"/>
      <c r="J59" s="270"/>
      <c r="K59" s="219"/>
      <c r="L59" s="115"/>
      <c r="M59" s="115"/>
      <c r="N59" s="115"/>
      <c r="O59" s="115"/>
      <c r="P59" s="115"/>
      <c r="Q59" s="115"/>
    </row>
    <row r="60" spans="1:17" s="116" customFormat="1" ht="15" hidden="1" customHeight="1">
      <c r="A60" s="269"/>
      <c r="B60" s="269"/>
      <c r="C60" s="269"/>
      <c r="D60" s="269"/>
      <c r="E60" s="270"/>
      <c r="F60" s="270"/>
      <c r="G60" s="270"/>
      <c r="H60" s="270"/>
      <c r="I60" s="270"/>
      <c r="J60" s="270"/>
      <c r="K60" s="219"/>
      <c r="L60" s="115"/>
      <c r="M60" s="115"/>
      <c r="N60" s="115"/>
      <c r="O60" s="115"/>
      <c r="P60" s="115"/>
      <c r="Q60" s="115"/>
    </row>
    <row r="61" spans="1:17" s="116" customFormat="1" ht="15" hidden="1" customHeight="1">
      <c r="A61" s="269"/>
      <c r="B61" s="269"/>
      <c r="C61" s="269"/>
      <c r="D61" s="269"/>
      <c r="E61" s="270"/>
      <c r="F61" s="270"/>
      <c r="G61" s="270"/>
      <c r="H61" s="270"/>
      <c r="I61" s="270"/>
      <c r="J61" s="270"/>
      <c r="K61" s="219"/>
      <c r="L61" s="115"/>
      <c r="M61" s="115"/>
      <c r="N61" s="115"/>
      <c r="O61" s="115"/>
      <c r="P61" s="115"/>
      <c r="Q61" s="115"/>
    </row>
    <row r="62" spans="1:17" s="116" customFormat="1" ht="15" hidden="1" customHeight="1">
      <c r="A62" s="269"/>
      <c r="B62" s="269"/>
      <c r="C62" s="269"/>
      <c r="D62" s="269"/>
      <c r="E62" s="270"/>
      <c r="F62" s="270"/>
      <c r="G62" s="270"/>
      <c r="H62" s="270"/>
      <c r="I62" s="270"/>
      <c r="J62" s="270"/>
      <c r="K62" s="219"/>
      <c r="L62" s="115"/>
      <c r="M62" s="115"/>
      <c r="N62" s="115"/>
      <c r="O62" s="115"/>
      <c r="P62" s="115"/>
      <c r="Q62" s="115"/>
    </row>
    <row r="63" spans="1:17" s="116" customFormat="1" ht="15" hidden="1" customHeight="1">
      <c r="A63" s="269"/>
      <c r="B63" s="269"/>
      <c r="C63" s="269"/>
      <c r="D63" s="269"/>
      <c r="E63" s="270"/>
      <c r="F63" s="270"/>
      <c r="G63" s="270"/>
      <c r="H63" s="270"/>
      <c r="I63" s="270"/>
      <c r="J63" s="270"/>
      <c r="K63" s="219"/>
      <c r="L63" s="115"/>
      <c r="M63" s="115"/>
      <c r="N63" s="115"/>
      <c r="O63" s="115"/>
      <c r="P63" s="115"/>
      <c r="Q63" s="115"/>
    </row>
    <row r="64" spans="1:17" s="116" customFormat="1" ht="15" hidden="1" customHeight="1">
      <c r="A64" s="269"/>
      <c r="B64" s="269"/>
      <c r="C64" s="269"/>
      <c r="D64" s="269"/>
      <c r="E64" s="270"/>
      <c r="F64" s="270"/>
      <c r="G64" s="270"/>
      <c r="H64" s="270"/>
      <c r="I64" s="270"/>
      <c r="J64" s="270"/>
      <c r="K64" s="219"/>
      <c r="L64" s="115"/>
      <c r="M64" s="115"/>
      <c r="N64" s="115"/>
      <c r="O64" s="115"/>
      <c r="P64" s="115"/>
      <c r="Q64" s="115"/>
    </row>
    <row r="65" spans="1:17" s="116" customFormat="1" ht="15" hidden="1" customHeight="1">
      <c r="A65" s="269"/>
      <c r="B65" s="269"/>
      <c r="C65" s="269"/>
      <c r="D65" s="269"/>
      <c r="E65" s="270"/>
      <c r="F65" s="270"/>
      <c r="G65" s="270"/>
      <c r="H65" s="270"/>
      <c r="I65" s="270"/>
      <c r="J65" s="270"/>
      <c r="K65" s="219"/>
      <c r="L65" s="115"/>
      <c r="M65" s="115"/>
      <c r="N65" s="115"/>
      <c r="O65" s="115"/>
      <c r="P65" s="115"/>
      <c r="Q65" s="115"/>
    </row>
    <row r="66" spans="1:17" s="116" customFormat="1" ht="15" hidden="1" customHeight="1">
      <c r="A66" s="269"/>
      <c r="B66" s="269"/>
      <c r="C66" s="269"/>
      <c r="D66" s="269"/>
      <c r="E66" s="270"/>
      <c r="F66" s="270"/>
      <c r="G66" s="270"/>
      <c r="H66" s="270"/>
      <c r="I66" s="270"/>
      <c r="J66" s="270"/>
      <c r="K66" s="219"/>
      <c r="L66" s="115"/>
      <c r="M66" s="115"/>
      <c r="N66" s="115"/>
      <c r="O66" s="115"/>
      <c r="P66" s="115"/>
      <c r="Q66" s="115"/>
    </row>
    <row r="67" spans="1:17" s="116" customFormat="1" ht="15" hidden="1" customHeight="1">
      <c r="A67" s="269"/>
      <c r="B67" s="269"/>
      <c r="C67" s="269"/>
      <c r="D67" s="269"/>
      <c r="E67" s="270"/>
      <c r="F67" s="270"/>
      <c r="G67" s="270"/>
      <c r="H67" s="270"/>
      <c r="I67" s="270"/>
      <c r="J67" s="270"/>
      <c r="K67" s="219"/>
      <c r="L67" s="115"/>
      <c r="M67" s="115"/>
      <c r="N67" s="115"/>
      <c r="O67" s="115"/>
      <c r="P67" s="115"/>
      <c r="Q67" s="115"/>
    </row>
    <row r="68" spans="1:17" s="116" customFormat="1" ht="15" hidden="1" customHeight="1">
      <c r="A68" s="269"/>
      <c r="B68" s="269"/>
      <c r="C68" s="269"/>
      <c r="D68" s="269"/>
      <c r="E68" s="270"/>
      <c r="F68" s="270"/>
      <c r="G68" s="270"/>
      <c r="H68" s="270"/>
      <c r="I68" s="270"/>
      <c r="J68" s="270"/>
      <c r="K68" s="219"/>
      <c r="L68" s="115"/>
      <c r="M68" s="115"/>
      <c r="N68" s="115"/>
      <c r="O68" s="115"/>
      <c r="P68" s="115"/>
      <c r="Q68" s="115"/>
    </row>
    <row r="69" spans="1:17" s="116" customFormat="1" ht="15" hidden="1" customHeight="1">
      <c r="A69" s="269"/>
      <c r="B69" s="269"/>
      <c r="C69" s="269"/>
      <c r="D69" s="269"/>
      <c r="E69" s="270"/>
      <c r="F69" s="270"/>
      <c r="G69" s="270"/>
      <c r="H69" s="270"/>
      <c r="I69" s="270"/>
      <c r="J69" s="270"/>
      <c r="K69" s="219"/>
      <c r="L69" s="115"/>
      <c r="M69" s="115"/>
      <c r="N69" s="115"/>
      <c r="O69" s="115"/>
      <c r="P69" s="115"/>
      <c r="Q69" s="115"/>
    </row>
    <row r="70" spans="1:17" s="116" customFormat="1" ht="15" hidden="1" customHeight="1">
      <c r="A70" s="269"/>
      <c r="B70" s="269"/>
      <c r="C70" s="269"/>
      <c r="D70" s="269"/>
      <c r="E70" s="270"/>
      <c r="F70" s="270"/>
      <c r="G70" s="270"/>
      <c r="H70" s="270"/>
      <c r="I70" s="270"/>
      <c r="J70" s="270"/>
      <c r="K70" s="219"/>
      <c r="L70" s="115"/>
      <c r="M70" s="115"/>
      <c r="N70" s="115"/>
      <c r="O70" s="115"/>
      <c r="P70" s="115"/>
      <c r="Q70" s="115"/>
    </row>
    <row r="71" spans="1:17" s="116" customFormat="1" ht="15" hidden="1" customHeight="1">
      <c r="A71" s="269"/>
      <c r="B71" s="269"/>
      <c r="C71" s="269"/>
      <c r="D71" s="269"/>
      <c r="E71" s="270"/>
      <c r="F71" s="270"/>
      <c r="G71" s="270"/>
      <c r="H71" s="270"/>
      <c r="I71" s="270"/>
      <c r="J71" s="270"/>
      <c r="K71" s="219"/>
      <c r="L71" s="115"/>
      <c r="M71" s="115"/>
      <c r="N71" s="115"/>
      <c r="O71" s="115"/>
      <c r="P71" s="115"/>
      <c r="Q71" s="115"/>
    </row>
    <row r="72" spans="1:17" s="116" customFormat="1" ht="15" hidden="1" customHeight="1">
      <c r="A72" s="269"/>
      <c r="B72" s="269"/>
      <c r="C72" s="269"/>
      <c r="D72" s="269"/>
      <c r="E72" s="270"/>
      <c r="F72" s="270"/>
      <c r="G72" s="270"/>
      <c r="H72" s="270"/>
      <c r="I72" s="270"/>
      <c r="J72" s="270"/>
      <c r="K72" s="219"/>
      <c r="L72" s="115"/>
      <c r="M72" s="115"/>
      <c r="N72" s="115"/>
      <c r="O72" s="115"/>
      <c r="P72" s="115"/>
      <c r="Q72" s="115"/>
    </row>
    <row r="73" spans="1:17" s="116" customFormat="1" ht="15" hidden="1" customHeight="1">
      <c r="A73" s="269"/>
      <c r="B73" s="269"/>
      <c r="C73" s="269"/>
      <c r="D73" s="269"/>
      <c r="E73" s="270"/>
      <c r="F73" s="270"/>
      <c r="G73" s="270"/>
      <c r="H73" s="270"/>
      <c r="I73" s="270"/>
      <c r="J73" s="270"/>
      <c r="K73" s="219"/>
      <c r="L73" s="115"/>
      <c r="M73" s="115"/>
      <c r="N73" s="115"/>
      <c r="O73" s="115"/>
      <c r="P73" s="115"/>
      <c r="Q73" s="115"/>
    </row>
    <row r="74" spans="1:17" s="116" customFormat="1" ht="15" hidden="1" customHeight="1">
      <c r="A74" s="269"/>
      <c r="B74" s="269"/>
      <c r="C74" s="269"/>
      <c r="D74" s="269"/>
      <c r="E74" s="270"/>
      <c r="F74" s="270"/>
      <c r="G74" s="270"/>
      <c r="H74" s="270"/>
      <c r="I74" s="270"/>
      <c r="J74" s="270"/>
      <c r="K74" s="219"/>
      <c r="L74" s="115"/>
      <c r="M74" s="115"/>
      <c r="N74" s="115"/>
      <c r="O74" s="115"/>
      <c r="P74" s="115"/>
      <c r="Q74" s="115"/>
    </row>
    <row r="75" spans="1:17" s="116" customFormat="1" ht="10.5" customHeight="1">
      <c r="A75" s="269"/>
      <c r="B75" s="269"/>
      <c r="C75" s="269"/>
      <c r="D75" s="269"/>
      <c r="E75" s="270"/>
      <c r="F75" s="270"/>
      <c r="G75" s="270"/>
      <c r="H75" s="270"/>
      <c r="I75" s="270"/>
      <c r="J75" s="270"/>
      <c r="K75" s="219"/>
      <c r="L75" s="115"/>
      <c r="M75" s="115"/>
      <c r="N75" s="115"/>
      <c r="O75" s="115"/>
      <c r="P75" s="115"/>
      <c r="Q75" s="115"/>
    </row>
    <row r="76" spans="1:17" s="116" customFormat="1" ht="36" customHeight="1">
      <c r="A76" s="656" t="s">
        <v>362</v>
      </c>
      <c r="B76" s="656"/>
      <c r="C76" s="656"/>
      <c r="D76" s="656"/>
      <c r="E76" s="656"/>
      <c r="F76" s="656"/>
      <c r="G76" s="656"/>
      <c r="H76" s="656"/>
      <c r="I76" s="656"/>
      <c r="J76" s="656"/>
      <c r="K76" s="656"/>
      <c r="L76" s="115"/>
      <c r="M76" s="115"/>
      <c r="N76" s="115"/>
      <c r="O76" s="115"/>
      <c r="P76" s="115"/>
      <c r="Q76" s="115"/>
    </row>
    <row r="77" spans="1:17" s="116" customFormat="1" ht="26.25" customHeight="1" thickBot="1">
      <c r="A77" s="264"/>
      <c r="B77" s="264"/>
      <c r="C77" s="264"/>
      <c r="D77" s="264"/>
      <c r="E77" s="264"/>
      <c r="F77" s="264"/>
      <c r="G77" s="264"/>
      <c r="H77" s="264"/>
      <c r="I77" s="264"/>
      <c r="J77" s="264"/>
      <c r="K77" s="264"/>
      <c r="L77" s="115"/>
      <c r="M77" s="115"/>
      <c r="N77" s="115"/>
      <c r="O77" s="115"/>
      <c r="P77" s="115"/>
      <c r="Q77" s="115"/>
    </row>
    <row r="78" spans="1:17" s="116" customFormat="1" ht="32.25" customHeight="1" thickTop="1" thickBot="1">
      <c r="A78" s="173"/>
      <c r="B78" s="161"/>
      <c r="C78" s="161"/>
      <c r="D78" s="161"/>
      <c r="E78" s="642" t="s">
        <v>115</v>
      </c>
      <c r="F78" s="643"/>
      <c r="G78" s="644"/>
      <c r="H78" s="642" t="s">
        <v>116</v>
      </c>
      <c r="I78" s="643"/>
      <c r="J78" s="644"/>
      <c r="K78" s="219"/>
      <c r="L78" s="115"/>
      <c r="M78" s="115"/>
      <c r="N78" s="115"/>
      <c r="O78" s="115"/>
      <c r="P78" s="115"/>
      <c r="Q78" s="115"/>
    </row>
    <row r="79" spans="1:17" s="116" customFormat="1" ht="16.5" thickTop="1" thickBot="1">
      <c r="A79" s="173"/>
      <c r="B79" s="161"/>
      <c r="C79" s="161"/>
      <c r="D79" s="161"/>
      <c r="E79" s="62" t="s">
        <v>33</v>
      </c>
      <c r="F79" s="62" t="s">
        <v>34</v>
      </c>
      <c r="G79" s="62" t="s">
        <v>35</v>
      </c>
      <c r="H79" s="62" t="s">
        <v>33</v>
      </c>
      <c r="I79" s="62" t="s">
        <v>34</v>
      </c>
      <c r="J79" s="62" t="s">
        <v>35</v>
      </c>
      <c r="K79" s="219"/>
      <c r="L79" s="115"/>
      <c r="M79" s="115"/>
      <c r="N79" s="115"/>
      <c r="O79" s="115"/>
      <c r="P79" s="115"/>
      <c r="Q79" s="115"/>
    </row>
    <row r="80" spans="1:17" s="116" customFormat="1" ht="15.75" thickTop="1">
      <c r="A80" s="707" t="s">
        <v>359</v>
      </c>
      <c r="B80" s="708"/>
      <c r="C80" s="709"/>
      <c r="D80" s="221" t="s">
        <v>82</v>
      </c>
      <c r="E80" s="188">
        <f>SUMPRODUCT((eligibilité!$G$15:$G$515="H")*(eligibilité!$AF$15:$AF$515="Eligible")*(eligibilité!$J$15:$J$515="Cat. A"))</f>
        <v>0</v>
      </c>
      <c r="F80" s="189">
        <f>SUMPRODUCT((eligibilité!$G$15:$G$515="F")*(eligibilité!$AF$15:$AF$515="Eligible")*(eligibilité!$J$15:$J$515="Cat. A"))</f>
        <v>0</v>
      </c>
      <c r="G80" s="190">
        <f t="shared" ref="G80:G85" si="2">E80+F80</f>
        <v>0</v>
      </c>
      <c r="H80" s="188">
        <f>SUMPRODUCT((eligibilité!$G$15:$G$515="H")*(eligibilité!$AF$15:$AF$515="Non éligible")*(eligibilité!$J$15:$J$515="Cat. A"))</f>
        <v>0</v>
      </c>
      <c r="I80" s="189">
        <f>SUMPRODUCT((eligibilité!$G$15:$G$515="F")*(eligibilité!$AF$15:$AF$515="Non éligible")*(eligibilité!$J$15:$J$515="Cat. A"))</f>
        <v>0</v>
      </c>
      <c r="J80" s="190">
        <f>H80+I80</f>
        <v>0</v>
      </c>
      <c r="K80" s="219"/>
      <c r="L80" s="115"/>
      <c r="M80" s="115"/>
      <c r="N80" s="115"/>
      <c r="O80" s="115"/>
      <c r="P80" s="115"/>
      <c r="Q80" s="115"/>
    </row>
    <row r="81" spans="1:17" s="116" customFormat="1" ht="15">
      <c r="A81" s="710"/>
      <c r="B81" s="711"/>
      <c r="C81" s="712"/>
      <c r="D81" s="222" t="s">
        <v>83</v>
      </c>
      <c r="E81" s="191">
        <f>SUMPRODUCT((eligibilité!$G$15:$G$515="H")*(eligibilité!$AF$15:$AF$515="Eligible")*(eligibilité!$J$15:$J$515="Cat. B"))</f>
        <v>0</v>
      </c>
      <c r="F81" s="192">
        <f>SUMPRODUCT((eligibilité!$G$15:$G$515="F")*(eligibilité!$AF$15:$AF$515="Eligible")*(eligibilité!$J$15:$J$515="Cat. B"))</f>
        <v>0</v>
      </c>
      <c r="G81" s="193">
        <f t="shared" si="2"/>
        <v>0</v>
      </c>
      <c r="H81" s="191">
        <f>SUMPRODUCT((eligibilité!$G$15:$G$515="H")*(eligibilité!$AF$15:$AF$515="Non éligible")*(eligibilité!$J$15:$J$515="Cat. B"))</f>
        <v>0</v>
      </c>
      <c r="I81" s="192">
        <f>SUMPRODUCT((eligibilité!$G$15:$G$515="F")*(eligibilité!$AF$15:$AF$515="Non éligible")*(eligibilité!$J$15:$J$515="Cat. B"))</f>
        <v>0</v>
      </c>
      <c r="J81" s="193">
        <f>H81+I81</f>
        <v>0</v>
      </c>
      <c r="K81" s="219"/>
      <c r="L81" s="115"/>
      <c r="M81" s="115"/>
      <c r="N81" s="115"/>
      <c r="O81" s="115"/>
      <c r="P81" s="115"/>
      <c r="Q81" s="115"/>
    </row>
    <row r="82" spans="1:17" s="116" customFormat="1" ht="15.75" thickBot="1">
      <c r="A82" s="713"/>
      <c r="B82" s="714"/>
      <c r="C82" s="715"/>
      <c r="D82" s="223" t="s">
        <v>84</v>
      </c>
      <c r="E82" s="194">
        <f>SUMPRODUCT((eligibilité!$G$15:$G$515="H")*(eligibilité!$AF$15:$AF$515="Eligible")*(eligibilité!$J$15:$J$515="Cat. C"))</f>
        <v>0</v>
      </c>
      <c r="F82" s="195">
        <f>SUMPRODUCT((eligibilité!$G$15:$G$515="F")*(eligibilité!$AF$15:$AF$515="Eligible")*(eligibilité!$J$15:$J$515="Cat. C"))</f>
        <v>0</v>
      </c>
      <c r="G82" s="196">
        <f t="shared" si="2"/>
        <v>0</v>
      </c>
      <c r="H82" s="194">
        <f>SUMPRODUCT((eligibilité!$G$15:$G$515="H")*(eligibilité!$AF$15:$AF$515="Non éligible")*(eligibilité!$J$15:$J$515="Cat. C"))</f>
        <v>0</v>
      </c>
      <c r="I82" s="195">
        <f>SUMPRODUCT((eligibilité!$G$15:$G$515="F")*(eligibilité!$AF$15:$AF$515="Non éligible")*(eligibilité!$J$15:$J$515="Cat. C"))</f>
        <v>0</v>
      </c>
      <c r="J82" s="196">
        <f>H82+I82</f>
        <v>0</v>
      </c>
      <c r="K82" s="219"/>
      <c r="L82" s="115"/>
      <c r="M82" s="115"/>
      <c r="N82" s="115"/>
      <c r="O82" s="115"/>
      <c r="P82" s="115"/>
      <c r="Q82" s="115"/>
    </row>
    <row r="83" spans="1:17" s="116" customFormat="1" ht="15.75" thickTop="1">
      <c r="A83" s="716" t="s">
        <v>360</v>
      </c>
      <c r="B83" s="717"/>
      <c r="C83" s="718"/>
      <c r="D83" s="224" t="s">
        <v>82</v>
      </c>
      <c r="E83" s="176">
        <f>SUMPRODUCT((eligibilité!$G$15:$G$515="H")*(eligibilité!$AG$15:$AG$515="Eligibilité ultérieure")*(eligibilité!$J$15:$J$515="Cat. A"))</f>
        <v>0</v>
      </c>
      <c r="F83" s="176">
        <f>SUMPRODUCT((eligibilité!$G$15:$G$515="F")*(eligibilité!$AG$15:$AG$515="Eligibilité ultérieure")*(eligibilité!$J$15:$J$515="Cat. A"))</f>
        <v>0</v>
      </c>
      <c r="G83" s="177">
        <f t="shared" si="2"/>
        <v>0</v>
      </c>
      <c r="H83" s="675"/>
      <c r="I83" s="676"/>
      <c r="J83" s="677"/>
      <c r="K83" s="219"/>
      <c r="L83" s="115"/>
      <c r="M83" s="115"/>
      <c r="N83" s="115"/>
      <c r="O83" s="115"/>
      <c r="P83" s="115"/>
      <c r="Q83" s="115"/>
    </row>
    <row r="84" spans="1:17" s="116" customFormat="1" ht="15">
      <c r="A84" s="719"/>
      <c r="B84" s="720"/>
      <c r="C84" s="721"/>
      <c r="D84" s="225" t="s">
        <v>83</v>
      </c>
      <c r="E84" s="179">
        <f>SUMPRODUCT((eligibilité!$G$15:$G$515="H")*(eligibilité!$AG$15:$AG$515="Eligibilité ultérieure")*(eligibilité!$J$15:$J$515="Cat. B"))</f>
        <v>0</v>
      </c>
      <c r="F84" s="179">
        <f>SUMPRODUCT((eligibilité!$G$15:$G$515="F")*(eligibilité!$AG$15:$AG$515="Eligibilité ultérieure")*(eligibilité!$J$15:$J$515="Cat. B"))</f>
        <v>0</v>
      </c>
      <c r="G84" s="180">
        <f t="shared" si="2"/>
        <v>0</v>
      </c>
      <c r="H84" s="678"/>
      <c r="I84" s="679"/>
      <c r="J84" s="680"/>
      <c r="K84" s="219"/>
      <c r="L84" s="115"/>
      <c r="M84" s="115"/>
      <c r="N84" s="115"/>
      <c r="O84" s="115"/>
      <c r="P84" s="115"/>
      <c r="Q84" s="115"/>
    </row>
    <row r="85" spans="1:17" s="116" customFormat="1" ht="15.75" thickBot="1">
      <c r="A85" s="722"/>
      <c r="B85" s="723"/>
      <c r="C85" s="724"/>
      <c r="D85" s="226" t="s">
        <v>84</v>
      </c>
      <c r="E85" s="182">
        <f>SUMPRODUCT((eligibilité!$G$15:$G$515="H")*(eligibilité!$AG$15:$AG$515="Eligibilité ultérieure")*(eligibilité!$J$15:$J$515="Cat. C"))</f>
        <v>0</v>
      </c>
      <c r="F85" s="182">
        <f>SUMPRODUCT((eligibilité!$G$15:$G$515="F")*(eligibilité!$AG$15:$AG$515="Eligibilité ultérieure")*(eligibilité!$J$15:$J$515="Cat. C"))</f>
        <v>0</v>
      </c>
      <c r="G85" s="183">
        <f t="shared" si="2"/>
        <v>0</v>
      </c>
      <c r="H85" s="681"/>
      <c r="I85" s="682"/>
      <c r="J85" s="683"/>
      <c r="K85" s="219"/>
      <c r="L85" s="115"/>
      <c r="M85" s="115"/>
      <c r="N85" s="115"/>
      <c r="O85" s="115"/>
      <c r="P85" s="115"/>
      <c r="Q85" s="115"/>
    </row>
    <row r="86" spans="1:17" s="116" customFormat="1" ht="10.5" customHeight="1" thickTop="1" thickBot="1">
      <c r="A86" s="269"/>
      <c r="B86" s="269"/>
      <c r="C86" s="269"/>
      <c r="D86" s="269"/>
      <c r="E86" s="270"/>
      <c r="F86" s="270"/>
      <c r="G86" s="270"/>
      <c r="H86" s="270"/>
      <c r="I86" s="270"/>
      <c r="J86" s="270"/>
      <c r="K86" s="219"/>
      <c r="L86" s="115"/>
      <c r="M86" s="115"/>
      <c r="N86" s="115"/>
      <c r="O86" s="115"/>
      <c r="P86" s="115"/>
      <c r="Q86" s="115"/>
    </row>
    <row r="87" spans="1:17" s="116" customFormat="1" ht="21" customHeight="1" thickTop="1">
      <c r="A87" s="707" t="s">
        <v>280</v>
      </c>
      <c r="B87" s="709"/>
      <c r="C87" s="671" t="s">
        <v>277</v>
      </c>
      <c r="D87" s="672"/>
      <c r="E87" s="275" t="s">
        <v>82</v>
      </c>
      <c r="F87" s="275" t="s">
        <v>83</v>
      </c>
      <c r="G87" s="275" t="s">
        <v>84</v>
      </c>
      <c r="H87" s="275" t="s">
        <v>35</v>
      </c>
      <c r="I87" s="306"/>
      <c r="J87" s="307"/>
      <c r="K87" s="307"/>
      <c r="L87" s="115"/>
      <c r="M87" s="115"/>
      <c r="N87" s="115"/>
      <c r="O87" s="115"/>
      <c r="P87" s="115"/>
      <c r="Q87" s="115"/>
    </row>
    <row r="88" spans="1:17" s="116" customFormat="1" ht="34.5" customHeight="1">
      <c r="A88" s="710"/>
      <c r="B88" s="712"/>
      <c r="C88" s="673" t="s">
        <v>264</v>
      </c>
      <c r="D88" s="674"/>
      <c r="E88" s="276">
        <f>SUMPRODUCT((eligibilité!$H$15:$H$515="Administrative")*(eligibilité!$AF$15:$AF$515="Eligible")*(eligibilité!$J$15:$J$515="Cat. A"))</f>
        <v>0</v>
      </c>
      <c r="F88" s="276">
        <f>SUMPRODUCT((eligibilité!$H$15:$H$515="Administrative")*(eligibilité!$AF$15:$AF$515="Eligible")*(eligibilité!$J$15:$J$515="Cat. b"))</f>
        <v>0</v>
      </c>
      <c r="G88" s="276">
        <f>SUMPRODUCT((eligibilité!$H$15:$H$515="Administrative")*(eligibilité!$AF$15:$AF$515="Eligible")*(eligibilité!$J$15:$J$515="Cat. C"))</f>
        <v>0</v>
      </c>
      <c r="H88" s="276">
        <f>SUMPRODUCT((eligibilité!$H$15:$H$515="Administrative")*(eligibilité!$AF$15:$AF$515="Eligible")*(eligibilité!$J$15:$J$515="Cat. A"))</f>
        <v>0</v>
      </c>
      <c r="I88" s="308"/>
      <c r="J88" s="309"/>
      <c r="K88" s="309"/>
      <c r="L88" s="115"/>
      <c r="M88" s="115"/>
      <c r="N88" s="115"/>
      <c r="O88" s="115"/>
      <c r="P88" s="115"/>
      <c r="Q88" s="115"/>
    </row>
    <row r="89" spans="1:17" s="116" customFormat="1" ht="34.5" customHeight="1">
      <c r="A89" s="710"/>
      <c r="B89" s="712"/>
      <c r="C89" s="673" t="s">
        <v>265</v>
      </c>
      <c r="D89" s="674"/>
      <c r="E89" s="276">
        <f>SUMPRODUCT((eligibilité!$H$15:$H$515="Technique")*(eligibilité!$AF$15:$AF$515="Eligible")*(eligibilité!$J$15:$J$515="Cat. A"))</f>
        <v>0</v>
      </c>
      <c r="F89" s="276">
        <f>SUMPRODUCT((eligibilité!$H$15:$H$515="Technique")*(eligibilité!$AF$15:$AF$515="Eligible")*(eligibilité!$J$15:$J$515="Cat. b"))</f>
        <v>0</v>
      </c>
      <c r="G89" s="276">
        <f>SUMPRODUCT((eligibilité!$H$15:$H$515="Technique")*(eligibilité!$AF$15:$AF$515="Eligible")*(eligibilité!$J$15:$J$515="Cat. C"))</f>
        <v>0</v>
      </c>
      <c r="H89" s="276">
        <f>SUMPRODUCT((eligibilité!$H$15:$H$515="Technique")*(eligibilité!$AF$15:$AF$515="Eligible")*(eligibilité!$J$15:$J$515="Cat. A"))</f>
        <v>0</v>
      </c>
      <c r="I89" s="308"/>
      <c r="J89" s="309"/>
      <c r="K89" s="309"/>
      <c r="L89" s="115"/>
      <c r="M89" s="115"/>
      <c r="N89" s="115"/>
      <c r="O89" s="115"/>
      <c r="P89" s="115"/>
      <c r="Q89" s="115"/>
    </row>
    <row r="90" spans="1:17" s="116" customFormat="1" ht="34.5" customHeight="1">
      <c r="A90" s="710"/>
      <c r="B90" s="712"/>
      <c r="C90" s="673" t="s">
        <v>267</v>
      </c>
      <c r="D90" s="674"/>
      <c r="E90" s="276">
        <f>SUMPRODUCT((eligibilité!$H$15:$H$515="Animation")*(eligibilité!$AF$15:$AF$515="Eligible")*(eligibilité!$J$15:$J$515="Cat. A"))</f>
        <v>0</v>
      </c>
      <c r="F90" s="276">
        <f>SUMPRODUCT((eligibilité!$H$15:$H$515="Animation")*(eligibilité!$AF$15:$AF$515="Eligible")*(eligibilité!$J$15:$J$515="Cat.b"))</f>
        <v>0</v>
      </c>
      <c r="G90" s="276">
        <f>SUMPRODUCT((eligibilité!$H$15:$H$515="Animation")*(eligibilité!$AF$15:$AF$515="Eligible")*(eligibilité!$J$15:$J$515="Cat. C"))</f>
        <v>0</v>
      </c>
      <c r="H90" s="276">
        <f>SUMPRODUCT((eligibilité!$H$15:$H$515="Animation")*(eligibilité!$AF$15:$AF$515="Eligible")*(eligibilité!$J$15:$J$515="Cat. A"))</f>
        <v>0</v>
      </c>
      <c r="I90" s="308"/>
      <c r="J90" s="309"/>
      <c r="K90" s="309"/>
      <c r="L90" s="115"/>
      <c r="M90" s="115"/>
      <c r="N90" s="115"/>
      <c r="O90" s="115"/>
      <c r="P90" s="115"/>
      <c r="Q90" s="115"/>
    </row>
    <row r="91" spans="1:17" s="116" customFormat="1" ht="34.5" customHeight="1">
      <c r="A91" s="710"/>
      <c r="B91" s="712"/>
      <c r="C91" s="673" t="s">
        <v>269</v>
      </c>
      <c r="D91" s="674"/>
      <c r="E91" s="276">
        <f>SUMPRODUCT((eligibilité!$H$15:$H$515="Culturelle")*(eligibilité!$AF$15:$AF$515="Eligible")*(eligibilité!$J$15:$J$515="Cat. A"))</f>
        <v>0</v>
      </c>
      <c r="F91" s="276">
        <f>SUMPRODUCT((eligibilité!$H$15:$H$515="Culturelle")*(eligibilité!$AF$15:$AF$515="Eligible")*(eligibilité!$J$15:$J$515="Cat.b"))</f>
        <v>0</v>
      </c>
      <c r="G91" s="276">
        <f>SUMPRODUCT((eligibilité!$H$15:$H$515="Culturelle")*(eligibilité!$AF$15:$AF$515="Eligible")*(eligibilité!$J$15:$J$515="Cat. C"))</f>
        <v>0</v>
      </c>
      <c r="H91" s="276">
        <f>SUMPRODUCT((eligibilité!$H$15:$H$515="Culturelle")*(eligibilité!$AF$15:$AF$515="Eligible")*(eligibilité!$J$15:$J$515="Cat. A"))</f>
        <v>0</v>
      </c>
      <c r="I91" s="308"/>
      <c r="J91" s="309"/>
      <c r="K91" s="309"/>
      <c r="L91" s="115"/>
      <c r="M91" s="115"/>
      <c r="N91" s="115"/>
      <c r="O91" s="115"/>
      <c r="P91" s="115"/>
      <c r="Q91" s="115"/>
    </row>
    <row r="92" spans="1:17" s="116" customFormat="1" ht="34.5" customHeight="1">
      <c r="A92" s="710"/>
      <c r="B92" s="712"/>
      <c r="C92" s="673" t="s">
        <v>270</v>
      </c>
      <c r="D92" s="674"/>
      <c r="E92" s="276">
        <f>SUMPRODUCT((eligibilité!$H$15:$H$515="Sportive")*(eligibilité!$AF$15:$AF$515="Eligible")*(eligibilité!$J$15:$J$515="Cat. A"))</f>
        <v>0</v>
      </c>
      <c r="F92" s="276">
        <f>SUMPRODUCT((eligibilité!$H$15:$H$515="Sportive")*(eligibilité!$AF$15:$AF$515="Eligible")*(eligibilité!$J$15:$J$515="Cat. B"))</f>
        <v>0</v>
      </c>
      <c r="G92" s="276">
        <f>SUMPRODUCT((eligibilité!$H$15:$H$515="Sportive")*(eligibilité!$AF$15:$AF$515="Eligible")*(eligibilité!$J$15:$J$515="Cat. C"))</f>
        <v>0</v>
      </c>
      <c r="H92" s="276">
        <f>SUMPRODUCT((eligibilité!$H$15:$H$515="Sportive")*(eligibilité!$AF$15:$AF$515="Eligible")*(eligibilité!$J$15:$J$515="Cat. A"))</f>
        <v>0</v>
      </c>
      <c r="I92" s="308"/>
      <c r="J92" s="309"/>
      <c r="K92" s="309"/>
      <c r="L92" s="115"/>
      <c r="M92" s="115"/>
      <c r="N92" s="115"/>
      <c r="O92" s="115"/>
      <c r="P92" s="115"/>
      <c r="Q92" s="115"/>
    </row>
    <row r="93" spans="1:17" s="116" customFormat="1" ht="34.5" customHeight="1">
      <c r="A93" s="710"/>
      <c r="B93" s="712"/>
      <c r="C93" s="673" t="s">
        <v>268</v>
      </c>
      <c r="D93" s="674"/>
      <c r="E93" s="276">
        <f>SUMPRODUCT((eligibilité!$H$15:$H$515="Sociale")*(eligibilité!$AF$15:$AF$515="Eligible")*(eligibilité!$J$15:$J$515="Cat. A"))</f>
        <v>0</v>
      </c>
      <c r="F93" s="276">
        <f>SUMPRODUCT((eligibilité!$H$15:$H$515="Sociale")*(eligibilité!$AF$15:$AF$515="Eligible")*(eligibilité!$J$15:$J$515="Cat. B"))</f>
        <v>0</v>
      </c>
      <c r="G93" s="276">
        <f>SUMPRODUCT((eligibilité!$H$15:$H$515="Sociale")*(eligibilité!$AF$15:$AF$515="Eligible")*(eligibilité!$J$15:$J$515="Cat. C"))</f>
        <v>0</v>
      </c>
      <c r="H93" s="276">
        <f>SUMPRODUCT((eligibilité!$H$15:$H$515="Sociale")*(eligibilité!$AF$15:$AF$515="Eligible")*(eligibilité!$J$15:$J$515="Cat. A"))</f>
        <v>0</v>
      </c>
      <c r="I93" s="308"/>
      <c r="J93" s="309"/>
      <c r="K93" s="309"/>
      <c r="L93" s="115"/>
      <c r="M93" s="115"/>
      <c r="N93" s="115"/>
      <c r="O93" s="115"/>
      <c r="P93" s="115"/>
      <c r="Q93" s="115"/>
    </row>
    <row r="94" spans="1:17" s="116" customFormat="1" ht="34.5" customHeight="1">
      <c r="A94" s="710"/>
      <c r="B94" s="712"/>
      <c r="C94" s="673" t="s">
        <v>266</v>
      </c>
      <c r="D94" s="674"/>
      <c r="E94" s="276">
        <f>SUMPRODUCT((eligibilité!$H$15:$H$515="Médico-sociale")*(eligibilité!$AF$15:$AF$515="Eligible")*(eligibilité!$J$15:$J$515="Cat. A"))</f>
        <v>0</v>
      </c>
      <c r="F94" s="276">
        <f>SUMPRODUCT((eligibilité!$H$15:$H$515="Médico-sociale")*(eligibilité!$AF$15:$AF$515="Eligible")*(eligibilité!$J$15:$J$515="Cat. B"))</f>
        <v>0</v>
      </c>
      <c r="G94" s="276">
        <f>SUMPRODUCT((eligibilité!$H$15:$H$515="Médico-sociale")*(eligibilité!$AF$15:$AF$515="Eligible")*(eligibilité!$J$15:$J$515="Cat. C"))</f>
        <v>0</v>
      </c>
      <c r="H94" s="276">
        <f>SUMPRODUCT((eligibilité!$H$15:$H$515="Médico-sociale")*(eligibilité!$AF$15:$AF$515="Eligible")*(eligibilité!$J$15:$J$515="Cat. A"))</f>
        <v>0</v>
      </c>
      <c r="I94" s="308"/>
      <c r="J94" s="309"/>
      <c r="K94" s="309"/>
      <c r="L94" s="115"/>
      <c r="M94" s="115"/>
      <c r="N94" s="115"/>
      <c r="O94" s="115"/>
      <c r="P94" s="115"/>
      <c r="Q94" s="115"/>
    </row>
    <row r="95" spans="1:17" s="116" customFormat="1" ht="34.5" customHeight="1">
      <c r="A95" s="710"/>
      <c r="B95" s="712"/>
      <c r="C95" s="673" t="s">
        <v>271</v>
      </c>
      <c r="D95" s="674"/>
      <c r="E95" s="276">
        <f>SUMPRODUCT((eligibilité!$H$15:$H$515="Médico-technique")*(eligibilité!$AF$15:$AF$515="Eligible")*(eligibilité!$J$15:$J$515="Cat. A"))</f>
        <v>0</v>
      </c>
      <c r="F95" s="276">
        <f>SUMPRODUCT((eligibilité!$H$15:$H$515="Médico-technique")*(eligibilité!$AF$15:$AF$515="Eligible")*(eligibilité!$J$15:$J$515="Cat. B"))</f>
        <v>0</v>
      </c>
      <c r="G95" s="276">
        <f>SUMPRODUCT((eligibilité!$H$15:$H$515="Médico-technique")*(eligibilité!$AF$15:$AF$515="Eligible")*(eligibilité!$J$15:$J$515="Cat. C"))</f>
        <v>0</v>
      </c>
      <c r="H95" s="276">
        <f>SUMPRODUCT((eligibilité!$H$15:$H$515="Médico-technique")*(eligibilité!$AF$15:$AF$515="Eligible")*(eligibilité!$J$15:$J$515="Cat. A"))</f>
        <v>0</v>
      </c>
      <c r="I95" s="308"/>
      <c r="J95" s="309"/>
      <c r="K95" s="309"/>
      <c r="L95" s="115"/>
      <c r="M95" s="115"/>
      <c r="N95" s="115"/>
      <c r="O95" s="115"/>
      <c r="P95" s="115"/>
      <c r="Q95" s="115"/>
    </row>
    <row r="96" spans="1:17" s="116" customFormat="1" ht="34.5" customHeight="1" thickBot="1">
      <c r="A96" s="713"/>
      <c r="B96" s="715"/>
      <c r="C96" s="733" t="s">
        <v>272</v>
      </c>
      <c r="D96" s="734"/>
      <c r="E96" s="276">
        <f>SUMPRODUCT((eligibilité!$H$15:$H$515="Sapeurs-pompiers")*(eligibilité!$AF$15:$AF$515="Eligible")*(eligibilité!$J$15:$J$515="Cat. A"))</f>
        <v>0</v>
      </c>
      <c r="F96" s="276">
        <f>SUMPRODUCT((eligibilité!$H$15:$H$515="Sapeurs-pompiers")*(eligibilité!$AF$15:$AF$515="Eligible")*(eligibilité!$J$15:$J$515="Cat. B"))</f>
        <v>0</v>
      </c>
      <c r="G96" s="276">
        <f>SUMPRODUCT((eligibilité!$H$15:$H$515="Sapeurs-pompiers")*(eligibilité!$AF$15:$AF$515="Eligible")*(eligibilité!$J$15:$J$515="Cat. C"))</f>
        <v>0</v>
      </c>
      <c r="H96" s="276">
        <f>SUMPRODUCT((eligibilité!$H$15:$H$515="Sapeurs-pompiers")*(eligibilité!$AF$15:$AF$515="Eligible")*(eligibilité!$J$15:$J$515="Cat. A"))</f>
        <v>0</v>
      </c>
      <c r="I96" s="308"/>
      <c r="J96" s="309"/>
      <c r="K96" s="309"/>
      <c r="L96" s="115"/>
      <c r="M96" s="115"/>
      <c r="N96" s="115"/>
      <c r="O96" s="115"/>
      <c r="P96" s="115"/>
      <c r="Q96" s="115"/>
    </row>
    <row r="97" spans="1:17" s="116" customFormat="1" ht="5.25" customHeight="1" thickTop="1">
      <c r="A97" s="393"/>
      <c r="B97" s="393"/>
      <c r="C97" s="661"/>
      <c r="D97" s="661"/>
      <c r="E97" s="268"/>
      <c r="F97" s="268"/>
      <c r="G97" s="268"/>
      <c r="H97" s="268"/>
      <c r="I97" s="309"/>
      <c r="J97" s="309"/>
      <c r="K97" s="309"/>
      <c r="L97" s="115"/>
      <c r="M97" s="115"/>
      <c r="N97" s="115"/>
      <c r="O97" s="115"/>
      <c r="P97" s="115"/>
      <c r="Q97" s="115"/>
    </row>
    <row r="98" spans="1:17" s="116" customFormat="1" ht="10.5" customHeight="1">
      <c r="A98" s="269"/>
      <c r="B98" s="269"/>
      <c r="C98" s="269"/>
      <c r="D98" s="269"/>
      <c r="E98" s="270"/>
      <c r="F98" s="270"/>
      <c r="G98" s="270"/>
      <c r="H98" s="270"/>
      <c r="I98" s="270"/>
      <c r="J98" s="270"/>
      <c r="K98" s="219"/>
      <c r="L98" s="115"/>
      <c r="M98" s="115"/>
      <c r="N98" s="115"/>
      <c r="O98" s="115"/>
      <c r="P98" s="115"/>
      <c r="Q98" s="115"/>
    </row>
    <row r="99" spans="1:17" s="116" customFormat="1" ht="35.25" customHeight="1">
      <c r="A99" s="656" t="s">
        <v>363</v>
      </c>
      <c r="B99" s="656"/>
      <c r="C99" s="656"/>
      <c r="D99" s="656"/>
      <c r="E99" s="656"/>
      <c r="F99" s="656"/>
      <c r="G99" s="656"/>
      <c r="H99" s="656"/>
      <c r="I99" s="656"/>
      <c r="J99" s="656"/>
      <c r="K99" s="656"/>
      <c r="L99" s="115"/>
      <c r="M99" s="115"/>
      <c r="N99" s="115"/>
      <c r="O99" s="115"/>
      <c r="P99" s="115"/>
      <c r="Q99" s="115"/>
    </row>
    <row r="100" spans="1:17" s="116" customFormat="1" ht="24.75" customHeight="1" thickBot="1">
      <c r="A100" s="269"/>
      <c r="B100" s="269"/>
      <c r="C100" s="269"/>
      <c r="D100" s="269"/>
      <c r="E100" s="270"/>
      <c r="F100" s="270"/>
      <c r="G100" s="270"/>
      <c r="H100" s="270"/>
      <c r="I100" s="270"/>
      <c r="J100" s="270"/>
      <c r="K100" s="219"/>
      <c r="L100" s="115"/>
      <c r="M100" s="115"/>
      <c r="N100" s="115"/>
      <c r="O100" s="115"/>
      <c r="P100" s="115"/>
      <c r="Q100" s="115"/>
    </row>
    <row r="101" spans="1:17" s="116" customFormat="1" ht="21" customHeight="1" thickTop="1">
      <c r="A101" s="781" t="s">
        <v>361</v>
      </c>
      <c r="B101" s="782"/>
      <c r="C101" s="716" t="s">
        <v>275</v>
      </c>
      <c r="D101" s="718"/>
      <c r="E101" s="277" t="s">
        <v>82</v>
      </c>
      <c r="F101" s="277" t="s">
        <v>83</v>
      </c>
      <c r="G101" s="277" t="s">
        <v>84</v>
      </c>
      <c r="H101" s="277" t="s">
        <v>35</v>
      </c>
      <c r="I101" s="306"/>
      <c r="J101" s="307"/>
      <c r="K101" s="307"/>
      <c r="L101" s="115"/>
      <c r="M101" s="115"/>
      <c r="N101" s="115"/>
      <c r="O101" s="115"/>
      <c r="P101" s="115"/>
      <c r="Q101" s="115"/>
    </row>
    <row r="102" spans="1:17" s="116" customFormat="1" ht="34.5" customHeight="1">
      <c r="A102" s="783"/>
      <c r="B102" s="784"/>
      <c r="C102" s="727" t="s">
        <v>264</v>
      </c>
      <c r="D102" s="728"/>
      <c r="E102" s="278">
        <f>SUMPRODUCT((eligibilité!$H$15:$H$515="Administrative")*(eligibilité!$AG$15:$AG$515="Eligibilité ultérieure")*(eligibilité!$J$15:$J$515="Cat. A"))</f>
        <v>0</v>
      </c>
      <c r="F102" s="278">
        <f>SUMPRODUCT((eligibilité!$H$15:$H$515="Administrative")*(eligibilité!$AG$15:$AG$515="Eligibilité ultérieure")*(eligibilité!$J$15:$J$515="Cat. B"))</f>
        <v>0</v>
      </c>
      <c r="G102" s="278">
        <f>SUMPRODUCT((eligibilité!$H$15:$H$515="Administrative")*(eligibilité!$AG$15:$AG$515="Eligibilité ultérieure")*(eligibilité!$J$15:$J$515="Cat. C"))</f>
        <v>0</v>
      </c>
      <c r="H102" s="278">
        <f>SUMPRODUCT((eligibilité!$H$15:$H$515="Administrative")*(eligibilité!$AG$15:$AG$515="Eligibilité ultérieure")*(eligibilité!$J$15:$J$515="Cat. A"))</f>
        <v>0</v>
      </c>
      <c r="I102" s="308"/>
      <c r="J102" s="309"/>
      <c r="K102" s="309"/>
      <c r="L102" s="115"/>
      <c r="M102" s="115"/>
      <c r="N102" s="115"/>
      <c r="O102" s="115"/>
      <c r="P102" s="115"/>
      <c r="Q102" s="115"/>
    </row>
    <row r="103" spans="1:17" s="116" customFormat="1" ht="34.5" customHeight="1">
      <c r="A103" s="783"/>
      <c r="B103" s="784"/>
      <c r="C103" s="727" t="s">
        <v>265</v>
      </c>
      <c r="D103" s="728"/>
      <c r="E103" s="278">
        <f>SUMPRODUCT((eligibilité!$H$15:$H$515="Technique")*(eligibilité!$AG$15:$AG$515="Eligibilité ultérieure")*(eligibilité!$J$15:$J$515="Cat. A"))</f>
        <v>0</v>
      </c>
      <c r="F103" s="278">
        <f>SUMPRODUCT((eligibilité!$H$15:$H$515="Technique")*(eligibilité!$AG$15:$AG$515="Eligibilité ultérieure")*(eligibilité!$J$15:$J$515="Cat. B"))</f>
        <v>0</v>
      </c>
      <c r="G103" s="278">
        <f>SUMPRODUCT((eligibilité!$H$15:$H$515="Technique")*(eligibilité!$AG$15:$AG$515="Eligibilité ultérieure")*(eligibilité!$J$15:$J$515="Cat. C"))</f>
        <v>0</v>
      </c>
      <c r="H103" s="278">
        <f>SUMPRODUCT((eligibilité!$H$15:$H$515="Technique")*(eligibilité!$AG$15:$AG$515="Eligibilité ultérieure")*(eligibilité!$J$15:$J$515="Cat. A"))</f>
        <v>0</v>
      </c>
      <c r="I103" s="308"/>
      <c r="J103" s="309"/>
      <c r="K103" s="309"/>
      <c r="L103" s="115"/>
      <c r="M103" s="115"/>
      <c r="N103" s="115"/>
      <c r="O103" s="115"/>
      <c r="P103" s="115"/>
      <c r="Q103" s="115"/>
    </row>
    <row r="104" spans="1:17" s="116" customFormat="1" ht="34.5" customHeight="1">
      <c r="A104" s="783"/>
      <c r="B104" s="784"/>
      <c r="C104" s="727" t="s">
        <v>267</v>
      </c>
      <c r="D104" s="728"/>
      <c r="E104" s="278">
        <f>SUMPRODUCT((eligibilité!$H$15:$H$515="Animation")*(eligibilité!$AG$15:$AG$515="Eligibilité ultérieure")*(eligibilité!$J$15:$J$515="Cat. A"))</f>
        <v>0</v>
      </c>
      <c r="F104" s="278">
        <f>SUMPRODUCT((eligibilité!$H$15:$H$515="Animation")*(eligibilité!$AG$15:$AG$515="Eligibilité ultérieure")*(eligibilité!$J$15:$J$515="Cat. B"))</f>
        <v>0</v>
      </c>
      <c r="G104" s="278">
        <f>SUMPRODUCT((eligibilité!$H$15:$H$515="Animation")*(eligibilité!$AG$15:$AG$515="Eligibilité ultérieure")*(eligibilité!$J$15:$J$515="Cat. C"))</f>
        <v>0</v>
      </c>
      <c r="H104" s="278">
        <f>SUMPRODUCT((eligibilité!$H$15:$H$515="Animation")*(eligibilité!$AG$15:$AG$515="Eligibilité ultérieure")*(eligibilité!$J$15:$J$515="Cat. A"))</f>
        <v>0</v>
      </c>
      <c r="I104" s="308"/>
      <c r="J104" s="309"/>
      <c r="K104" s="309"/>
      <c r="L104" s="115"/>
      <c r="M104" s="115"/>
      <c r="N104" s="115"/>
      <c r="O104" s="115"/>
      <c r="P104" s="115"/>
      <c r="Q104" s="115"/>
    </row>
    <row r="105" spans="1:17" s="116" customFormat="1" ht="34.5" customHeight="1">
      <c r="A105" s="783"/>
      <c r="B105" s="784"/>
      <c r="C105" s="727" t="s">
        <v>269</v>
      </c>
      <c r="D105" s="728"/>
      <c r="E105" s="278">
        <f>SUMPRODUCT((eligibilité!$H$15:$H$515="Culturelle")*(eligibilité!$AG$15:$AG$515="Eligibilité ultérieure")*(eligibilité!$J$15:$J$515="Cat. A"))</f>
        <v>0</v>
      </c>
      <c r="F105" s="278">
        <f>SUMPRODUCT((eligibilité!$H$15:$H$515="Culturelle")*(eligibilité!$AG$15:$AG$515="Eligibilité ultérieure")*(eligibilité!$J$15:$J$515="Cat. B"))</f>
        <v>0</v>
      </c>
      <c r="G105" s="278">
        <f>SUMPRODUCT((eligibilité!$H$15:$H$515="Culturelle")*(eligibilité!$AG$15:$AG$515="Eligibilité ultérieure")*(eligibilité!$J$15:$J$515="Cat. C"))</f>
        <v>0</v>
      </c>
      <c r="H105" s="278">
        <f>SUMPRODUCT((eligibilité!$H$15:$H$515="Culturelle")*(eligibilité!$AG$15:$AG$515="Eligibilité ultérieure")*(eligibilité!$J$15:$J$515="Cat. A"))</f>
        <v>0</v>
      </c>
      <c r="I105" s="308"/>
      <c r="J105" s="309"/>
      <c r="K105" s="309"/>
      <c r="L105" s="115"/>
      <c r="M105" s="115"/>
      <c r="N105" s="115"/>
      <c r="O105" s="115"/>
      <c r="P105" s="115"/>
      <c r="Q105" s="115"/>
    </row>
    <row r="106" spans="1:17" s="116" customFormat="1" ht="34.5" customHeight="1">
      <c r="A106" s="783"/>
      <c r="B106" s="784"/>
      <c r="C106" s="727" t="s">
        <v>270</v>
      </c>
      <c r="D106" s="728"/>
      <c r="E106" s="278">
        <f>SUMPRODUCT((eligibilité!$H$15:$H$515="Sportive")*(eligibilité!$AG$15:$AG$515="Eligibilité ultérieure")*(eligibilité!$J$15:$J$515="Cat. A"))</f>
        <v>0</v>
      </c>
      <c r="F106" s="278">
        <f>SUMPRODUCT((eligibilité!$H$15:$H$515="Sportive")*(eligibilité!$AG$15:$AG$515="Eligibilité ultérieure")*(eligibilité!$J$15:$J$515="Cat. B"))</f>
        <v>0</v>
      </c>
      <c r="G106" s="278">
        <f>SUMPRODUCT((eligibilité!$H$15:$H$515="Sportive")*(eligibilité!$AG$15:$AG$515="Eligibilité ultérieure")*(eligibilité!$J$15:$J$515="Cat. C"))</f>
        <v>0</v>
      </c>
      <c r="H106" s="278">
        <f>SUMPRODUCT((eligibilité!$H$15:$H$515="Sportive")*(eligibilité!$AG$15:$AG$515="Eligibilité ultérieure")*(eligibilité!$J$15:$J$515="Cat. A"))</f>
        <v>0</v>
      </c>
      <c r="I106" s="308"/>
      <c r="J106" s="309"/>
      <c r="K106" s="309"/>
      <c r="L106" s="115"/>
      <c r="M106" s="115"/>
      <c r="N106" s="115"/>
      <c r="O106" s="115"/>
      <c r="P106" s="115"/>
      <c r="Q106" s="115"/>
    </row>
    <row r="107" spans="1:17" s="116" customFormat="1" ht="34.5" customHeight="1">
      <c r="A107" s="783"/>
      <c r="B107" s="784"/>
      <c r="C107" s="727" t="s">
        <v>268</v>
      </c>
      <c r="D107" s="728"/>
      <c r="E107" s="278">
        <f>SUMPRODUCT((eligibilité!$H$15:$H$515="Sociale")*(eligibilité!$AG$15:$AG$515="Eligibilité ultérieure")*(eligibilité!$J$15:$J$515="Cat. A"))</f>
        <v>0</v>
      </c>
      <c r="F107" s="278">
        <f>SUMPRODUCT((eligibilité!$H$15:$H$515="Sociale")*(eligibilité!$AG$15:$AG$515="Eligibilité ultérieure")*(eligibilité!$J$15:$J$515="Cat. B"))</f>
        <v>0</v>
      </c>
      <c r="G107" s="278">
        <f>SUMPRODUCT((eligibilité!$H$15:$H$515="Sociale")*(eligibilité!$AG$15:$AG$515="Eligibilité ultérieure")*(eligibilité!$J$15:$J$515="Cat. C"))</f>
        <v>0</v>
      </c>
      <c r="H107" s="278">
        <f>SUMPRODUCT((eligibilité!$H$15:$H$515="Sociale")*(eligibilité!$AG$15:$AG$515="Eligibilité ultérieure")*(eligibilité!$J$15:$J$515="Cat. A"))</f>
        <v>0</v>
      </c>
      <c r="I107" s="308"/>
      <c r="J107" s="309"/>
      <c r="K107" s="309"/>
      <c r="L107" s="115"/>
      <c r="M107" s="115"/>
      <c r="N107" s="115"/>
      <c r="O107" s="115"/>
      <c r="P107" s="115"/>
      <c r="Q107" s="115"/>
    </row>
    <row r="108" spans="1:17" s="116" customFormat="1" ht="34.5" customHeight="1">
      <c r="A108" s="783"/>
      <c r="B108" s="784"/>
      <c r="C108" s="727" t="s">
        <v>266</v>
      </c>
      <c r="D108" s="728"/>
      <c r="E108" s="278">
        <f>SUMPRODUCT((eligibilité!$H$15:$H$515="Médico-sociale")*(eligibilité!$AG$15:$AG$515="Eligibilité ultérieure")*(eligibilité!$J$15:$J$515="Cat. A"))</f>
        <v>0</v>
      </c>
      <c r="F108" s="278">
        <f>SUMPRODUCT((eligibilité!$H$15:$H$515="Médico-sociale")*(eligibilité!$AG$15:$AG$515="Eligibilité ultérieure")*(eligibilité!$J$15:$J$515="Cat. B"))</f>
        <v>0</v>
      </c>
      <c r="G108" s="278">
        <f>SUMPRODUCT((eligibilité!$H$15:$H$515="Médico-sociale")*(eligibilité!$AG$15:$AG$515="Eligibilité ultérieure")*(eligibilité!$J$15:$J$515="Cat. C"))</f>
        <v>0</v>
      </c>
      <c r="H108" s="278">
        <f>SUMPRODUCT((eligibilité!$H$15:$H$515="Médico-sociale")*(eligibilité!$AG$15:$AG$515="Eligibilité ultérieure")*(eligibilité!$J$15:$J$515="Cat. A"))</f>
        <v>0</v>
      </c>
      <c r="I108" s="308"/>
      <c r="J108" s="309"/>
      <c r="K108" s="309"/>
      <c r="L108" s="115"/>
      <c r="M108" s="115"/>
      <c r="N108" s="115"/>
      <c r="O108" s="115"/>
      <c r="P108" s="115"/>
      <c r="Q108" s="115"/>
    </row>
    <row r="109" spans="1:17" s="116" customFormat="1" ht="34.5" customHeight="1">
      <c r="A109" s="783"/>
      <c r="B109" s="784"/>
      <c r="C109" s="727" t="s">
        <v>271</v>
      </c>
      <c r="D109" s="728"/>
      <c r="E109" s="278">
        <f>SUMPRODUCT((eligibilité!$H$15:$H$515="Médico-sociale")*(eligibilité!$AG$15:$AG$515="Eligibilité ultérieure")*(eligibilité!$J$15:$J$515="Cat. A"))</f>
        <v>0</v>
      </c>
      <c r="F109" s="278">
        <f>SUMPRODUCT((eligibilité!$H$15:$H$515="Médico-sociale")*(eligibilité!$AG$15:$AG$515="Eligibilité ultérieure")*(eligibilité!$J$15:$J$515="Cat. B"))</f>
        <v>0</v>
      </c>
      <c r="G109" s="278">
        <f>SUMPRODUCT((eligibilité!$H$15:$H$515="Médico-sociale")*(eligibilité!$AG$15:$AG$515="Eligibilité ultérieure")*(eligibilité!$J$15:$J$515="Cat. C"))</f>
        <v>0</v>
      </c>
      <c r="H109" s="278">
        <f>SUMPRODUCT((eligibilité!$H$15:$H$515="Médico-sociale")*(eligibilité!$AG$15:$AG$515="Eligibilité ultérieure")*(eligibilité!$J$15:$J$515="Cat. A"))</f>
        <v>0</v>
      </c>
      <c r="I109" s="308"/>
      <c r="J109" s="309"/>
      <c r="K109" s="309"/>
      <c r="L109" s="115"/>
      <c r="M109" s="115"/>
      <c r="N109" s="115"/>
      <c r="O109" s="115"/>
      <c r="P109" s="115"/>
      <c r="Q109" s="115"/>
    </row>
    <row r="110" spans="1:17" s="116" customFormat="1" ht="34.5" customHeight="1" thickBot="1">
      <c r="A110" s="783"/>
      <c r="B110" s="784"/>
      <c r="C110" s="731" t="s">
        <v>272</v>
      </c>
      <c r="D110" s="732"/>
      <c r="E110" s="278">
        <f>SUMPRODUCT((eligibilité!$H$15:$H$515="Sapeurs-pompiers")*(eligibilité!$AG$15:$AG$515="Eligibilité ultérieure")*(eligibilité!$J$15:$J$515="Cat. A"))</f>
        <v>0</v>
      </c>
      <c r="F110" s="278">
        <f>SUMPRODUCT((eligibilité!$H$15:$H$515="Sapeurs-pompiers")*(eligibilité!$AG$15:$AG$515="Eligibilité ultérieure")*(eligibilité!$J$15:$J$515="Cat. B"))</f>
        <v>0</v>
      </c>
      <c r="G110" s="278">
        <f>SUMPRODUCT((eligibilité!$H$15:$H$515="Sapeurs-pompiers")*(eligibilité!$AG$15:$AG$515="Eligibilité ultérieure")*(eligibilité!$J$15:$J$515="Cat. C"))</f>
        <v>0</v>
      </c>
      <c r="H110" s="278">
        <f>SUMPRODUCT((eligibilité!$H$15:$H$515="Sapeurs-pompiers")*(eligibilité!$AG$15:$AG$515="Eligibilité ultérieure")*(eligibilité!$J$15:$J$515="Cat. A"))</f>
        <v>0</v>
      </c>
      <c r="I110" s="308"/>
      <c r="J110" s="309"/>
      <c r="K110" s="309"/>
      <c r="L110" s="115"/>
      <c r="M110" s="115"/>
      <c r="N110" s="115"/>
      <c r="O110" s="115"/>
      <c r="P110" s="115"/>
      <c r="Q110" s="115"/>
    </row>
    <row r="111" spans="1:17" s="116" customFormat="1" ht="6" customHeight="1" thickTop="1">
      <c r="A111" s="393"/>
      <c r="B111" s="393"/>
      <c r="C111" s="661"/>
      <c r="D111" s="661"/>
      <c r="E111" s="268"/>
      <c r="F111" s="268"/>
      <c r="G111" s="268"/>
      <c r="H111" s="268"/>
      <c r="I111" s="309"/>
      <c r="J111" s="309"/>
      <c r="K111" s="309"/>
      <c r="L111" s="115"/>
      <c r="M111" s="115"/>
      <c r="N111" s="115"/>
      <c r="O111" s="115"/>
      <c r="P111" s="115"/>
      <c r="Q111" s="115"/>
    </row>
    <row r="112" spans="1:17" s="116" customFormat="1" ht="9.75" customHeight="1">
      <c r="A112" s="729"/>
      <c r="B112" s="729"/>
      <c r="C112" s="729"/>
      <c r="D112" s="729"/>
      <c r="E112" s="729"/>
      <c r="F112" s="729"/>
      <c r="G112" s="729"/>
      <c r="H112" s="729"/>
      <c r="I112" s="729"/>
      <c r="J112" s="729"/>
      <c r="K112" s="729"/>
    </row>
    <row r="113" spans="1:17" s="116" customFormat="1" ht="45.75" customHeight="1">
      <c r="A113" s="694" t="s">
        <v>341</v>
      </c>
      <c r="B113" s="694"/>
      <c r="C113" s="694"/>
      <c r="D113" s="694"/>
      <c r="E113" s="694"/>
      <c r="F113" s="694"/>
      <c r="G113" s="694"/>
      <c r="H113" s="694"/>
      <c r="I113" s="694"/>
      <c r="J113" s="694"/>
      <c r="K113" s="694"/>
    </row>
    <row r="114" spans="1:17" s="116" customFormat="1" ht="9.75" customHeight="1">
      <c r="A114" s="269"/>
      <c r="B114" s="269"/>
      <c r="C114" s="269"/>
      <c r="D114" s="269"/>
      <c r="E114" s="270"/>
      <c r="F114" s="270"/>
      <c r="G114" s="270"/>
      <c r="H114" s="270"/>
      <c r="I114" s="270"/>
      <c r="J114" s="270"/>
      <c r="K114" s="219"/>
      <c r="L114" s="115"/>
      <c r="M114" s="115"/>
      <c r="N114" s="115"/>
      <c r="O114" s="115"/>
      <c r="P114" s="115"/>
      <c r="Q114" s="115"/>
    </row>
    <row r="115" spans="1:17" s="116" customFormat="1" ht="6.75" customHeight="1">
      <c r="A115" s="269"/>
      <c r="B115" s="269"/>
      <c r="C115" s="269"/>
      <c r="D115" s="269"/>
      <c r="E115" s="270"/>
      <c r="F115" s="270"/>
      <c r="G115" s="270"/>
      <c r="H115" s="270"/>
      <c r="I115" s="270"/>
      <c r="J115" s="270"/>
      <c r="K115" s="219"/>
      <c r="L115" s="115"/>
      <c r="M115" s="115"/>
      <c r="N115" s="115"/>
      <c r="O115" s="115"/>
      <c r="P115" s="115"/>
      <c r="Q115" s="115"/>
    </row>
    <row r="116" spans="1:17" s="116" customFormat="1" ht="18.75" customHeight="1">
      <c r="A116" s="668" t="s">
        <v>282</v>
      </c>
      <c r="B116" s="668"/>
      <c r="C116" s="668"/>
      <c r="D116" s="668"/>
      <c r="E116" s="668"/>
      <c r="F116" s="668"/>
      <c r="G116" s="668"/>
      <c r="H116" s="668"/>
      <c r="I116" s="668"/>
      <c r="J116" s="668"/>
      <c r="K116" s="668"/>
      <c r="L116" s="115"/>
      <c r="M116" s="115"/>
      <c r="N116" s="115"/>
      <c r="O116" s="115"/>
      <c r="P116" s="115"/>
      <c r="Q116" s="115"/>
    </row>
    <row r="117" spans="1:17" s="116" customFormat="1" ht="14.25" customHeight="1">
      <c r="A117" s="269"/>
      <c r="B117" s="269"/>
      <c r="C117" s="269"/>
      <c r="D117" s="269"/>
      <c r="E117" s="270"/>
      <c r="F117" s="270"/>
      <c r="G117" s="270"/>
      <c r="H117" s="270"/>
      <c r="I117" s="270"/>
      <c r="J117" s="270"/>
      <c r="K117" s="219"/>
      <c r="L117" s="115"/>
      <c r="M117" s="115"/>
      <c r="N117" s="115"/>
      <c r="O117" s="115"/>
      <c r="P117" s="115"/>
      <c r="Q117" s="115"/>
    </row>
    <row r="118" spans="1:17" s="116" customFormat="1" ht="14.25" customHeight="1">
      <c r="A118" s="269"/>
      <c r="B118" s="269"/>
      <c r="C118" s="269"/>
      <c r="D118" s="269"/>
      <c r="E118" s="270"/>
      <c r="F118" s="270"/>
      <c r="G118" s="270"/>
      <c r="H118" s="270"/>
      <c r="I118" s="270"/>
      <c r="J118" s="270"/>
      <c r="K118" s="219"/>
      <c r="L118" s="115"/>
      <c r="M118" s="115"/>
      <c r="N118" s="115"/>
      <c r="O118" s="115"/>
      <c r="P118" s="115"/>
      <c r="Q118" s="115"/>
    </row>
    <row r="119" spans="1:17" s="116" customFormat="1" ht="14.25" customHeight="1">
      <c r="A119" s="269"/>
      <c r="B119" s="269"/>
      <c r="C119" s="269"/>
      <c r="D119" s="269"/>
      <c r="E119" s="270"/>
      <c r="F119" s="270"/>
      <c r="G119" s="270"/>
      <c r="H119" s="270"/>
      <c r="I119" s="270"/>
      <c r="J119" s="270"/>
      <c r="K119" s="219"/>
      <c r="L119" s="115"/>
      <c r="M119" s="115"/>
      <c r="N119" s="115"/>
      <c r="O119" s="115"/>
      <c r="P119" s="115"/>
      <c r="Q119" s="115"/>
    </row>
    <row r="120" spans="1:17" s="116" customFormat="1" ht="14.25" customHeight="1">
      <c r="A120" s="269"/>
      <c r="B120" s="269"/>
      <c r="C120" s="269"/>
      <c r="D120" s="269"/>
      <c r="E120" s="270"/>
      <c r="F120" s="270"/>
      <c r="G120" s="270"/>
      <c r="H120" s="270"/>
      <c r="I120" s="270"/>
      <c r="J120" s="270"/>
      <c r="K120" s="219"/>
      <c r="L120" s="115"/>
      <c r="M120" s="115"/>
      <c r="N120" s="115"/>
      <c r="O120" s="115"/>
      <c r="P120" s="115"/>
      <c r="Q120" s="115"/>
    </row>
    <row r="121" spans="1:17" s="116" customFormat="1" ht="14.25" customHeight="1">
      <c r="A121" s="269"/>
      <c r="B121" s="269"/>
      <c r="C121" s="269"/>
      <c r="D121" s="269"/>
      <c r="E121" s="270"/>
      <c r="F121" s="270"/>
      <c r="G121" s="270"/>
      <c r="H121" s="270"/>
      <c r="I121" s="270"/>
      <c r="J121" s="270"/>
      <c r="K121" s="219"/>
      <c r="L121" s="115"/>
      <c r="M121" s="115"/>
      <c r="N121" s="115"/>
      <c r="O121" s="115"/>
      <c r="P121" s="115"/>
      <c r="Q121" s="115"/>
    </row>
    <row r="122" spans="1:17" s="116" customFormat="1" ht="14.25" customHeight="1">
      <c r="A122" s="269"/>
      <c r="B122" s="269"/>
      <c r="C122" s="269"/>
      <c r="D122" s="269"/>
      <c r="E122" s="270"/>
      <c r="F122" s="270"/>
      <c r="G122" s="270"/>
      <c r="H122" s="270"/>
      <c r="I122" s="270"/>
      <c r="J122" s="270"/>
      <c r="K122" s="219"/>
      <c r="L122" s="115"/>
      <c r="M122" s="115"/>
      <c r="N122" s="115"/>
      <c r="O122" s="115"/>
      <c r="P122" s="115"/>
      <c r="Q122" s="115"/>
    </row>
    <row r="123" spans="1:17" s="116" customFormat="1" ht="14.25" customHeight="1">
      <c r="A123" s="269"/>
      <c r="B123" s="269"/>
      <c r="C123" s="269"/>
      <c r="D123" s="269"/>
      <c r="E123" s="270"/>
      <c r="F123" s="270"/>
      <c r="G123" s="270"/>
      <c r="H123" s="270"/>
      <c r="I123" s="270"/>
      <c r="J123" s="270"/>
      <c r="K123" s="219"/>
      <c r="L123" s="115"/>
      <c r="M123" s="115"/>
      <c r="N123" s="115"/>
      <c r="O123" s="115"/>
      <c r="P123" s="115"/>
      <c r="Q123" s="115"/>
    </row>
    <row r="124" spans="1:17" s="116" customFormat="1" ht="14.25" customHeight="1">
      <c r="A124" s="269"/>
      <c r="B124" s="269"/>
      <c r="C124" s="269"/>
      <c r="D124" s="269"/>
      <c r="E124" s="270"/>
      <c r="F124" s="270"/>
      <c r="G124" s="270"/>
      <c r="H124" s="270"/>
      <c r="I124" s="270"/>
      <c r="J124" s="270"/>
      <c r="K124" s="219"/>
      <c r="L124" s="115"/>
      <c r="M124" s="115"/>
      <c r="N124" s="115"/>
      <c r="O124" s="115"/>
      <c r="P124" s="115"/>
      <c r="Q124" s="115"/>
    </row>
    <row r="125" spans="1:17" s="116" customFormat="1" ht="14.25" customHeight="1">
      <c r="A125" s="269"/>
      <c r="B125" s="269"/>
      <c r="C125" s="269"/>
      <c r="D125" s="269"/>
      <c r="E125" s="270"/>
      <c r="F125" s="270"/>
      <c r="G125" s="270"/>
      <c r="H125" s="270"/>
      <c r="I125" s="270"/>
      <c r="J125" s="270"/>
      <c r="K125" s="219"/>
      <c r="L125" s="115"/>
      <c r="M125" s="115"/>
      <c r="N125" s="115"/>
      <c r="O125" s="115"/>
      <c r="P125" s="115"/>
      <c r="Q125" s="115"/>
    </row>
    <row r="126" spans="1:17" s="116" customFormat="1" ht="14.25" customHeight="1">
      <c r="A126" s="269"/>
      <c r="B126" s="269"/>
      <c r="C126" s="269"/>
      <c r="D126" s="269"/>
      <c r="E126" s="270"/>
      <c r="F126" s="270"/>
      <c r="G126" s="270"/>
      <c r="H126" s="270"/>
      <c r="I126" s="270"/>
      <c r="J126" s="270"/>
      <c r="K126" s="219"/>
      <c r="L126" s="115"/>
      <c r="M126" s="115"/>
      <c r="N126" s="115"/>
      <c r="O126" s="115"/>
      <c r="P126" s="115"/>
      <c r="Q126" s="115"/>
    </row>
    <row r="127" spans="1:17" s="116" customFormat="1" ht="14.25" customHeight="1">
      <c r="A127" s="269"/>
      <c r="B127" s="269"/>
      <c r="C127" s="269"/>
      <c r="D127" s="269"/>
      <c r="E127" s="270"/>
      <c r="F127" s="270"/>
      <c r="G127" s="270"/>
      <c r="H127" s="270"/>
      <c r="I127" s="270"/>
      <c r="J127" s="270"/>
      <c r="K127" s="219"/>
      <c r="L127" s="115"/>
      <c r="M127" s="115"/>
      <c r="N127" s="115"/>
      <c r="O127" s="115"/>
      <c r="P127" s="115"/>
      <c r="Q127" s="115"/>
    </row>
    <row r="128" spans="1:17" s="116" customFormat="1" ht="10.5" customHeight="1">
      <c r="A128" s="269"/>
      <c r="B128" s="269"/>
      <c r="C128" s="269"/>
      <c r="D128" s="269"/>
      <c r="E128" s="270"/>
      <c r="F128" s="270"/>
      <c r="G128" s="270"/>
      <c r="H128" s="270"/>
      <c r="I128" s="270"/>
      <c r="J128" s="270"/>
      <c r="K128" s="219"/>
      <c r="L128" s="115"/>
      <c r="M128" s="115"/>
      <c r="N128" s="115"/>
      <c r="O128" s="115"/>
      <c r="P128" s="115"/>
      <c r="Q128" s="115"/>
    </row>
    <row r="129" spans="1:21" s="116" customFormat="1" ht="145.5" customHeight="1">
      <c r="A129" s="269"/>
      <c r="B129" s="269"/>
      <c r="C129" s="269"/>
      <c r="D129" s="269"/>
      <c r="E129" s="270"/>
      <c r="F129" s="270"/>
      <c r="G129" s="270"/>
      <c r="H129" s="270"/>
      <c r="I129" s="270"/>
      <c r="J129" s="270"/>
      <c r="K129" s="219"/>
      <c r="L129" s="115"/>
      <c r="M129" s="115"/>
      <c r="N129" s="115"/>
      <c r="O129" s="115"/>
      <c r="P129" s="115"/>
      <c r="Q129" s="115"/>
    </row>
    <row r="130" spans="1:21" s="116" customFormat="1" ht="20.25" customHeight="1">
      <c r="A130" s="269"/>
      <c r="B130" s="269"/>
      <c r="C130" s="269"/>
      <c r="D130" s="269"/>
      <c r="E130" s="270"/>
      <c r="F130" s="270"/>
      <c r="G130" s="270"/>
      <c r="H130" s="270"/>
      <c r="I130" s="270"/>
      <c r="J130" s="270"/>
      <c r="K130" s="219"/>
      <c r="L130" s="115"/>
      <c r="M130" s="115"/>
      <c r="N130" s="115"/>
      <c r="O130" s="115"/>
      <c r="P130" s="115"/>
      <c r="Q130" s="115"/>
    </row>
    <row r="131" spans="1:21" s="116" customFormat="1" ht="10.5" customHeight="1">
      <c r="A131" s="269"/>
      <c r="B131" s="269"/>
      <c r="C131" s="269"/>
      <c r="D131" s="269"/>
      <c r="E131" s="270"/>
      <c r="F131" s="270"/>
      <c r="G131" s="270"/>
      <c r="H131" s="270"/>
      <c r="I131" s="270"/>
      <c r="J131" s="270"/>
      <c r="K131" s="219"/>
      <c r="L131" s="115"/>
      <c r="M131" s="115"/>
      <c r="N131" s="115"/>
      <c r="O131" s="115"/>
      <c r="P131" s="115"/>
      <c r="Q131" s="115"/>
    </row>
    <row r="132" spans="1:21" s="116" customFormat="1" ht="172.5" customHeight="1">
      <c r="A132" s="269"/>
      <c r="B132" s="269"/>
      <c r="C132" s="269"/>
      <c r="D132" s="269"/>
      <c r="E132" s="270"/>
      <c r="F132" s="270"/>
      <c r="G132" s="270"/>
      <c r="H132" s="270"/>
      <c r="I132" s="270"/>
      <c r="J132" s="270"/>
      <c r="K132" s="219"/>
      <c r="L132" s="115"/>
      <c r="M132" s="115"/>
      <c r="N132" s="115"/>
      <c r="O132" s="115"/>
      <c r="P132" s="115"/>
      <c r="Q132" s="115"/>
    </row>
    <row r="133" spans="1:21" s="116" customFormat="1" ht="14.25" customHeight="1">
      <c r="A133" s="269"/>
      <c r="B133" s="269"/>
      <c r="C133" s="269"/>
      <c r="D133" s="269"/>
      <c r="E133" s="270"/>
      <c r="F133" s="270"/>
      <c r="G133" s="270"/>
      <c r="H133" s="270"/>
      <c r="I133" s="270"/>
      <c r="J133" s="270"/>
      <c r="K133" s="219"/>
      <c r="L133" s="115"/>
      <c r="M133" s="115"/>
      <c r="N133" s="115"/>
      <c r="O133" s="115"/>
      <c r="P133" s="115"/>
      <c r="Q133" s="115"/>
    </row>
    <row r="134" spans="1:21" s="116" customFormat="1" ht="14.25" customHeight="1">
      <c r="A134" s="269"/>
      <c r="B134" s="269"/>
      <c r="C134" s="269"/>
      <c r="D134" s="269"/>
      <c r="E134" s="270"/>
      <c r="F134" s="270"/>
      <c r="G134" s="270"/>
      <c r="H134" s="270"/>
      <c r="I134" s="270"/>
      <c r="J134" s="270"/>
      <c r="K134" s="219"/>
      <c r="L134" s="115"/>
      <c r="M134" s="115"/>
      <c r="N134" s="115"/>
      <c r="O134" s="115"/>
      <c r="P134" s="115"/>
      <c r="Q134" s="115"/>
    </row>
    <row r="135" spans="1:21" s="116" customFormat="1" ht="14.25" customHeight="1">
      <c r="A135" s="269"/>
      <c r="B135" s="269"/>
      <c r="C135" s="269"/>
      <c r="D135" s="269"/>
      <c r="E135" s="270"/>
      <c r="F135" s="270"/>
      <c r="G135" s="270"/>
      <c r="H135" s="270"/>
      <c r="I135" s="270"/>
      <c r="J135" s="270"/>
      <c r="K135" s="219"/>
      <c r="L135" s="115"/>
      <c r="M135" s="115"/>
      <c r="N135" s="115"/>
      <c r="O135" s="115"/>
      <c r="P135" s="115"/>
      <c r="Q135" s="115"/>
    </row>
    <row r="136" spans="1:21" s="250" customFormat="1" ht="1.5" customHeight="1">
      <c r="A136" s="254"/>
      <c r="B136" s="254"/>
      <c r="C136" s="254"/>
      <c r="D136" s="254"/>
      <c r="E136" s="255"/>
      <c r="F136" s="256"/>
      <c r="G136" s="255"/>
      <c r="H136" s="256"/>
      <c r="I136" s="256"/>
      <c r="J136" s="256"/>
      <c r="K136" s="257"/>
    </row>
    <row r="137" spans="1:21" s="116" customFormat="1" ht="45.75" customHeight="1">
      <c r="A137" s="725" t="s">
        <v>244</v>
      </c>
      <c r="B137" s="726"/>
      <c r="C137" s="726"/>
      <c r="D137" s="726"/>
      <c r="E137" s="726"/>
      <c r="F137" s="726"/>
      <c r="G137" s="726"/>
      <c r="H137" s="726"/>
      <c r="I137" s="726"/>
      <c r="J137" s="726"/>
      <c r="K137" s="726"/>
      <c r="L137" s="115"/>
      <c r="M137" s="115"/>
      <c r="N137" s="115"/>
      <c r="O137" s="115"/>
      <c r="P137" s="115"/>
      <c r="Q137" s="115"/>
    </row>
    <row r="138" spans="1:21" s="250" customFormat="1" ht="1.5" customHeight="1">
      <c r="A138" s="254"/>
      <c r="B138" s="254"/>
      <c r="C138" s="254"/>
      <c r="D138" s="254"/>
      <c r="E138" s="255"/>
      <c r="F138" s="256"/>
      <c r="G138" s="255"/>
      <c r="H138" s="256"/>
      <c r="I138" s="256"/>
      <c r="J138" s="256"/>
      <c r="K138" s="257"/>
    </row>
    <row r="139" spans="1:21" s="114" customFormat="1" ht="54" customHeight="1">
      <c r="A139" s="730" t="s">
        <v>401</v>
      </c>
      <c r="B139" s="730"/>
      <c r="C139" s="730"/>
      <c r="D139" s="730"/>
      <c r="E139" s="730"/>
      <c r="F139" s="730"/>
      <c r="G139" s="730"/>
      <c r="H139" s="730"/>
      <c r="I139" s="730"/>
      <c r="J139" s="730"/>
      <c r="K139" s="730"/>
      <c r="L139" s="113"/>
      <c r="M139" s="113"/>
      <c r="N139" s="113"/>
      <c r="O139" s="113"/>
      <c r="P139" s="113"/>
      <c r="Q139" s="113"/>
      <c r="R139" s="113"/>
      <c r="S139" s="113"/>
      <c r="T139" s="113"/>
      <c r="U139" s="113"/>
    </row>
    <row r="140" spans="1:21" s="116" customFormat="1" ht="151.5" customHeight="1">
      <c r="A140" s="758" t="s">
        <v>288</v>
      </c>
      <c r="B140" s="759"/>
      <c r="C140" s="759"/>
      <c r="D140" s="759"/>
      <c r="E140" s="759"/>
      <c r="F140" s="759"/>
      <c r="G140" s="759"/>
      <c r="H140" s="759"/>
      <c r="I140" s="759"/>
      <c r="J140" s="759"/>
      <c r="K140" s="760"/>
      <c r="L140" s="115"/>
      <c r="M140" s="115"/>
      <c r="N140" s="115"/>
      <c r="O140" s="115"/>
      <c r="P140" s="115"/>
      <c r="Q140" s="115"/>
    </row>
    <row r="141" spans="1:21" s="116" customFormat="1" ht="151.5" customHeight="1">
      <c r="A141" s="773" t="s">
        <v>400</v>
      </c>
      <c r="B141" s="774"/>
      <c r="C141" s="774"/>
      <c r="D141" s="774"/>
      <c r="E141" s="774"/>
      <c r="F141" s="774"/>
      <c r="G141" s="774"/>
      <c r="H141" s="774"/>
      <c r="I141" s="774"/>
      <c r="J141" s="774"/>
      <c r="K141" s="775"/>
      <c r="L141" s="115"/>
      <c r="M141" s="115"/>
      <c r="N141" s="115"/>
      <c r="O141" s="115"/>
      <c r="P141" s="115"/>
      <c r="Q141" s="115"/>
    </row>
    <row r="142" spans="1:21" s="250" customFormat="1" ht="1.5" customHeight="1">
      <c r="A142" s="254"/>
      <c r="B142" s="254"/>
      <c r="C142" s="254"/>
      <c r="D142" s="254"/>
      <c r="E142" s="255"/>
      <c r="F142" s="256"/>
      <c r="G142" s="255"/>
      <c r="H142" s="256"/>
      <c r="I142" s="256"/>
      <c r="J142" s="256"/>
      <c r="K142" s="257"/>
    </row>
    <row r="143" spans="1:21" s="250" customFormat="1" ht="1.5" customHeight="1">
      <c r="A143" s="254"/>
      <c r="B143" s="254"/>
      <c r="C143" s="254"/>
      <c r="D143" s="254"/>
      <c r="E143" s="255"/>
      <c r="F143" s="256"/>
      <c r="G143" s="255"/>
      <c r="H143" s="256"/>
      <c r="I143" s="256"/>
      <c r="J143" s="256"/>
      <c r="K143" s="257"/>
    </row>
    <row r="144" spans="1:21" s="117" customFormat="1" ht="21">
      <c r="A144" s="761" t="s">
        <v>246</v>
      </c>
      <c r="B144" s="761"/>
      <c r="C144" s="761"/>
      <c r="D144" s="761"/>
      <c r="E144" s="761"/>
      <c r="F144" s="761"/>
      <c r="G144" s="761"/>
      <c r="H144" s="761"/>
      <c r="I144" s="761"/>
      <c r="J144" s="761"/>
      <c r="K144" s="761"/>
      <c r="L144" s="111"/>
      <c r="M144" s="111"/>
      <c r="N144" s="111"/>
      <c r="O144" s="111"/>
      <c r="P144" s="111"/>
      <c r="Q144" s="111"/>
      <c r="R144" s="111"/>
      <c r="S144" s="111"/>
      <c r="T144" s="111"/>
      <c r="U144" s="111"/>
    </row>
    <row r="145" spans="1:22" s="119" customFormat="1" ht="6.75" customHeight="1">
      <c r="A145" s="117"/>
      <c r="B145" s="117"/>
      <c r="C145" s="117"/>
      <c r="D145" s="117"/>
      <c r="E145" s="117"/>
      <c r="F145" s="117"/>
      <c r="G145" s="117"/>
      <c r="H145" s="117"/>
      <c r="I145" s="117"/>
      <c r="J145" s="117"/>
      <c r="L145" s="118"/>
      <c r="M145" s="118"/>
      <c r="N145" s="118"/>
      <c r="O145" s="118"/>
      <c r="P145" s="118"/>
      <c r="Q145" s="118"/>
      <c r="R145" s="118"/>
      <c r="S145" s="118"/>
      <c r="T145" s="118"/>
      <c r="U145" s="118"/>
    </row>
    <row r="146" spans="1:22" s="282" customFormat="1" ht="18.75" customHeight="1">
      <c r="A146" s="284"/>
      <c r="B146" s="285" t="s">
        <v>285</v>
      </c>
      <c r="C146" s="284"/>
      <c r="D146" s="284"/>
      <c r="E146" s="284"/>
      <c r="F146" s="284"/>
      <c r="G146" s="284"/>
      <c r="H146" s="284"/>
      <c r="I146" s="284"/>
      <c r="J146" s="284"/>
      <c r="K146" s="284"/>
      <c r="L146" s="286"/>
      <c r="M146" s="286"/>
      <c r="N146" s="286"/>
      <c r="O146" s="286"/>
      <c r="P146" s="286"/>
      <c r="Q146" s="286"/>
      <c r="R146" s="286"/>
      <c r="S146" s="286"/>
      <c r="T146" s="286"/>
      <c r="U146" s="286"/>
    </row>
    <row r="147" spans="1:22" s="119" customFormat="1" ht="9" customHeight="1" thickBot="1">
      <c r="A147" s="117"/>
      <c r="B147" s="117"/>
      <c r="C147" s="117"/>
      <c r="D147" s="117"/>
      <c r="E147" s="117"/>
      <c r="F147" s="117"/>
      <c r="G147" s="117"/>
      <c r="H147" s="117"/>
      <c r="I147" s="117"/>
      <c r="J147" s="117"/>
      <c r="L147" s="118"/>
      <c r="M147" s="118"/>
      <c r="N147" s="118"/>
      <c r="O147" s="118"/>
      <c r="P147" s="118"/>
      <c r="Q147" s="118"/>
      <c r="R147" s="118"/>
      <c r="S147" s="118"/>
      <c r="T147" s="118"/>
      <c r="U147" s="118"/>
    </row>
    <row r="148" spans="1:22" s="119" customFormat="1" ht="13.5" hidden="1" thickBot="1">
      <c r="A148" s="161" t="s">
        <v>149</v>
      </c>
      <c r="B148" s="161" t="s">
        <v>150</v>
      </c>
      <c r="C148" s="117"/>
      <c r="D148" s="117"/>
      <c r="E148" s="117"/>
      <c r="F148" s="117"/>
      <c r="G148" s="117"/>
      <c r="H148" s="111"/>
      <c r="I148" s="111"/>
      <c r="J148" s="111"/>
      <c r="L148" s="118"/>
      <c r="M148" s="118"/>
      <c r="N148" s="118"/>
      <c r="O148" s="118"/>
      <c r="P148" s="118"/>
      <c r="Q148" s="118"/>
      <c r="R148" s="118"/>
      <c r="S148" s="118"/>
      <c r="T148" s="118"/>
      <c r="U148" s="118"/>
    </row>
    <row r="149" spans="1:22" s="119" customFormat="1" ht="54.75" customHeight="1" thickTop="1" thickBot="1">
      <c r="A149" s="161"/>
      <c r="B149" s="161"/>
      <c r="C149" s="117"/>
      <c r="D149" s="117"/>
      <c r="E149" s="117"/>
      <c r="F149" s="117"/>
      <c r="G149" s="117"/>
      <c r="H149" s="755" t="s">
        <v>211</v>
      </c>
      <c r="I149" s="756"/>
      <c r="J149" s="757"/>
      <c r="L149" s="118"/>
      <c r="M149" s="118"/>
      <c r="N149" s="118"/>
      <c r="O149" s="118"/>
      <c r="P149" s="118"/>
      <c r="Q149" s="118"/>
      <c r="R149" s="118"/>
      <c r="S149" s="118"/>
      <c r="T149" s="118"/>
      <c r="U149" s="118"/>
    </row>
    <row r="150" spans="1:22" s="117" customFormat="1" ht="111.75" customHeight="1" thickTop="1" thickBot="1">
      <c r="A150" s="218"/>
      <c r="B150" s="218"/>
      <c r="C150" s="218"/>
      <c r="D150" s="218"/>
      <c r="E150" s="197" t="s">
        <v>204</v>
      </c>
      <c r="F150" s="197" t="s">
        <v>242</v>
      </c>
      <c r="G150" s="197" t="s">
        <v>205</v>
      </c>
      <c r="H150" s="211" t="s">
        <v>337</v>
      </c>
      <c r="I150" s="212" t="s">
        <v>338</v>
      </c>
      <c r="J150" s="212" t="s">
        <v>339</v>
      </c>
      <c r="K150" s="197" t="s">
        <v>207</v>
      </c>
      <c r="L150" s="111"/>
      <c r="M150" s="111"/>
      <c r="N150" s="111"/>
      <c r="O150" s="111"/>
      <c r="P150" s="111"/>
      <c r="Q150" s="111"/>
      <c r="R150" s="111"/>
      <c r="S150" s="111"/>
      <c r="T150" s="111"/>
      <c r="U150" s="111"/>
      <c r="V150" s="111"/>
    </row>
    <row r="151" spans="1:22" s="117" customFormat="1" ht="15.75" thickTop="1">
      <c r="A151" s="749" t="s">
        <v>167</v>
      </c>
      <c r="B151" s="750"/>
      <c r="C151" s="750"/>
      <c r="D151" s="751"/>
      <c r="E151" s="242">
        <f>SUMPRODUCT((eligibilité!$AF$15:$AF$515="Eligible")*(eligibilité!$I$15:$I$515="ATTACHE"))</f>
        <v>0</v>
      </c>
      <c r="F151" s="242">
        <f>SUMPRODUCT((eligibilité!$AG$15:$AG$515="Eligibilité ultérieure")*(eligibilité!$I$15:$I$515="ATTACHE"))</f>
        <v>0</v>
      </c>
      <c r="G151" s="198"/>
      <c r="H151" s="201"/>
      <c r="I151" s="202"/>
      <c r="J151" s="202"/>
      <c r="K151" s="198"/>
      <c r="L151" s="111"/>
      <c r="M151" s="111"/>
      <c r="N151" s="111"/>
      <c r="O151" s="111"/>
      <c r="P151" s="111"/>
      <c r="Q151" s="111"/>
      <c r="R151" s="111"/>
      <c r="S151" s="111"/>
      <c r="T151" s="111"/>
      <c r="U151" s="111"/>
      <c r="V151" s="111"/>
    </row>
    <row r="152" spans="1:22" s="117" customFormat="1" ht="15">
      <c r="A152" s="738" t="s">
        <v>202</v>
      </c>
      <c r="B152" s="739"/>
      <c r="C152" s="739"/>
      <c r="D152" s="740"/>
      <c r="E152" s="243">
        <f>SUMPRODUCT((eligibilité!$AF$15:$AF$515="Eligible")*(eligibilité!$I$15:$I$515="REDACTEUR PPAL DE 2ème CL"))</f>
        <v>0</v>
      </c>
      <c r="F152" s="243">
        <f>SUMPRODUCT((eligibilité!$AG$15:$AG$515="Eligibilité ultérieure")*(eligibilité!$I$15:$I$515="REDACTEUR PPAL DE 2ème CL"))</f>
        <v>0</v>
      </c>
      <c r="G152" s="199"/>
      <c r="H152" s="203"/>
      <c r="I152" s="204"/>
      <c r="J152" s="204"/>
      <c r="K152" s="199"/>
      <c r="L152" s="111"/>
      <c r="M152" s="111"/>
      <c r="N152" s="111"/>
      <c r="O152" s="111"/>
      <c r="P152" s="111"/>
      <c r="Q152" s="111"/>
      <c r="R152" s="111"/>
      <c r="S152" s="111"/>
      <c r="T152" s="111"/>
      <c r="U152" s="111"/>
      <c r="V152" s="111"/>
    </row>
    <row r="153" spans="1:22" s="117" customFormat="1" ht="15">
      <c r="A153" s="738" t="s">
        <v>168</v>
      </c>
      <c r="B153" s="739"/>
      <c r="C153" s="739"/>
      <c r="D153" s="740"/>
      <c r="E153" s="243">
        <f>SUMPRODUCT((eligibilité!$AF$15:$AF$515="Eligible")*(eligibilité!$I$15:$I$515="REDACTEUR"))</f>
        <v>0</v>
      </c>
      <c r="F153" s="243">
        <f>SUMPRODUCT((eligibilité!$AG$15:$AG$515="Eligibilité ultérieure")*(eligibilité!$I$15:$I$515="REDACTEUR"))</f>
        <v>0</v>
      </c>
      <c r="G153" s="199"/>
      <c r="H153" s="203"/>
      <c r="I153" s="204"/>
      <c r="J153" s="204"/>
      <c r="K153" s="199"/>
      <c r="L153" s="111"/>
      <c r="M153" s="111"/>
      <c r="N153" s="111"/>
      <c r="O153" s="111"/>
      <c r="P153" s="111"/>
      <c r="Q153" s="111"/>
      <c r="R153" s="111"/>
      <c r="S153" s="111"/>
      <c r="T153" s="111"/>
      <c r="U153" s="111"/>
      <c r="V153" s="111"/>
    </row>
    <row r="154" spans="1:22" s="117" customFormat="1" ht="15">
      <c r="A154" s="738" t="s">
        <v>201</v>
      </c>
      <c r="B154" s="739"/>
      <c r="C154" s="739"/>
      <c r="D154" s="740"/>
      <c r="E154" s="243">
        <f>SUMPRODUCT((eligibilité!$AF$15:$AF$515="Eligible")*(eligibilité!$I$15:$I$515="ADJOINT ADMINISTRATIF DE 1ère CL"))</f>
        <v>0</v>
      </c>
      <c r="F154" s="243">
        <f>SUMPRODUCT((eligibilité!$AG$15:$AG$515="Eligibilité ultérieure")*(eligibilité!$I$15:$I$515="ADJOINT ADMINISTRATIF DE 1ère CL"))</f>
        <v>0</v>
      </c>
      <c r="G154" s="199"/>
      <c r="H154" s="203"/>
      <c r="I154" s="204"/>
      <c r="J154" s="204"/>
      <c r="K154" s="199"/>
      <c r="L154" s="111"/>
      <c r="M154" s="111"/>
      <c r="N154" s="111"/>
      <c r="O154" s="111"/>
      <c r="P154" s="111"/>
      <c r="Q154" s="111"/>
      <c r="R154" s="111"/>
      <c r="S154" s="111"/>
      <c r="T154" s="111"/>
      <c r="U154" s="111"/>
      <c r="V154" s="111"/>
    </row>
    <row r="155" spans="1:22" s="117" customFormat="1" ht="15">
      <c r="A155" s="738" t="s">
        <v>200</v>
      </c>
      <c r="B155" s="739"/>
      <c r="C155" s="739"/>
      <c r="D155" s="740"/>
      <c r="E155" s="243">
        <f>SUMPRODUCT((eligibilité!$AF$15:$AF$515="Eligible")*(eligibilité!$I$15:$I$515="ANIMATEUR PPAL DE 2ème CL"))</f>
        <v>0</v>
      </c>
      <c r="F155" s="243">
        <f>SUMPRODUCT((eligibilité!$AG$15:$AG$515="Eligibilité ultérieure")*(eligibilité!$I$15:$I$515="ANIMATEUR PPAL DE 2ème CL"))</f>
        <v>0</v>
      </c>
      <c r="G155" s="199"/>
      <c r="H155" s="203"/>
      <c r="I155" s="204"/>
      <c r="J155" s="204"/>
      <c r="K155" s="199"/>
      <c r="L155" s="111"/>
      <c r="M155" s="111"/>
      <c r="N155" s="111"/>
      <c r="O155" s="111"/>
      <c r="P155" s="111"/>
      <c r="Q155" s="111"/>
      <c r="R155" s="111"/>
      <c r="S155" s="111"/>
      <c r="T155" s="111"/>
      <c r="U155" s="111"/>
      <c r="V155" s="111"/>
    </row>
    <row r="156" spans="1:22" s="117" customFormat="1" ht="15">
      <c r="A156" s="738" t="s">
        <v>169</v>
      </c>
      <c r="B156" s="739"/>
      <c r="C156" s="739"/>
      <c r="D156" s="740"/>
      <c r="E156" s="243">
        <f>SUMPRODUCT((eligibilité!$AF$15:$AF$515="Eligible")*(eligibilité!$I$15:$I$515="ANIMATEUR"))</f>
        <v>0</v>
      </c>
      <c r="F156" s="243">
        <f>SUMPRODUCT((eligibilité!$AG$15:$AG$515="Eligibilité ultérieure")*(eligibilité!$I$15:$I$515="ANIMATEUR"))</f>
        <v>0</v>
      </c>
      <c r="G156" s="199"/>
      <c r="H156" s="203"/>
      <c r="I156" s="204"/>
      <c r="J156" s="204"/>
      <c r="K156" s="199"/>
      <c r="L156" s="111"/>
      <c r="M156" s="111"/>
      <c r="N156" s="111"/>
      <c r="O156" s="111"/>
      <c r="P156" s="111"/>
      <c r="Q156" s="111"/>
      <c r="R156" s="111"/>
      <c r="S156" s="111"/>
      <c r="T156" s="111"/>
      <c r="U156" s="111"/>
      <c r="V156" s="111"/>
    </row>
    <row r="157" spans="1:22" s="117" customFormat="1" ht="15">
      <c r="A157" s="738" t="s">
        <v>199</v>
      </c>
      <c r="B157" s="739"/>
      <c r="C157" s="739"/>
      <c r="D157" s="740"/>
      <c r="E157" s="243">
        <f>SUMPRODUCT((eligibilité!$AF$15:$AF$515="Eligible")*(eligibilité!$I$15:$I$515="ADJOINT D'ANIMATION DE 1ère CL"))</f>
        <v>0</v>
      </c>
      <c r="F157" s="243">
        <f>SUMPRODUCT((eligibilité!$AG$15:$AG$515="Eligibilité ultérieure")*(eligibilité!$I$15:$I$515="ADJOINT D'ANIMATION DE 1ère CL"))</f>
        <v>0</v>
      </c>
      <c r="G157" s="199"/>
      <c r="H157" s="203"/>
      <c r="I157" s="204"/>
      <c r="J157" s="204"/>
      <c r="K157" s="199"/>
      <c r="L157" s="111"/>
      <c r="M157" s="111"/>
      <c r="N157" s="111"/>
      <c r="O157" s="111"/>
      <c r="P157" s="111"/>
      <c r="Q157" s="111"/>
      <c r="R157" s="111"/>
      <c r="S157" s="111"/>
      <c r="T157" s="111"/>
      <c r="U157" s="111"/>
      <c r="V157" s="111"/>
    </row>
    <row r="158" spans="1:22" s="117" customFormat="1" ht="15">
      <c r="A158" s="738" t="s">
        <v>170</v>
      </c>
      <c r="B158" s="739"/>
      <c r="C158" s="739"/>
      <c r="D158" s="740"/>
      <c r="E158" s="243">
        <f>SUMPRODUCT((eligibilité!$AF$15:$AF$515="Eligible")*(eligibilité!$I$15:$I$515="ATTACHE DE CONSERVATION DU PATRIMOINE"))</f>
        <v>0</v>
      </c>
      <c r="F158" s="243">
        <f>SUMPRODUCT((eligibilité!$AG$15:$AG$515="Eligibilité ultérieure")*(eligibilité!$I$15:$I$515="ATTACHE DE CONSERVATION DU PATRIMOINE"))</f>
        <v>0</v>
      </c>
      <c r="G158" s="199"/>
      <c r="H158" s="203"/>
      <c r="I158" s="204"/>
      <c r="J158" s="204"/>
      <c r="K158" s="199"/>
      <c r="L158" s="111"/>
      <c r="M158" s="111"/>
      <c r="N158" s="111"/>
      <c r="O158" s="111"/>
      <c r="P158" s="111"/>
      <c r="Q158" s="111"/>
      <c r="R158" s="111"/>
      <c r="S158" s="111"/>
      <c r="T158" s="111"/>
      <c r="U158" s="111"/>
      <c r="V158" s="111"/>
    </row>
    <row r="159" spans="1:22" s="117" customFormat="1" ht="15">
      <c r="A159" s="738" t="s">
        <v>171</v>
      </c>
      <c r="B159" s="739"/>
      <c r="C159" s="739"/>
      <c r="D159" s="740"/>
      <c r="E159" s="243">
        <f>SUMPRODUCT((eligibilité!$AF$15:$AF$515="Eligible")*(eligibilité!$I$15:$I$515="BIBLIOTHECAIRE"))</f>
        <v>0</v>
      </c>
      <c r="F159" s="243">
        <f>SUMPRODUCT((eligibilité!$AG$15:$AG$515="Eligibilité ultérieure")*(eligibilité!$I$15:$I$515="BIBLIOTHECAIRE"))</f>
        <v>0</v>
      </c>
      <c r="G159" s="199"/>
      <c r="H159" s="203"/>
      <c r="I159" s="204"/>
      <c r="J159" s="204"/>
      <c r="K159" s="199"/>
      <c r="L159" s="111"/>
      <c r="M159" s="111"/>
      <c r="N159" s="111"/>
      <c r="O159" s="111"/>
      <c r="P159" s="111"/>
      <c r="Q159" s="111"/>
      <c r="R159" s="111"/>
      <c r="S159" s="111"/>
      <c r="T159" s="111"/>
      <c r="U159" s="111"/>
      <c r="V159" s="111"/>
    </row>
    <row r="160" spans="1:22" s="117" customFormat="1" ht="15">
      <c r="A160" s="738" t="s">
        <v>366</v>
      </c>
      <c r="B160" s="739"/>
      <c r="C160" s="739"/>
      <c r="D160" s="740"/>
      <c r="E160" s="243">
        <f>SUMPRODUCT((eligibilité!$AF$15:$AF$515="Eligible")*(eligibilité!$I$15:$I$515="PROFESSEUR D'ENSEIGNEMENT ARTISTIQUE DE CLASSE NORMALE"))</f>
        <v>0</v>
      </c>
      <c r="F160" s="243">
        <f>SUMPRODUCT((eligibilité!$AG$15:$AG$515="Eligibilité ultérieure")*(eligibilité!$I$15:$I$515="PROFESSEUR D'ENSEIGNEMENT ARTISTIQUE DE CLASSE NORMALE"))</f>
        <v>0</v>
      </c>
      <c r="G160" s="199"/>
      <c r="H160" s="203"/>
      <c r="I160" s="204"/>
      <c r="J160" s="204"/>
      <c r="K160" s="199"/>
      <c r="L160" s="111"/>
      <c r="M160" s="111"/>
      <c r="N160" s="111"/>
      <c r="O160" s="111"/>
      <c r="P160" s="111"/>
      <c r="Q160" s="111"/>
      <c r="R160" s="111"/>
      <c r="S160" s="111"/>
      <c r="T160" s="111"/>
      <c r="U160" s="111"/>
      <c r="V160" s="111"/>
    </row>
    <row r="161" spans="1:22" s="117" customFormat="1" ht="15">
      <c r="A161" s="738" t="s">
        <v>173</v>
      </c>
      <c r="B161" s="739"/>
      <c r="C161" s="739"/>
      <c r="D161" s="740"/>
      <c r="E161" s="243">
        <f>SUMPRODUCT((eligibilité!$AF$15:$AF$515="Eligible")*(eligibilité!$I$15:$I$515="ASSISTANT DE CONSERV. DU PAT ET DES BIB."))</f>
        <v>0</v>
      </c>
      <c r="F161" s="243">
        <f>SUMPRODUCT((eligibilité!$AG$15:$AG$515="Eligibilité ultérieure")*(eligibilité!$I$15:$I$515="ASSISTANT DE CONSERV. DU PAT ET DES BIB."))</f>
        <v>0</v>
      </c>
      <c r="G161" s="199"/>
      <c r="H161" s="203"/>
      <c r="I161" s="204"/>
      <c r="J161" s="204"/>
      <c r="K161" s="199"/>
      <c r="L161" s="111"/>
      <c r="M161" s="111"/>
      <c r="N161" s="111"/>
      <c r="O161" s="111"/>
      <c r="P161" s="111"/>
      <c r="Q161" s="111"/>
      <c r="R161" s="111"/>
      <c r="S161" s="111"/>
      <c r="T161" s="111"/>
      <c r="U161" s="111"/>
      <c r="V161" s="111"/>
    </row>
    <row r="162" spans="1:22" s="117" customFormat="1" ht="15">
      <c r="A162" s="752" t="s">
        <v>198</v>
      </c>
      <c r="B162" s="753"/>
      <c r="C162" s="753"/>
      <c r="D162" s="754"/>
      <c r="E162" s="243">
        <f>SUMPRODUCT((eligibilité!$AF$15:$AF$515="Eligible")*(eligibilité!$I$15:$I$515="ASSISTANT DE CONSERV. DU PAT ET DES BIB. PPAL DE 2ème CL"))</f>
        <v>0</v>
      </c>
      <c r="F162" s="243">
        <f>SUMPRODUCT((eligibilité!$AG$15:$AG$515="Eligibilité ultérieure")*(eligibilité!$I$15:$I$515="ASSISTANT DE CONSERV. DU PAT ET DES BIB. PPAL DE 2ème CL"))</f>
        <v>0</v>
      </c>
      <c r="G162" s="199"/>
      <c r="H162" s="203"/>
      <c r="I162" s="204"/>
      <c r="J162" s="204"/>
      <c r="K162" s="199"/>
      <c r="L162" s="111"/>
      <c r="M162" s="111"/>
      <c r="N162" s="111"/>
      <c r="O162" s="111"/>
      <c r="P162" s="111"/>
      <c r="Q162" s="111"/>
      <c r="R162" s="111"/>
      <c r="S162" s="111"/>
      <c r="T162" s="111"/>
      <c r="U162" s="111"/>
      <c r="V162" s="111"/>
    </row>
    <row r="163" spans="1:22" s="117" customFormat="1" ht="15">
      <c r="A163" s="738" t="s">
        <v>197</v>
      </c>
      <c r="B163" s="739"/>
      <c r="C163" s="739"/>
      <c r="D163" s="740"/>
      <c r="E163" s="243">
        <f>SUMPRODUCT((eligibilité!$AF$15:$AF$515="Eligible")*(eligibilité!$I$15:$I$515="ASS. D'ENSEIGNEMENT ARTISTIQUE PPAL DE 2ème CL"))</f>
        <v>0</v>
      </c>
      <c r="F163" s="243">
        <f>SUMPRODUCT((eligibilité!$AG$15:$AG$515="Eligibilité ultérieure")*(eligibilité!$I$15:$I$515="ASS. D'ENSEIGNEMENT ARTISTIQUE PPAL DE 2ème CL"))</f>
        <v>0</v>
      </c>
      <c r="G163" s="199"/>
      <c r="H163" s="203"/>
      <c r="I163" s="204"/>
      <c r="J163" s="204"/>
      <c r="K163" s="199"/>
      <c r="L163" s="111"/>
      <c r="M163" s="111"/>
      <c r="N163" s="111"/>
      <c r="O163" s="111"/>
      <c r="P163" s="111"/>
      <c r="Q163" s="111"/>
      <c r="R163" s="111"/>
      <c r="S163" s="111"/>
      <c r="T163" s="111"/>
      <c r="U163" s="111"/>
      <c r="V163" s="111"/>
    </row>
    <row r="164" spans="1:22" s="117" customFormat="1" ht="15">
      <c r="A164" s="738" t="s">
        <v>254</v>
      </c>
      <c r="B164" s="739"/>
      <c r="C164" s="739"/>
      <c r="D164" s="740"/>
      <c r="E164" s="243">
        <f>SUMPRODUCT((eligibilité!$AF$15:$AF$515="Eligible")*(eligibilité!$I$15:$I$515="ASSISTANT D'ENSEIGNEMENT ARTISTIQUE"))</f>
        <v>0</v>
      </c>
      <c r="F164" s="243">
        <f>SUMPRODUCT((eligibilité!$AG$15:$AG$515="Eligibilité ultérieure")*(eligibilité!$I$15:$I$515="ASSISTANT D'ENSEIGNEMENT ARTISTIQUE"))</f>
        <v>0</v>
      </c>
      <c r="G164" s="199"/>
      <c r="H164" s="203"/>
      <c r="I164" s="204"/>
      <c r="J164" s="204"/>
      <c r="K164" s="199"/>
      <c r="L164" s="111"/>
      <c r="M164" s="111"/>
      <c r="N164" s="111"/>
      <c r="O164" s="111"/>
      <c r="P164" s="111"/>
      <c r="Q164" s="111"/>
      <c r="R164" s="111"/>
      <c r="S164" s="111"/>
      <c r="T164" s="111"/>
      <c r="U164" s="111"/>
      <c r="V164" s="111"/>
    </row>
    <row r="165" spans="1:22" s="117" customFormat="1" ht="15">
      <c r="A165" s="738" t="s">
        <v>196</v>
      </c>
      <c r="B165" s="739"/>
      <c r="C165" s="739"/>
      <c r="D165" s="740"/>
      <c r="E165" s="243">
        <f>SUMPRODUCT((eligibilité!$AF$15:$AF$515="Eligible")*(eligibilité!$I$15:$I$515="ADJOINT DU PATRIMOINE DE 1ère CL"))</f>
        <v>0</v>
      </c>
      <c r="F165" s="243">
        <f>SUMPRODUCT((eligibilité!$AG$15:$AG$515="Eligibilité ultérieure")*(eligibilité!$I$15:$I$515="ADJOINT DU PATRIMOINE DE 1ère CL"))</f>
        <v>0</v>
      </c>
      <c r="G165" s="199"/>
      <c r="H165" s="203"/>
      <c r="I165" s="204"/>
      <c r="J165" s="204"/>
      <c r="K165" s="199"/>
      <c r="L165" s="111"/>
      <c r="M165" s="111"/>
      <c r="N165" s="111"/>
      <c r="O165" s="111"/>
      <c r="P165" s="111"/>
      <c r="Q165" s="111"/>
      <c r="R165" s="111"/>
      <c r="S165" s="111"/>
      <c r="T165" s="111"/>
      <c r="U165" s="111"/>
      <c r="V165" s="111"/>
    </row>
    <row r="166" spans="1:22" s="117" customFormat="1" ht="15">
      <c r="A166" s="738" t="s">
        <v>367</v>
      </c>
      <c r="B166" s="739"/>
      <c r="C166" s="739"/>
      <c r="D166" s="740"/>
      <c r="E166" s="243">
        <f>SUMPRODUCT((eligibilité!$AF$15:$AF$515="Eligible")*(eligibilité!$I$15:$I$515="CADRE DE SANTE  DE 2ème CLASSE"))</f>
        <v>0</v>
      </c>
      <c r="F166" s="243">
        <f>SUMPRODUCT((eligibilité!$AG$15:$AG$515="Eligibilité ultérieure")*(eligibilité!$I$15:$I$515="CADRE DE SANTE  DE 2ème CLASSE"))</f>
        <v>0</v>
      </c>
      <c r="G166" s="199"/>
      <c r="H166" s="203"/>
      <c r="I166" s="204"/>
      <c r="J166" s="204"/>
      <c r="K166" s="199"/>
      <c r="L166" s="111"/>
      <c r="M166" s="111"/>
      <c r="N166" s="111"/>
      <c r="O166" s="111"/>
      <c r="P166" s="111"/>
      <c r="Q166" s="111"/>
      <c r="R166" s="111"/>
      <c r="S166" s="111"/>
      <c r="T166" s="111"/>
      <c r="U166" s="111"/>
      <c r="V166" s="111"/>
    </row>
    <row r="167" spans="1:22" s="117" customFormat="1" ht="15">
      <c r="A167" s="738" t="s">
        <v>175</v>
      </c>
      <c r="B167" s="739"/>
      <c r="C167" s="739"/>
      <c r="D167" s="740"/>
      <c r="E167" s="243">
        <f>SUMPRODUCT((eligibilité!$AF$15:$AF$515="Eligible")*(eligibilité!$I$15:$I$515="CONSEILLER SOCIO-EDUCATIF"))</f>
        <v>0</v>
      </c>
      <c r="F167" s="243">
        <f>SUMPRODUCT((eligibilité!$AG$15:$AG$515="Eligibilité ultérieure")*(eligibilité!$I$15:$I$515="CONSEILLER SOCIO-EDUCATIF"))</f>
        <v>0</v>
      </c>
      <c r="G167" s="199"/>
      <c r="H167" s="203"/>
      <c r="I167" s="204"/>
      <c r="J167" s="204"/>
      <c r="K167" s="199"/>
      <c r="L167" s="111"/>
      <c r="M167" s="111"/>
      <c r="N167" s="111"/>
      <c r="O167" s="111"/>
      <c r="P167" s="111"/>
      <c r="Q167" s="111"/>
      <c r="R167" s="111"/>
      <c r="S167" s="111"/>
      <c r="T167" s="111"/>
      <c r="U167" s="111"/>
      <c r="V167" s="111"/>
    </row>
    <row r="168" spans="1:22" s="117" customFormat="1" ht="15">
      <c r="A168" s="738" t="s">
        <v>256</v>
      </c>
      <c r="B168" s="739"/>
      <c r="C168" s="739"/>
      <c r="D168" s="740"/>
      <c r="E168" s="243">
        <f>SUMPRODUCT((eligibilité!$AF$15:$AF$515="Eligible")*(eligibilité!$I$15:$I$515="PSYCHOLOGUE DE CLASSE NORMALE"))</f>
        <v>0</v>
      </c>
      <c r="F168" s="243">
        <f>SUMPRODUCT((eligibilité!$AG$15:$AG$515="Eligibilité ultérieure")*(eligibilité!$I$15:$I$515="PSYCHOLOGUE DE CLASSE NORMALE"))</f>
        <v>0</v>
      </c>
      <c r="G168" s="199"/>
      <c r="H168" s="203"/>
      <c r="I168" s="204"/>
      <c r="J168" s="204"/>
      <c r="K168" s="199"/>
      <c r="L168" s="111"/>
      <c r="M168" s="111"/>
      <c r="N168" s="111"/>
      <c r="O168" s="111"/>
      <c r="P168" s="111"/>
      <c r="Q168" s="111"/>
      <c r="R168" s="111"/>
      <c r="S168" s="111"/>
      <c r="T168" s="111"/>
      <c r="U168" s="111"/>
      <c r="V168" s="111"/>
    </row>
    <row r="169" spans="1:22" s="117" customFormat="1" ht="15">
      <c r="A169" s="738" t="s">
        <v>257</v>
      </c>
      <c r="B169" s="739"/>
      <c r="C169" s="739"/>
      <c r="D169" s="740"/>
      <c r="E169" s="243">
        <f>SUMPRODUCT((eligibilité!$AF$15:$AF$515="Eligible")*(eligibilité!$I$15:$I$515="PUERICULTRICE DE CLASSE NORMALE"))</f>
        <v>0</v>
      </c>
      <c r="F169" s="243">
        <f>SUMPRODUCT((eligibilité!$AG$15:$AG$515="Eligibilité ultérieure")*(eligibilité!$I$15:$I$515="PUERICULTRICE DE CLASSE NORMALE"))</f>
        <v>0</v>
      </c>
      <c r="G169" s="199"/>
      <c r="H169" s="203"/>
      <c r="I169" s="204"/>
      <c r="J169" s="204"/>
      <c r="K169" s="199"/>
      <c r="L169" s="111"/>
      <c r="M169" s="111"/>
      <c r="N169" s="111"/>
      <c r="O169" s="111"/>
      <c r="P169" s="111"/>
      <c r="Q169" s="111"/>
      <c r="R169" s="111"/>
      <c r="S169" s="111"/>
      <c r="T169" s="111"/>
      <c r="U169" s="111"/>
      <c r="V169" s="111"/>
    </row>
    <row r="170" spans="1:22" s="117" customFormat="1" ht="15">
      <c r="A170" s="738" t="s">
        <v>255</v>
      </c>
      <c r="B170" s="739"/>
      <c r="C170" s="739"/>
      <c r="D170" s="740"/>
      <c r="E170" s="243">
        <f>SUMPRODUCT((eligibilité!$AF$15:$AF$515="Eligible")*(eligibilité!$I$15:$I$515="SAGE-FEMME DE CLASSE NORMALE"))</f>
        <v>0</v>
      </c>
      <c r="F170" s="243">
        <f>SUMPRODUCT((eligibilité!$AG$15:$AG$515="Eligibilité ultérieure")*(eligibilité!$I$15:$I$515="SAGE-FEMME DE CLASSE NORMALE"))</f>
        <v>0</v>
      </c>
      <c r="G170" s="199"/>
      <c r="H170" s="203"/>
      <c r="I170" s="204"/>
      <c r="J170" s="204"/>
      <c r="K170" s="199"/>
      <c r="L170" s="111"/>
      <c r="M170" s="111"/>
      <c r="N170" s="111"/>
      <c r="O170" s="111"/>
      <c r="P170" s="111"/>
      <c r="Q170" s="111"/>
      <c r="R170" s="111"/>
      <c r="S170" s="111"/>
      <c r="T170" s="111"/>
      <c r="U170" s="111"/>
      <c r="V170" s="111"/>
    </row>
    <row r="171" spans="1:22" s="117" customFormat="1" ht="15">
      <c r="A171" s="738" t="s">
        <v>177</v>
      </c>
      <c r="B171" s="739"/>
      <c r="C171" s="739"/>
      <c r="D171" s="740"/>
      <c r="E171" s="243">
        <f>SUMPRODUCT((eligibilité!$AF$15:$AF$515="Eligible")*(eligibilité!$I$15:$I$515="ASSISTANT SOCIO-EDUCATIF"))</f>
        <v>0</v>
      </c>
      <c r="F171" s="243">
        <f>SUMPRODUCT((eligibilité!$AG$15:$AG$515="Eligibilité ultérieure")*(eligibilité!$I$15:$I$515="ASSISTANT SOCIO-EDUCATIF"))</f>
        <v>0</v>
      </c>
      <c r="G171" s="199"/>
      <c r="H171" s="203"/>
      <c r="I171" s="204"/>
      <c r="J171" s="204"/>
      <c r="K171" s="199"/>
      <c r="L171" s="111"/>
      <c r="M171" s="111"/>
      <c r="N171" s="111"/>
      <c r="O171" s="111"/>
      <c r="P171" s="111"/>
      <c r="Q171" s="111"/>
      <c r="R171" s="111"/>
      <c r="S171" s="111"/>
      <c r="T171" s="111"/>
      <c r="U171" s="111"/>
      <c r="V171" s="111"/>
    </row>
    <row r="172" spans="1:22" s="117" customFormat="1" ht="15">
      <c r="A172" s="738" t="s">
        <v>178</v>
      </c>
      <c r="B172" s="739"/>
      <c r="C172" s="739"/>
      <c r="D172" s="740"/>
      <c r="E172" s="243">
        <f>SUMPRODUCT((eligibilité!$AF$15:$AF$515="Eligible")*(eligibilité!$I$15:$I$515="EDUCATEUR DE JEUNES ENFANTS"))</f>
        <v>0</v>
      </c>
      <c r="F172" s="243">
        <f>SUMPRODUCT((eligibilité!$AG$15:$AG$515="Eligibilité ultérieure")*(eligibilité!$I$15:$I$515="EDUCATEUR DE JEUNES ENFANTS"))</f>
        <v>0</v>
      </c>
      <c r="G172" s="199"/>
      <c r="H172" s="203"/>
      <c r="I172" s="204"/>
      <c r="J172" s="204"/>
      <c r="K172" s="199"/>
      <c r="L172" s="111"/>
      <c r="M172" s="111"/>
      <c r="N172" s="111"/>
      <c r="O172" s="111"/>
      <c r="P172" s="111"/>
      <c r="Q172" s="111"/>
      <c r="R172" s="111"/>
      <c r="S172" s="111"/>
      <c r="T172" s="111"/>
      <c r="U172" s="111"/>
      <c r="V172" s="111"/>
    </row>
    <row r="173" spans="1:22" s="117" customFormat="1" ht="15">
      <c r="A173" s="738" t="s">
        <v>348</v>
      </c>
      <c r="B173" s="739"/>
      <c r="C173" s="739"/>
      <c r="D173" s="740"/>
      <c r="E173" s="243">
        <f>SUMPRODUCT((eligibilité!$AF$15:$AF$515="Eligible")*(eligibilité!$I$15:$I$515="INFIRMIER EN SOINS GENERAUX DE CLASSE NORMALE"))</f>
        <v>0</v>
      </c>
      <c r="F173" s="243">
        <f>SUMPRODUCT((eligibilité!$AG$15:$AG$515="Eligibilité ultérieure")*(eligibilité!$I$15:$I$515="INFIRMIER EN SOINS GENERAUX DE CLASSE NORMALE"))</f>
        <v>0</v>
      </c>
      <c r="G173" s="199"/>
      <c r="H173" s="203"/>
      <c r="I173" s="204"/>
      <c r="J173" s="204"/>
      <c r="K173" s="199"/>
      <c r="L173" s="111"/>
      <c r="M173" s="111"/>
      <c r="N173" s="111"/>
      <c r="O173" s="111"/>
      <c r="P173" s="111"/>
      <c r="Q173" s="111"/>
      <c r="R173" s="111"/>
      <c r="S173" s="111"/>
      <c r="T173" s="111"/>
      <c r="U173" s="111"/>
      <c r="V173" s="111"/>
    </row>
    <row r="174" spans="1:22" s="250" customFormat="1" ht="1.5" customHeight="1">
      <c r="A174" s="254"/>
      <c r="B174" s="254"/>
      <c r="C174" s="254"/>
      <c r="D174" s="254"/>
      <c r="E174" s="255"/>
      <c r="F174" s="256"/>
      <c r="G174" s="255"/>
      <c r="H174" s="256"/>
      <c r="I174" s="256"/>
      <c r="J174" s="256"/>
      <c r="K174" s="257"/>
    </row>
    <row r="175" spans="1:22" s="117" customFormat="1" ht="21">
      <c r="A175" s="761" t="s">
        <v>246</v>
      </c>
      <c r="B175" s="761"/>
      <c r="C175" s="761"/>
      <c r="D175" s="761"/>
      <c r="E175" s="761"/>
      <c r="F175" s="761"/>
      <c r="G175" s="761"/>
      <c r="H175" s="761"/>
      <c r="I175" s="761"/>
      <c r="J175" s="761"/>
      <c r="K175" s="761"/>
      <c r="L175" s="111"/>
      <c r="M175" s="111"/>
      <c r="N175" s="111"/>
      <c r="O175" s="111"/>
      <c r="P175" s="111"/>
      <c r="Q175" s="111"/>
      <c r="R175" s="111"/>
      <c r="S175" s="111"/>
      <c r="T175" s="111"/>
      <c r="U175" s="111"/>
    </row>
    <row r="176" spans="1:22" s="119" customFormat="1" ht="6.75" customHeight="1">
      <c r="A176" s="117"/>
      <c r="B176" s="117"/>
      <c r="C176" s="117"/>
      <c r="D176" s="117"/>
      <c r="E176" s="117"/>
      <c r="F176" s="117"/>
      <c r="G176" s="117"/>
      <c r="H176" s="117"/>
      <c r="I176" s="117"/>
      <c r="J176" s="117"/>
      <c r="L176" s="118"/>
      <c r="M176" s="118"/>
      <c r="N176" s="118"/>
      <c r="O176" s="118"/>
      <c r="P176" s="118"/>
      <c r="Q176" s="118"/>
      <c r="R176" s="118"/>
      <c r="S176" s="118"/>
      <c r="T176" s="118"/>
      <c r="U176" s="118"/>
    </row>
    <row r="177" spans="1:22" s="282" customFormat="1" ht="18.75" customHeight="1">
      <c r="A177" s="284"/>
      <c r="B177" s="285" t="s">
        <v>286</v>
      </c>
      <c r="C177" s="284"/>
      <c r="D177" s="284"/>
      <c r="E177" s="284"/>
      <c r="F177" s="284"/>
      <c r="G177" s="284"/>
      <c r="H177" s="284"/>
      <c r="I177" s="284"/>
      <c r="J177" s="284"/>
      <c r="K177" s="284"/>
      <c r="L177" s="286"/>
      <c r="M177" s="286"/>
      <c r="N177" s="286"/>
      <c r="O177" s="286"/>
      <c r="P177" s="286"/>
      <c r="Q177" s="286"/>
      <c r="R177" s="286"/>
      <c r="S177" s="286"/>
      <c r="T177" s="286"/>
      <c r="U177" s="286"/>
    </row>
    <row r="178" spans="1:22" s="119" customFormat="1" ht="9" customHeight="1" thickBot="1">
      <c r="A178" s="117"/>
      <c r="B178" s="117"/>
      <c r="C178" s="117"/>
      <c r="D178" s="117"/>
      <c r="E178" s="117"/>
      <c r="F178" s="117"/>
      <c r="G178" s="117"/>
      <c r="H178" s="117"/>
      <c r="I178" s="117"/>
      <c r="J178" s="117"/>
      <c r="L178" s="118"/>
      <c r="M178" s="118"/>
      <c r="N178" s="118"/>
      <c r="O178" s="118"/>
      <c r="P178" s="118"/>
      <c r="Q178" s="118"/>
      <c r="R178" s="118"/>
      <c r="S178" s="118"/>
      <c r="T178" s="118"/>
      <c r="U178" s="118"/>
    </row>
    <row r="179" spans="1:22" s="119" customFormat="1" ht="42" customHeight="1" thickTop="1" thickBot="1">
      <c r="A179" s="161"/>
      <c r="B179" s="161"/>
      <c r="C179" s="117"/>
      <c r="D179" s="117"/>
      <c r="E179" s="117"/>
      <c r="F179" s="117"/>
      <c r="G179" s="117"/>
      <c r="H179" s="755" t="s">
        <v>209</v>
      </c>
      <c r="I179" s="785"/>
      <c r="J179" s="786"/>
      <c r="L179" s="118"/>
      <c r="M179" s="118"/>
      <c r="N179" s="118"/>
      <c r="O179" s="118"/>
      <c r="P179" s="118"/>
      <c r="Q179" s="118"/>
      <c r="R179" s="118"/>
      <c r="S179" s="118"/>
      <c r="T179" s="118"/>
      <c r="U179" s="118"/>
    </row>
    <row r="180" spans="1:22" s="117" customFormat="1" ht="111.75" customHeight="1" thickTop="1" thickBot="1">
      <c r="A180" s="747"/>
      <c r="B180" s="747"/>
      <c r="C180" s="747"/>
      <c r="D180" s="748"/>
      <c r="E180" s="213" t="s">
        <v>204</v>
      </c>
      <c r="F180" s="213" t="s">
        <v>242</v>
      </c>
      <c r="G180" s="213" t="s">
        <v>205</v>
      </c>
      <c r="H180" s="227" t="s">
        <v>332</v>
      </c>
      <c r="I180" s="228" t="s">
        <v>333</v>
      </c>
      <c r="J180" s="228" t="s">
        <v>334</v>
      </c>
      <c r="K180" s="213" t="s">
        <v>207</v>
      </c>
      <c r="L180" s="111"/>
      <c r="M180" s="111"/>
      <c r="N180" s="111"/>
      <c r="O180" s="111"/>
      <c r="P180" s="111"/>
      <c r="Q180" s="111"/>
      <c r="R180" s="111"/>
      <c r="S180" s="111"/>
      <c r="T180" s="111"/>
      <c r="U180" s="111"/>
      <c r="V180" s="111"/>
    </row>
    <row r="181" spans="1:22" s="117" customFormat="1" ht="15.75" thickTop="1">
      <c r="A181" s="744" t="s">
        <v>368</v>
      </c>
      <c r="B181" s="745"/>
      <c r="C181" s="745"/>
      <c r="D181" s="746"/>
      <c r="E181" s="243">
        <f>SUMPRODUCT((eligibilité!$AF$15:$AF$515="Eligible")*(eligibilité!$I$15:$I$515="MONITEUR-EDUCATEUR ET INTERVENANT FAMILIAL"))</f>
        <v>0</v>
      </c>
      <c r="F181" s="243">
        <f>SUMPRODUCT((eligibilité!$AG$15:$AG$515="Eligibilité ultérieure")*(eligibilité!$I$15:$I$515="MONITEUR-EDUCATEUR ET INTERVENANT FAMILIAL"))</f>
        <v>0</v>
      </c>
      <c r="G181" s="199"/>
      <c r="H181" s="203"/>
      <c r="I181" s="204"/>
      <c r="J181" s="204"/>
      <c r="K181" s="199"/>
      <c r="L181" s="111"/>
      <c r="M181" s="111"/>
      <c r="N181" s="111"/>
      <c r="O181" s="111"/>
      <c r="P181" s="111"/>
      <c r="Q181" s="111"/>
      <c r="R181" s="111"/>
      <c r="S181" s="111"/>
      <c r="T181" s="111"/>
      <c r="U181" s="111"/>
      <c r="V181" s="111"/>
    </row>
    <row r="182" spans="1:22" s="117" customFormat="1" ht="15">
      <c r="A182" s="741" t="s">
        <v>345</v>
      </c>
      <c r="B182" s="742"/>
      <c r="C182" s="742"/>
      <c r="D182" s="743"/>
      <c r="E182" s="245">
        <f>SUMPRODUCT((eligibilité!$AF$15:$AF$515="Eligible")*(eligibilité!$I$15:$I$515="TECHNICIEN PARAMEDICAL DE CLASSE NORMALE"))</f>
        <v>0</v>
      </c>
      <c r="F182" s="245">
        <f>SUMPRODUCT((eligibilité!$AG$15:$AG$515="Eligibilité ultérieure")*(eligibilité!$I$15:$I$515="TECHNICIEN PARAMEDICAL DE CLASSE NORMALE"))</f>
        <v>0</v>
      </c>
      <c r="G182" s="214"/>
      <c r="H182" s="215"/>
      <c r="I182" s="216"/>
      <c r="J182" s="216"/>
      <c r="K182" s="199"/>
      <c r="L182" s="111"/>
      <c r="M182" s="111"/>
      <c r="N182" s="111"/>
      <c r="O182" s="111"/>
      <c r="P182" s="111"/>
      <c r="Q182" s="111"/>
      <c r="R182" s="111"/>
      <c r="S182" s="111"/>
      <c r="T182" s="111"/>
      <c r="U182" s="111"/>
      <c r="V182" s="111"/>
    </row>
    <row r="183" spans="1:22" s="117" customFormat="1" ht="15">
      <c r="A183" s="741" t="s">
        <v>195</v>
      </c>
      <c r="B183" s="742"/>
      <c r="C183" s="742"/>
      <c r="D183" s="743"/>
      <c r="E183" s="245">
        <f>SUMPRODUCT((eligibilité!$AF$15:$AF$515="Eligible")*(eligibilité!$I$15:$I$515="AGENT SOCIAL DE 1ère CL"))</f>
        <v>0</v>
      </c>
      <c r="F183" s="245">
        <f>SUMPRODUCT((eligibilité!$AG$15:$AG$515="Eligibilité ultérieure")*(eligibilité!$I$15:$I$515="AGENT SOCIAL DE 1ère CL"))</f>
        <v>0</v>
      </c>
      <c r="G183" s="214"/>
      <c r="H183" s="215"/>
      <c r="I183" s="216"/>
      <c r="J183" s="216"/>
      <c r="K183" s="199"/>
      <c r="L183" s="111"/>
      <c r="M183" s="111"/>
      <c r="N183" s="111"/>
      <c r="O183" s="111"/>
      <c r="P183" s="111"/>
      <c r="Q183" s="111"/>
      <c r="R183" s="111"/>
      <c r="S183" s="111"/>
      <c r="T183" s="111"/>
      <c r="U183" s="111"/>
      <c r="V183" s="111"/>
    </row>
    <row r="184" spans="1:22" s="117" customFormat="1" ht="15">
      <c r="A184" s="735" t="s">
        <v>194</v>
      </c>
      <c r="B184" s="736"/>
      <c r="C184" s="736"/>
      <c r="D184" s="737"/>
      <c r="E184" s="243">
        <f>SUMPRODUCT((eligibilité!$AF$15:$AF$515="Eligible")*(eligibilité!$I$15:$I$515="ATSEM DE 1ère CL"))</f>
        <v>0</v>
      </c>
      <c r="F184" s="243">
        <f>SUMPRODUCT((eligibilité!$AG$15:$AG$515="Eligibilité ultérieure")*(eligibilité!$I$15:$I$515="ATSEM DE 1ère CL"))</f>
        <v>0</v>
      </c>
      <c r="G184" s="199"/>
      <c r="H184" s="203"/>
      <c r="I184" s="204"/>
      <c r="J184" s="204"/>
      <c r="K184" s="199"/>
      <c r="L184" s="111"/>
      <c r="M184" s="111"/>
      <c r="N184" s="111"/>
      <c r="O184" s="111"/>
      <c r="P184" s="111"/>
      <c r="Q184" s="111"/>
      <c r="R184" s="111"/>
      <c r="S184" s="111"/>
      <c r="T184" s="111"/>
      <c r="U184" s="111"/>
      <c r="V184" s="111"/>
    </row>
    <row r="185" spans="1:22" s="117" customFormat="1" ht="15">
      <c r="A185" s="735" t="s">
        <v>274</v>
      </c>
      <c r="B185" s="736"/>
      <c r="C185" s="736"/>
      <c r="D185" s="737"/>
      <c r="E185" s="243">
        <f>SUMPRODUCT((eligibilité!$AF$15:$AF$515="Eligible")*(eligibilité!$I$15:$I$515="AUXILIAIRE DE PUERICULTURE DE 1ère CLASSE"))</f>
        <v>0</v>
      </c>
      <c r="F185" s="243">
        <f>SUMPRODUCT((eligibilité!$AG$15:$AG$515="Eligibilité ultérieure")*(eligibilité!$I$15:$I$515="AUXILIAIRE DE PUERICULTURE DE 1ère CLASSE"))</f>
        <v>0</v>
      </c>
      <c r="G185" s="199"/>
      <c r="H185" s="203"/>
      <c r="I185" s="204"/>
      <c r="J185" s="204"/>
      <c r="K185" s="199"/>
      <c r="L185" s="111"/>
      <c r="M185" s="111"/>
      <c r="N185" s="111"/>
      <c r="O185" s="111"/>
      <c r="P185" s="111"/>
      <c r="Q185" s="111"/>
      <c r="R185" s="111"/>
      <c r="S185" s="111"/>
      <c r="T185" s="111"/>
      <c r="U185" s="111"/>
      <c r="V185" s="111"/>
    </row>
    <row r="186" spans="1:22" s="117" customFormat="1" ht="15">
      <c r="A186" s="735" t="s">
        <v>193</v>
      </c>
      <c r="B186" s="736"/>
      <c r="C186" s="736"/>
      <c r="D186" s="737"/>
      <c r="E186" s="243">
        <f>SUMPRODUCT((eligibilité!$AF$15:$AF$515="Eligible")*(eligibilité!$I$15:$I$515="AUXILIAIRE DE SOINS DE 1ère CL"))</f>
        <v>0</v>
      </c>
      <c r="F186" s="243">
        <f>SUMPRODUCT((eligibilité!$AG$15:$AG$515="Eligibilité ultérieure")*(eligibilité!$I$15:$I$515="AUXILIAIRE DE SOINS DE 1ère CL"))</f>
        <v>0</v>
      </c>
      <c r="G186" s="199"/>
      <c r="H186" s="203"/>
      <c r="I186" s="204"/>
      <c r="J186" s="204"/>
      <c r="K186" s="199"/>
      <c r="L186" s="111"/>
      <c r="M186" s="111"/>
      <c r="N186" s="111"/>
      <c r="O186" s="111"/>
      <c r="P186" s="111"/>
      <c r="Q186" s="111"/>
      <c r="R186" s="111"/>
      <c r="S186" s="111"/>
      <c r="T186" s="111"/>
      <c r="U186" s="111"/>
      <c r="V186" s="111"/>
    </row>
    <row r="187" spans="1:22" s="117" customFormat="1" ht="15">
      <c r="A187" s="735" t="s">
        <v>203</v>
      </c>
      <c r="B187" s="736"/>
      <c r="C187" s="736"/>
      <c r="D187" s="737"/>
      <c r="E187" s="243">
        <f>SUMPRODUCT((eligibilité!$AF$15:$AF$515="Eligible")*(eligibilité!$I$15:$I$515="CONSEILLER APS"))</f>
        <v>0</v>
      </c>
      <c r="F187" s="243">
        <f>SUMPRODUCT((eligibilité!$AG$15:$AG$515="Eligibilité ultérieure")*(eligibilité!$I$15:$I$515="CONSEILLER APS"))</f>
        <v>0</v>
      </c>
      <c r="G187" s="199"/>
      <c r="H187" s="203"/>
      <c r="I187" s="204"/>
      <c r="J187" s="204"/>
      <c r="K187" s="199"/>
      <c r="L187" s="111"/>
      <c r="M187" s="111"/>
      <c r="N187" s="111"/>
      <c r="O187" s="111"/>
      <c r="P187" s="111"/>
      <c r="Q187" s="111"/>
      <c r="R187" s="111"/>
      <c r="S187" s="111"/>
      <c r="T187" s="111"/>
      <c r="U187" s="111"/>
      <c r="V187" s="111"/>
    </row>
    <row r="188" spans="1:22" s="117" customFormat="1" ht="15">
      <c r="A188" s="735" t="s">
        <v>191</v>
      </c>
      <c r="B188" s="736"/>
      <c r="C188" s="736"/>
      <c r="D188" s="737"/>
      <c r="E188" s="243">
        <f>SUMPRODUCT((eligibilité!$AF$15:$AF$515="Eligible")*(eligibilité!$I$15:$I$515="EDUCATEUR APS PPAL DE 2ème CL"))</f>
        <v>0</v>
      </c>
      <c r="F188" s="243">
        <f>SUMPRODUCT((eligibilité!$AG$15:$AG$515="Eligibilité ultérieure")*(eligibilité!$I$15:$I$515="EDUCATEUR APS PPAL DE 2ème CL"))</f>
        <v>0</v>
      </c>
      <c r="G188" s="199"/>
      <c r="H188" s="203"/>
      <c r="I188" s="204"/>
      <c r="J188" s="204"/>
      <c r="K188" s="199"/>
      <c r="L188" s="111"/>
      <c r="M188" s="111"/>
      <c r="N188" s="111"/>
      <c r="O188" s="111"/>
      <c r="P188" s="111"/>
      <c r="Q188" s="111"/>
      <c r="R188" s="111"/>
      <c r="S188" s="111"/>
      <c r="T188" s="111"/>
      <c r="U188" s="111"/>
      <c r="V188" s="111"/>
    </row>
    <row r="189" spans="1:22" s="117" customFormat="1" ht="15">
      <c r="A189" s="735" t="s">
        <v>187</v>
      </c>
      <c r="B189" s="736"/>
      <c r="C189" s="736"/>
      <c r="D189" s="737"/>
      <c r="E189" s="243">
        <f>SUMPRODUCT((eligibilité!$AF$15:$AF$515="Eligible")*(eligibilité!$I$15:$I$515="EDUCATEUR APS"))</f>
        <v>0</v>
      </c>
      <c r="F189" s="243">
        <f>SUMPRODUCT((eligibilité!$AG$15:$AG$515="Eligibilité ultérieure")*(eligibilité!$I$15:$I$515="EDUCATEUR APS"))</f>
        <v>0</v>
      </c>
      <c r="G189" s="199"/>
      <c r="H189" s="203"/>
      <c r="I189" s="204"/>
      <c r="J189" s="204"/>
      <c r="K189" s="199"/>
      <c r="L189" s="111"/>
      <c r="M189" s="111"/>
      <c r="N189" s="111"/>
      <c r="O189" s="111"/>
      <c r="P189" s="111"/>
      <c r="Q189" s="111"/>
      <c r="R189" s="111"/>
      <c r="S189" s="111"/>
      <c r="T189" s="111"/>
      <c r="U189" s="111"/>
      <c r="V189" s="111"/>
    </row>
    <row r="190" spans="1:22" s="117" customFormat="1" ht="15">
      <c r="A190" s="735" t="s">
        <v>188</v>
      </c>
      <c r="B190" s="736"/>
      <c r="C190" s="736"/>
      <c r="D190" s="737"/>
      <c r="E190" s="243">
        <f>SUMPRODUCT((eligibilité!$AF$15:$AF$515="Eligible")*(eligibilité!$I$15:$I$515="OPERATEUR DES APS"))</f>
        <v>0</v>
      </c>
      <c r="F190" s="243">
        <f>SUMPRODUCT((eligibilité!$AG$15:$AG$515="Eligibilité ultérieure")*(eligibilité!$I$15:$I$515="OPERATEUR DES APS"))</f>
        <v>0</v>
      </c>
      <c r="G190" s="199"/>
      <c r="H190" s="203"/>
      <c r="I190" s="204"/>
      <c r="J190" s="204"/>
      <c r="K190" s="199"/>
      <c r="L190" s="111"/>
      <c r="M190" s="111"/>
      <c r="N190" s="111"/>
      <c r="O190" s="111"/>
      <c r="P190" s="111"/>
      <c r="Q190" s="111"/>
      <c r="R190" s="111"/>
      <c r="S190" s="111"/>
      <c r="T190" s="111"/>
      <c r="U190" s="111"/>
      <c r="V190" s="111"/>
    </row>
    <row r="191" spans="1:22" s="117" customFormat="1" ht="15">
      <c r="A191" s="735" t="s">
        <v>180</v>
      </c>
      <c r="B191" s="736"/>
      <c r="C191" s="736"/>
      <c r="D191" s="737"/>
      <c r="E191" s="243">
        <f>SUMPRODUCT((eligibilité!$AF$15:$AF$515="Eligible")*(eligibilité!$I$15:$I$515="INGENIEUR"))</f>
        <v>0</v>
      </c>
      <c r="F191" s="243">
        <f>SUMPRODUCT((eligibilité!$AG$15:$AG$515="Eligibilité ultérieure")*(eligibilité!$I$15:$I$515="INGENIEUR"))</f>
        <v>0</v>
      </c>
      <c r="G191" s="199"/>
      <c r="H191" s="203"/>
      <c r="I191" s="204"/>
      <c r="J191" s="204"/>
      <c r="K191" s="199"/>
      <c r="L191" s="111"/>
      <c r="M191" s="111"/>
      <c r="N191" s="111"/>
      <c r="O191" s="111"/>
      <c r="P191" s="111"/>
      <c r="Q191" s="111"/>
      <c r="R191" s="111"/>
      <c r="S191" s="111"/>
      <c r="T191" s="111"/>
      <c r="U191" s="111"/>
      <c r="V191" s="111"/>
    </row>
    <row r="192" spans="1:22" s="117" customFormat="1" ht="15">
      <c r="A192" s="735" t="s">
        <v>190</v>
      </c>
      <c r="B192" s="736"/>
      <c r="C192" s="736"/>
      <c r="D192" s="737"/>
      <c r="E192" s="243">
        <f>SUMPRODUCT((eligibilité!$AF$15:$AF$515="Eligible")*(eligibilité!$I$15:$I$515="TECHNICIEN PRINCIPAL DE 2ème CL"))</f>
        <v>0</v>
      </c>
      <c r="F192" s="243">
        <f>SUMPRODUCT((eligibilité!$AG$15:$AG$515="Eligibilité ultérieure")*(eligibilité!$I$15:$I$515="TECHNICIEN PRINCIPAL DE 2ème CL"))</f>
        <v>0</v>
      </c>
      <c r="G192" s="199"/>
      <c r="H192" s="203"/>
      <c r="I192" s="204"/>
      <c r="J192" s="204"/>
      <c r="K192" s="199"/>
    </row>
    <row r="193" spans="1:22" s="117" customFormat="1" ht="15">
      <c r="A193" s="735" t="s">
        <v>206</v>
      </c>
      <c r="B193" s="736"/>
      <c r="C193" s="736"/>
      <c r="D193" s="737"/>
      <c r="E193" s="243">
        <f>SUMPRODUCT((eligibilité!$AF$15:$AF$515="Eligible")*(eligibilité!$I$15:$I$515="TECHNICIEN"))</f>
        <v>0</v>
      </c>
      <c r="F193" s="243">
        <f>SUMPRODUCT((eligibilité!$AG$15:$AG$515="Eligibilité ultérieure")*(eligibilité!$I$15:$I$515="TECHNICIEN"))</f>
        <v>0</v>
      </c>
      <c r="G193" s="199"/>
      <c r="H193" s="205"/>
      <c r="I193" s="206"/>
      <c r="J193" s="206"/>
      <c r="K193" s="199"/>
    </row>
    <row r="194" spans="1:22" s="117" customFormat="1" ht="15">
      <c r="A194" s="735" t="s">
        <v>181</v>
      </c>
      <c r="B194" s="736"/>
      <c r="C194" s="736"/>
      <c r="D194" s="737"/>
      <c r="E194" s="243">
        <f>SUMPRODUCT((eligibilité!$AF$15:$AF$515="Eligible")*(eligibilité!$I$15:$I$515="AGENT DE MAÎTRISE"))</f>
        <v>0</v>
      </c>
      <c r="F194" s="243">
        <f>SUMPRODUCT((eligibilité!$AG$15:$AG$515="Eligibilité ultérieure")*(eligibilité!$I$15:$I$515="AGENT DE MAÎTRISE"))</f>
        <v>0</v>
      </c>
      <c r="G194" s="199"/>
      <c r="H194" s="205"/>
      <c r="I194" s="206"/>
      <c r="J194" s="206"/>
      <c r="K194" s="199"/>
    </row>
    <row r="195" spans="1:22" ht="15">
      <c r="A195" s="735" t="s">
        <v>189</v>
      </c>
      <c r="B195" s="736"/>
      <c r="C195" s="736"/>
      <c r="D195" s="737"/>
      <c r="E195" s="243">
        <f>SUMPRODUCT((eligibilité!$AF$15:$AF$515="Eligible")*(eligibilité!$I$15:$I$515="ADJOINT TECHNIQUE DE 1ère CL"))</f>
        <v>0</v>
      </c>
      <c r="F195" s="243">
        <f>SUMPRODUCT((eligibilité!$AG$15:$AG$515="Eligibilité ultérieure")*(eligibilité!$I$15:$I$515="ADJOINT TECHNIQUE DE 1ère CL"))</f>
        <v>0</v>
      </c>
      <c r="G195" s="199"/>
      <c r="H195" s="205"/>
      <c r="I195" s="206"/>
      <c r="J195" s="206"/>
      <c r="K195" s="199"/>
      <c r="V195" s="117"/>
    </row>
    <row r="196" spans="1:22" ht="15">
      <c r="A196" s="735" t="s">
        <v>192</v>
      </c>
      <c r="B196" s="736"/>
      <c r="C196" s="736"/>
      <c r="D196" s="737"/>
      <c r="E196" s="243">
        <f>SUMPRODUCT((eligibilité!$AF$15:$AF$515="Eligible")*(eligibilité!$I$15:$I$515="ADJOINT TECHNIQUE 1ère CL DES ETS D'ENSEIGNEMENT"))</f>
        <v>0</v>
      </c>
      <c r="F196" s="243">
        <f>SUMPRODUCT((eligibilité!$AG$15:$AG$515="Eligibilité ultérieure")*(eligibilité!$I$15:$I$515="ADJOINT TECHNIQUE 1ère CL DES ETS D'ENSEIGNEMENT"))</f>
        <v>0</v>
      </c>
      <c r="G196" s="199"/>
      <c r="H196" s="205"/>
      <c r="I196" s="206"/>
      <c r="J196" s="206"/>
      <c r="K196" s="199"/>
      <c r="V196" s="117"/>
    </row>
    <row r="197" spans="1:22" ht="15">
      <c r="A197" s="735" t="s">
        <v>182</v>
      </c>
      <c r="B197" s="736"/>
      <c r="C197" s="736"/>
      <c r="D197" s="737"/>
      <c r="E197" s="243">
        <f>SUMPRODUCT((eligibilité!$AF$15:$AF$515="Eligible")*(eligibilité!$I$15:$I$515="SAPEUR DE 1ERE CLASSE"))</f>
        <v>0</v>
      </c>
      <c r="F197" s="243">
        <f>SUMPRODUCT((eligibilité!$AG$15:$AG$515="Eligibilité ultérieure")*(eligibilité!$I$15:$I$515="SAPEUR DE 1ERE CLASSE"))</f>
        <v>0</v>
      </c>
      <c r="G197" s="199"/>
      <c r="H197" s="205"/>
      <c r="I197" s="206"/>
      <c r="J197" s="206"/>
      <c r="K197" s="199"/>
      <c r="V197" s="117"/>
    </row>
    <row r="198" spans="1:22" ht="15">
      <c r="A198" s="735" t="s">
        <v>183</v>
      </c>
      <c r="B198" s="736"/>
      <c r="C198" s="736"/>
      <c r="D198" s="737"/>
      <c r="E198" s="243">
        <f>SUMPRODUCT((eligibilité!$AF$15:$AF$515="Eligible")*(eligibilité!$I$15:$I$515="SERGENT"))</f>
        <v>0</v>
      </c>
      <c r="F198" s="243">
        <f>SUMPRODUCT((eligibilité!$AG$15:$AG$515="Eligibilité ultérieure")*(eligibilité!$I$15:$I$515="SERGENT"))</f>
        <v>0</v>
      </c>
      <c r="G198" s="199"/>
      <c r="H198" s="205"/>
      <c r="I198" s="206"/>
      <c r="J198" s="206"/>
      <c r="K198" s="199"/>
      <c r="V198" s="117"/>
    </row>
    <row r="199" spans="1:22" ht="15">
      <c r="A199" s="735" t="s">
        <v>369</v>
      </c>
      <c r="B199" s="736"/>
      <c r="C199" s="736"/>
      <c r="D199" s="737"/>
      <c r="E199" s="243">
        <f>SUMPRODUCT((eligibilité!$AF$15:$AF$515="Eligible")*(eligibilité!$I$15:$I$515="INFIRMIER SAPEUR POMPIER DE CLASSE NORMALE"))</f>
        <v>0</v>
      </c>
      <c r="F199" s="243">
        <f>SUMPRODUCT((eligibilité!$AG$15:$AG$515="Eligibilité ultérieure")*(eligibilité!$I$15:$I$515="INFIRMIER SAPEUR POMPIER DE CLASSE NORMALE"))</f>
        <v>0</v>
      </c>
      <c r="G199" s="199"/>
      <c r="H199" s="205"/>
      <c r="I199" s="206"/>
      <c r="J199" s="206"/>
      <c r="K199" s="199"/>
      <c r="V199" s="117"/>
    </row>
    <row r="200" spans="1:22" ht="15">
      <c r="A200" s="735" t="s">
        <v>261</v>
      </c>
      <c r="B200" s="736"/>
      <c r="C200" s="736"/>
      <c r="D200" s="737"/>
      <c r="E200" s="243">
        <f>SUMPRODUCT((eligibilité!$AF$15:$AF$515="Eligible")*(eligibilité!$I$15:$I$515="LIEUTENANT DE 2ème CL"))</f>
        <v>0</v>
      </c>
      <c r="F200" s="243">
        <f>SUMPRODUCT((eligibilité!$AG$15:$AG$515="Eligibilité ultérieure")*(eligibilité!$I$15:$I$515="LIEUTENANT DE 2ème CL"))</f>
        <v>0</v>
      </c>
      <c r="G200" s="199"/>
      <c r="H200" s="205"/>
      <c r="I200" s="206"/>
      <c r="J200" s="206"/>
      <c r="K200" s="199"/>
      <c r="V200" s="117"/>
    </row>
    <row r="201" spans="1:22" ht="15">
      <c r="A201" s="735" t="s">
        <v>262</v>
      </c>
      <c r="B201" s="736"/>
      <c r="C201" s="736"/>
      <c r="D201" s="737"/>
      <c r="E201" s="243">
        <f>SUMPRODUCT((eligibilité!$AF$15:$AF$515="Eligible")*(eligibilité!$I$15:$I$515="LIEUTENANT DE 1ère CL"))</f>
        <v>0</v>
      </c>
      <c r="F201" s="243">
        <f>SUMPRODUCT((eligibilité!$AG$15:$AG$515="Eligibilité ultérieure")*(eligibilité!$I$15:$I$515="LIEUTENANT DE 1ère CL"))</f>
        <v>0</v>
      </c>
      <c r="G201" s="199"/>
      <c r="H201" s="205"/>
      <c r="I201" s="206"/>
      <c r="J201" s="206"/>
      <c r="K201" s="199"/>
      <c r="V201" s="117"/>
    </row>
    <row r="202" spans="1:22" ht="15">
      <c r="A202" s="735" t="s">
        <v>352</v>
      </c>
      <c r="B202" s="736"/>
      <c r="C202" s="736"/>
      <c r="D202" s="737"/>
      <c r="E202" s="243">
        <f>SUMPRODUCT((eligibilité!$AF$15:$AF$515="Eligible")*(eligibilité!$I$15:$I$515="CADRE DE SANTE DE SAPEUR POMPIER DE 2ème CL"))</f>
        <v>0</v>
      </c>
      <c r="F202" s="243">
        <f>SUMPRODUCT((eligibilité!$AG$15:$AG$515="Eligibilité ultérieure")*(eligibilité!$I$15:$I$515="CADRE DE SANTE DE SAPEUR POMPIER DE 2ème CL"))</f>
        <v>0</v>
      </c>
      <c r="G202" s="199"/>
      <c r="H202" s="205"/>
      <c r="I202" s="206"/>
      <c r="J202" s="206"/>
      <c r="K202" s="199"/>
      <c r="V202" s="117"/>
    </row>
    <row r="203" spans="1:22" ht="15.75" thickBot="1">
      <c r="A203" s="735" t="s">
        <v>186</v>
      </c>
      <c r="B203" s="736"/>
      <c r="C203" s="736"/>
      <c r="D203" s="737"/>
      <c r="E203" s="243">
        <f>SUMPRODUCT((eligibilité!$AF$15:$AF$515="Eligible")*(eligibilité!$I$15:$I$515="CAPITAINE"))</f>
        <v>0</v>
      </c>
      <c r="F203" s="394">
        <f>SUMPRODUCT((eligibilité!$AG$15:$AG$515="Eligibilité ultérieure")*(eligibilité!$I$15:$I$515="CAPITAINE"))</f>
        <v>0</v>
      </c>
      <c r="G203" s="199"/>
      <c r="H203" s="207"/>
      <c r="I203" s="208"/>
      <c r="J203" s="208"/>
      <c r="K203" s="199"/>
      <c r="V203" s="117"/>
    </row>
    <row r="204" spans="1:22" ht="26.25" customHeight="1" thickTop="1" thickBot="1">
      <c r="A204" s="695" t="s">
        <v>208</v>
      </c>
      <c r="B204" s="696"/>
      <c r="C204" s="696"/>
      <c r="D204" s="697"/>
      <c r="E204" s="246">
        <f>SUMPRODUCT((eligibilité!$AF$15:$AF$515="Eligible")*(eligibilité!$I$15:$I$515="AUTRE"))</f>
        <v>0</v>
      </c>
      <c r="F204" s="246">
        <f>SUMPRODUCT((eligibilité!$AG$15:$AG$515="Eligibilité ultérieure")*(eligibilité!$I$15:$I$515="AUTRE"))</f>
        <v>0</v>
      </c>
      <c r="G204" s="246">
        <f>SUM(G181:G203,G151:G174)</f>
        <v>0</v>
      </c>
      <c r="H204" s="779" t="s">
        <v>311</v>
      </c>
      <c r="I204" s="780"/>
      <c r="J204" s="780"/>
      <c r="K204" s="780"/>
    </row>
    <row r="205" spans="1:22" s="117" customFormat="1" ht="21.75" thickTop="1">
      <c r="A205" s="761" t="s">
        <v>246</v>
      </c>
      <c r="B205" s="761"/>
      <c r="C205" s="761"/>
      <c r="D205" s="761"/>
      <c r="E205" s="761"/>
      <c r="F205" s="761"/>
      <c r="G205" s="761"/>
      <c r="H205" s="761"/>
      <c r="I205" s="761"/>
      <c r="J205" s="761"/>
      <c r="K205" s="761"/>
      <c r="L205" s="111"/>
      <c r="M205" s="111"/>
      <c r="N205" s="111"/>
      <c r="O205" s="111"/>
      <c r="P205" s="111"/>
      <c r="Q205" s="111"/>
      <c r="R205" s="111"/>
      <c r="S205" s="111"/>
      <c r="T205" s="111"/>
      <c r="U205" s="111"/>
    </row>
    <row r="206" spans="1:22" s="119" customFormat="1" ht="6.75" customHeight="1">
      <c r="A206" s="117"/>
      <c r="B206" s="117"/>
      <c r="C206" s="117"/>
      <c r="D206" s="117"/>
      <c r="E206" s="117"/>
      <c r="F206" s="117"/>
      <c r="G206" s="117"/>
      <c r="H206" s="117"/>
      <c r="I206" s="117"/>
      <c r="J206" s="117"/>
      <c r="L206" s="118"/>
      <c r="M206" s="118"/>
      <c r="N206" s="118"/>
      <c r="O206" s="118"/>
      <c r="P206" s="118"/>
      <c r="Q206" s="118"/>
      <c r="R206" s="118"/>
      <c r="S206" s="118"/>
      <c r="T206" s="118"/>
      <c r="U206" s="118"/>
    </row>
    <row r="207" spans="1:22" s="283" customFormat="1" ht="18.75" customHeight="1">
      <c r="A207" s="281"/>
      <c r="B207" s="771" t="s">
        <v>287</v>
      </c>
      <c r="C207" s="771"/>
      <c r="D207" s="771"/>
      <c r="E207" s="771"/>
      <c r="F207" s="771"/>
      <c r="G207" s="771"/>
      <c r="H207" s="771"/>
      <c r="I207" s="771"/>
      <c r="J207" s="771"/>
      <c r="K207" s="771"/>
      <c r="L207" s="282"/>
      <c r="M207" s="282"/>
      <c r="N207" s="282"/>
      <c r="O207" s="282"/>
      <c r="P207" s="282"/>
      <c r="Q207" s="282"/>
      <c r="R207" s="282"/>
      <c r="S207" s="282"/>
      <c r="T207" s="282"/>
      <c r="U207" s="282"/>
    </row>
    <row r="208" spans="1:22" ht="6.75" customHeight="1" thickBot="1">
      <c r="A208" s="117"/>
      <c r="B208" s="117"/>
      <c r="C208" s="117"/>
      <c r="D208" s="117"/>
      <c r="E208" s="117"/>
      <c r="F208" s="117"/>
      <c r="G208" s="117"/>
      <c r="H208" s="117"/>
      <c r="I208" s="117"/>
      <c r="J208" s="117"/>
      <c r="K208" s="119"/>
    </row>
    <row r="209" spans="1:23" ht="52.5" customHeight="1" thickTop="1" thickBot="1">
      <c r="A209" s="161"/>
      <c r="B209" s="161"/>
      <c r="C209" s="117"/>
      <c r="D209" s="117"/>
      <c r="E209" s="117"/>
      <c r="F209" s="117"/>
      <c r="G209" s="117"/>
      <c r="H209" s="762" t="s">
        <v>211</v>
      </c>
      <c r="I209" s="763"/>
      <c r="J209" s="764"/>
      <c r="K209" s="119"/>
    </row>
    <row r="210" spans="1:23" ht="61.5" thickTop="1" thickBot="1">
      <c r="A210" s="218"/>
      <c r="B210" s="218"/>
      <c r="C210" s="218"/>
      <c r="D210" s="218"/>
      <c r="E210" s="197" t="s">
        <v>204</v>
      </c>
      <c r="F210" s="197" t="s">
        <v>242</v>
      </c>
      <c r="G210" s="197" t="s">
        <v>205</v>
      </c>
      <c r="H210" s="211" t="s">
        <v>337</v>
      </c>
      <c r="I210" s="212" t="s">
        <v>338</v>
      </c>
      <c r="J210" s="212" t="s">
        <v>339</v>
      </c>
      <c r="K210" s="279"/>
    </row>
    <row r="211" spans="1:23" ht="15.75" thickTop="1">
      <c r="A211" s="744" t="s">
        <v>212</v>
      </c>
      <c r="B211" s="745"/>
      <c r="C211" s="745"/>
      <c r="D211" s="746"/>
      <c r="E211" s="242">
        <f>SUMPRODUCT((eligibilité!$AF$15:$AF$515="Eligible")*(eligibilité!$I$15:$I$515="ADJOINT ADMINISTRATIF DE 2ème CL"))</f>
        <v>0</v>
      </c>
      <c r="F211" s="242">
        <f>SUMPRODUCT((eligibilité!$AG$15:$AG$515="Eligibilité ultérieure")*(eligibilité!$I$15:$I$515="ADJOINT ADMINISTRATIF DE 2ème CL"))</f>
        <v>0</v>
      </c>
      <c r="G211" s="198"/>
      <c r="H211" s="201"/>
      <c r="I211" s="202"/>
      <c r="J211" s="202"/>
      <c r="K211" s="280"/>
    </row>
    <row r="212" spans="1:23" ht="15">
      <c r="A212" s="735" t="s">
        <v>213</v>
      </c>
      <c r="B212" s="736"/>
      <c r="C212" s="736"/>
      <c r="D212" s="737"/>
      <c r="E212" s="243">
        <f>SUMPRODUCT((eligibilité!$AF$15:$AF$515="Eligible")*(eligibilité!$I$15:$I$515="ADJOINT TECHNIQUE DE 2ème CL"))</f>
        <v>0</v>
      </c>
      <c r="F212" s="243">
        <f>SUMPRODUCT((eligibilité!$AG$15:$AG$515="Eligibilité ultérieure")*(eligibilité!$I$15:$I$515="ADJOINT TECHNIQUE DE 2ème CL"))</f>
        <v>0</v>
      </c>
      <c r="G212" s="199"/>
      <c r="H212" s="203"/>
      <c r="I212" s="204"/>
      <c r="J212" s="204"/>
      <c r="K212" s="280"/>
    </row>
    <row r="213" spans="1:23" ht="15">
      <c r="A213" s="735" t="s">
        <v>215</v>
      </c>
      <c r="B213" s="736"/>
      <c r="C213" s="736"/>
      <c r="D213" s="737"/>
      <c r="E213" s="243">
        <f>SUMPRODUCT((eligibilité!$AF$15:$AF$515="Eligible")*(eligibilité!$I$15:$I$515="ADJOINT D'ANIMATION DE 2ème CL"))</f>
        <v>0</v>
      </c>
      <c r="F213" s="243">
        <f>SUMPRODUCT((eligibilité!$AG$15:$AG$515="Eligibilité ultérieure")*(eligibilité!$I$15:$I$515="ADJOINT D'ANIMATION DE 2ème CL"))</f>
        <v>0</v>
      </c>
      <c r="G213" s="199"/>
      <c r="H213" s="203"/>
      <c r="I213" s="204"/>
      <c r="J213" s="204"/>
      <c r="K213" s="280"/>
    </row>
    <row r="214" spans="1:23" ht="15">
      <c r="A214" s="735" t="s">
        <v>216</v>
      </c>
      <c r="B214" s="736"/>
      <c r="C214" s="736"/>
      <c r="D214" s="737"/>
      <c r="E214" s="243">
        <f>SUMPRODUCT((eligibilité!$AF$15:$AF$515="Eligible")*(eligibilité!$I$15:$I$515="AGENT SOCIAL DE 2ème CL"))</f>
        <v>0</v>
      </c>
      <c r="F214" s="243">
        <f>SUMPRODUCT((eligibilité!$AG$15:$AG$515="Eligibilité ultérieure")*(eligibilité!$I$15:$I$515="AGENT SOCIAL DE 2ème CL"))</f>
        <v>0</v>
      </c>
      <c r="G214" s="199"/>
      <c r="H214" s="203"/>
      <c r="I214" s="204"/>
      <c r="J214" s="204"/>
      <c r="K214" s="280"/>
    </row>
    <row r="215" spans="1:23" ht="15">
      <c r="A215" s="767" t="s">
        <v>217</v>
      </c>
      <c r="B215" s="768"/>
      <c r="C215" s="768"/>
      <c r="D215" s="769"/>
      <c r="E215" s="243">
        <f>SUMPRODUCT((eligibilité!$AF$15:$AF$515="Eligible")*(eligibilité!$I$15:$I$515="ADJOINT TECHNIQUE DE 2ème CL DES ETS D'ENSEIGNEMENT"))</f>
        <v>0</v>
      </c>
      <c r="F215" s="243">
        <f>SUMPRODUCT((eligibilité!$AG$15:$AG$515="Eligibilité ultérieure")*(eligibilité!$I$15:$I$515="ADJOINT TECHNIQUE DE 2ème CL DES ETS D'ENSEIGNEMENT"))</f>
        <v>0</v>
      </c>
      <c r="G215" s="199"/>
      <c r="H215" s="203"/>
      <c r="I215" s="204"/>
      <c r="J215" s="204"/>
      <c r="K215" s="280"/>
    </row>
    <row r="216" spans="1:23" ht="15.75" thickBot="1">
      <c r="A216" s="695" t="s">
        <v>214</v>
      </c>
      <c r="B216" s="696"/>
      <c r="C216" s="696"/>
      <c r="D216" s="697"/>
      <c r="E216" s="244">
        <f>SUMPRODUCT((eligibilité!$AF$15:$AF$515="Eligible")*(eligibilité!$I$15:$I$515="ADJOINT DU PATRIMOINE DE 2ème CL"))</f>
        <v>0</v>
      </c>
      <c r="F216" s="244">
        <f>SUMPRODUCT((eligibilité!$AG$15:$AG$515="Eligibilité ultérieure")*(eligibilité!$I$15:$I$515="ADJOINT DU PATRIMOINE DE 2ème CL"))</f>
        <v>0</v>
      </c>
      <c r="G216" s="200"/>
      <c r="H216" s="209"/>
      <c r="I216" s="210"/>
      <c r="J216" s="210"/>
      <c r="K216" s="280"/>
    </row>
    <row r="217" spans="1:23" ht="13.5" thickTop="1">
      <c r="A217" s="117"/>
      <c r="B217" s="117"/>
      <c r="C217" s="117"/>
      <c r="D217" s="117"/>
      <c r="E217" s="117"/>
      <c r="F217" s="117"/>
      <c r="G217" s="117"/>
      <c r="H217" s="117"/>
      <c r="I217" s="117"/>
      <c r="J217" s="117"/>
    </row>
    <row r="218" spans="1:23" ht="6" customHeight="1">
      <c r="A218" s="117"/>
      <c r="B218" s="117"/>
      <c r="C218" s="117"/>
      <c r="D218" s="117"/>
      <c r="E218" s="117"/>
      <c r="F218" s="117"/>
      <c r="G218" s="117"/>
      <c r="H218" s="117"/>
      <c r="I218" s="117"/>
      <c r="J218" s="117"/>
    </row>
    <row r="219" spans="1:23" ht="21">
      <c r="A219" s="725" t="s">
        <v>301</v>
      </c>
      <c r="B219" s="726"/>
      <c r="C219" s="726"/>
      <c r="D219" s="726"/>
      <c r="E219" s="726"/>
      <c r="F219" s="726"/>
      <c r="G219" s="726"/>
      <c r="H219" s="726"/>
      <c r="I219" s="726"/>
      <c r="J219" s="726"/>
      <c r="K219" s="726"/>
    </row>
    <row r="220" spans="1:23" ht="6" customHeight="1">
      <c r="A220" s="117"/>
      <c r="B220" s="117"/>
      <c r="C220" s="117"/>
      <c r="D220" s="117"/>
      <c r="E220" s="117"/>
      <c r="F220" s="117"/>
      <c r="G220" s="117"/>
      <c r="H220" s="117"/>
      <c r="I220" s="117"/>
      <c r="J220" s="117"/>
    </row>
    <row r="221" spans="1:23" ht="6" customHeight="1">
      <c r="A221" s="117"/>
      <c r="B221" s="117"/>
      <c r="C221" s="117"/>
      <c r="D221" s="117"/>
      <c r="E221" s="117"/>
      <c r="F221" s="117"/>
      <c r="G221" s="117"/>
      <c r="H221" s="117"/>
      <c r="I221" s="117"/>
      <c r="J221" s="117"/>
    </row>
    <row r="222" spans="1:23" s="117" customFormat="1" ht="21">
      <c r="A222" s="770" t="s">
        <v>302</v>
      </c>
      <c r="B222" s="770"/>
      <c r="C222" s="770"/>
      <c r="D222" s="770"/>
      <c r="E222" s="770"/>
      <c r="F222" s="770"/>
      <c r="G222" s="770"/>
      <c r="H222" s="770"/>
      <c r="I222" s="770"/>
      <c r="J222" s="770"/>
      <c r="K222" s="770"/>
      <c r="L222" s="310"/>
      <c r="M222" s="310"/>
      <c r="N222" s="310"/>
      <c r="O222" s="310"/>
      <c r="P222" s="310"/>
      <c r="Q222" s="310"/>
      <c r="R222" s="310"/>
      <c r="S222" s="310"/>
      <c r="T222" s="311"/>
      <c r="U222" s="311"/>
      <c r="V222" s="311"/>
      <c r="W222" s="311"/>
    </row>
    <row r="223" spans="1:23" s="117" customFormat="1" ht="6.75" customHeight="1">
      <c r="A223" s="319"/>
      <c r="B223" s="319"/>
      <c r="C223" s="319"/>
      <c r="D223" s="319"/>
      <c r="E223" s="319"/>
      <c r="F223" s="319"/>
      <c r="G223" s="319"/>
      <c r="H223" s="319"/>
      <c r="I223" s="319"/>
      <c r="J223" s="319"/>
      <c r="K223" s="319"/>
      <c r="L223" s="310"/>
      <c r="M223" s="310"/>
      <c r="N223" s="310"/>
      <c r="O223" s="310"/>
      <c r="P223" s="310"/>
      <c r="Q223" s="310"/>
      <c r="R223" s="310"/>
      <c r="S223" s="310"/>
      <c r="T223" s="311"/>
      <c r="U223" s="311"/>
      <c r="V223" s="311"/>
      <c r="W223" s="311"/>
    </row>
    <row r="224" spans="1:23" s="262" customFormat="1" ht="21">
      <c r="A224" s="330" t="s">
        <v>307</v>
      </c>
      <c r="B224" s="320"/>
      <c r="C224" s="320"/>
      <c r="D224" s="320"/>
      <c r="E224" s="320"/>
      <c r="F224" s="320"/>
      <c r="G224" s="320"/>
      <c r="H224" s="320"/>
      <c r="I224" s="320"/>
      <c r="J224" s="320"/>
      <c r="K224" s="320"/>
      <c r="L224" s="321"/>
      <c r="M224" s="321"/>
      <c r="N224" s="321"/>
      <c r="O224" s="321"/>
      <c r="P224" s="321"/>
      <c r="Q224" s="321"/>
      <c r="R224" s="321"/>
      <c r="S224" s="321"/>
    </row>
    <row r="225" spans="1:26" ht="21.75" customHeight="1">
      <c r="A225" s="312"/>
      <c r="B225" s="312"/>
      <c r="C225" s="312"/>
      <c r="D225" s="312"/>
      <c r="E225" s="311"/>
      <c r="F225" s="311"/>
      <c r="G225" s="311"/>
      <c r="H225" s="311"/>
      <c r="I225" s="311"/>
      <c r="J225" s="311"/>
      <c r="K225" s="311"/>
      <c r="L225" s="311"/>
      <c r="M225" s="311"/>
      <c r="N225" s="311"/>
      <c r="O225" s="311"/>
      <c r="P225" s="311"/>
      <c r="Q225" s="311"/>
      <c r="R225" s="311"/>
      <c r="S225" s="311"/>
      <c r="T225" s="313" t="s">
        <v>298</v>
      </c>
      <c r="U225" s="311"/>
      <c r="V225" s="311"/>
      <c r="W225" s="314"/>
    </row>
    <row r="226" spans="1:26" ht="45" customHeight="1">
      <c r="A226" s="325" t="s">
        <v>289</v>
      </c>
      <c r="B226" s="765" t="s">
        <v>299</v>
      </c>
      <c r="C226" s="765"/>
      <c r="D226" s="765"/>
      <c r="E226" s="765"/>
      <c r="F226" s="326" t="s">
        <v>290</v>
      </c>
      <c r="G226" s="326" t="s">
        <v>291</v>
      </c>
      <c r="H226" s="765" t="s">
        <v>340</v>
      </c>
      <c r="I226" s="765"/>
      <c r="J226" s="765"/>
      <c r="K226" s="414" t="s">
        <v>294</v>
      </c>
      <c r="L226" s="313" t="s">
        <v>292</v>
      </c>
      <c r="M226" s="313" t="s">
        <v>293</v>
      </c>
      <c r="N226" s="776" t="s">
        <v>370</v>
      </c>
      <c r="O226" s="777"/>
      <c r="P226" s="777"/>
      <c r="Q226" s="777"/>
      <c r="R226" s="311">
        <f ca="1">TODAY()-DATE(2013,4,1)</f>
        <v>1296</v>
      </c>
      <c r="S226" s="311">
        <f ca="1">R226/30.44</f>
        <v>42.575558475689881</v>
      </c>
      <c r="T226" s="313" t="s">
        <v>296</v>
      </c>
      <c r="U226" s="311"/>
      <c r="V226" s="313" t="s">
        <v>297</v>
      </c>
      <c r="W226" s="315" t="s">
        <v>295</v>
      </c>
      <c r="X226" s="288"/>
      <c r="Y226" s="288"/>
      <c r="Z226" s="287"/>
    </row>
    <row r="227" spans="1:26" ht="15">
      <c r="A227" s="327" t="str">
        <f>IF(eligibilité!A15="","",eligibilité!A15)</f>
        <v/>
      </c>
      <c r="B227" s="766"/>
      <c r="C227" s="766"/>
      <c r="D227" s="766"/>
      <c r="E227" s="766"/>
      <c r="F227" s="328" t="str">
        <f>IF(eligibilité!AF15="","",eligibilité!AF15)</f>
        <v/>
      </c>
      <c r="G227" s="329" t="str">
        <f>IF(AND(eligibilité!AG15="",F227="Non éligible"),"Non éligible",eligibilité!AG15)</f>
        <v/>
      </c>
      <c r="H227" s="772" t="str">
        <f t="shared" ref="H227:H290" si="3">IF(AND(F227="Non éligible",G227="Non éligible"),"Conditions non remplies",IF(AND(F227="Eligible",L227=""),"Remplir la case manuellement, votre agent est en CDI",IF(F227="","",CONCATENATE(N227," an(s) ",P227," mois ",Q227," jour(s)"))))</f>
        <v/>
      </c>
      <c r="I227" s="772"/>
      <c r="J227" s="772"/>
      <c r="K227" s="447" t="str">
        <f>IF(AND($F227="Non éligible",$G227="Non éligible"),"Conditions non remplies",IF(AND($F227="Eligibilité ultérieure",$L227=""),"Remplir la case manuellement, votre agent est en CDI",IF($F227="","",CONCATENATE($T227," an(s) ",$V227," mois ",$W227," jour(s)"))))</f>
        <v/>
      </c>
      <c r="L227" s="316" t="str">
        <f>eligibilité!AD15</f>
        <v/>
      </c>
      <c r="M227" s="317" t="str">
        <f>eligibilité!AH15</f>
        <v/>
      </c>
      <c r="N227" s="108" t="str">
        <f>IF(L227="","",INT(L227/12))</f>
        <v/>
      </c>
      <c r="O227" s="107" t="str">
        <f>IF(L227="","",(L227-N227*12))</f>
        <v/>
      </c>
      <c r="P227" s="109" t="str">
        <f>IF(L227="","",INT(O227))</f>
        <v/>
      </c>
      <c r="Q227" s="109" t="str">
        <f>IF(L227="","",ROUNDDOWN((O227-P227)*30.44,0))</f>
        <v/>
      </c>
      <c r="R227" s="316" t="str">
        <f>IF(L227="","",$S$226+L227)</f>
        <v/>
      </c>
      <c r="S227" s="317" t="str">
        <f>IF(R227="","",R227/12)</f>
        <v/>
      </c>
      <c r="T227" s="317" t="str">
        <f>IF(L227="","",INT(S227))</f>
        <v/>
      </c>
      <c r="U227" s="318" t="str">
        <f>IF(L227="","",(S227-T227)*12)</f>
        <v/>
      </c>
      <c r="V227" s="318" t="str">
        <f>IF(L227="","",INT(U227))</f>
        <v/>
      </c>
      <c r="W227" s="318" t="str">
        <f>IF(L227="","",INT((U227-V227)*30.44))</f>
        <v/>
      </c>
      <c r="X227" s="289"/>
      <c r="Y227" s="289"/>
      <c r="Z227" s="289"/>
    </row>
    <row r="228" spans="1:26" ht="15">
      <c r="A228" s="327" t="str">
        <f>IF(eligibilité!A16="","",eligibilité!A16)</f>
        <v/>
      </c>
      <c r="B228" s="766" t="str">
        <f t="shared" ref="B228:B291" si="4">IF(A228="","","Définir les fonctions ou le poste du dossier")</f>
        <v/>
      </c>
      <c r="C228" s="766"/>
      <c r="D228" s="766"/>
      <c r="E228" s="766"/>
      <c r="F228" s="328" t="str">
        <f>IF(eligibilité!AF16="","",eligibilité!AF16)</f>
        <v/>
      </c>
      <c r="G228" s="329" t="str">
        <f>IF(AND(eligibilité!AG16="",F228="Non éligible"),"Non éligible",eligibilité!AG16)</f>
        <v/>
      </c>
      <c r="H228" s="772" t="str">
        <f t="shared" si="3"/>
        <v/>
      </c>
      <c r="I228" s="772"/>
      <c r="J228" s="772"/>
      <c r="K228" s="447" t="str">
        <f t="shared" ref="K228:K291" si="5">IF(AND($F228="Non éligible",$G228="Non éligible"),"Conditions non remplies",IF(AND($F228="Eligibilité ultérieure",$L228=""),"Remplir la case manuellement, votre agent est en CDI",IF($F228="","",CONCATENATE($T228," an(s) ",$V228," mois ",$W228," jour(s)"))))</f>
        <v/>
      </c>
      <c r="L228" s="316" t="str">
        <f>eligibilité!AD16</f>
        <v/>
      </c>
      <c r="M228" s="317" t="str">
        <f>eligibilité!AH16</f>
        <v/>
      </c>
      <c r="N228" s="108" t="str">
        <f t="shared" ref="N228:N291" si="6">IF(L228="","",INT(L228/12))</f>
        <v/>
      </c>
      <c r="O228" s="107" t="str">
        <f t="shared" ref="O228:O291" si="7">IF(L228="","",(L228-N228*12))</f>
        <v/>
      </c>
      <c r="P228" s="109" t="str">
        <f t="shared" ref="P228:P291" si="8">IF(L228="","",INT(O228))</f>
        <v/>
      </c>
      <c r="Q228" s="109" t="str">
        <f t="shared" ref="Q228:Q291" si="9">IF(L228="","",ROUNDDOWN((O228-P228)*30.44,0))</f>
        <v/>
      </c>
      <c r="R228" s="316" t="str">
        <f t="shared" ref="R228:R291" si="10">IF(L228="","",$S$226+L228)</f>
        <v/>
      </c>
      <c r="S228" s="317" t="str">
        <f t="shared" ref="S228:S291" si="11">IF(R228="","",R228/12)</f>
        <v/>
      </c>
      <c r="T228" s="317" t="str">
        <f t="shared" ref="T228:T291" si="12">IF(L228="","",INT(S228))</f>
        <v/>
      </c>
      <c r="U228" s="318" t="str">
        <f t="shared" ref="U228:U291" si="13">IF(L228="","",(S228-T228)*12)</f>
        <v/>
      </c>
      <c r="V228" s="318" t="str">
        <f t="shared" ref="V228:V291" si="14">IF(L228="","",INT(U228))</f>
        <v/>
      </c>
      <c r="W228" s="318" t="str">
        <f t="shared" ref="W228:W291" si="15">IF(L228="","",INT((U228-V228)*30.44))</f>
        <v/>
      </c>
    </row>
    <row r="229" spans="1:26" ht="15">
      <c r="A229" s="327" t="str">
        <f>IF(eligibilité!A17="","",eligibilité!A17)</f>
        <v/>
      </c>
      <c r="B229" s="766" t="str">
        <f t="shared" si="4"/>
        <v/>
      </c>
      <c r="C229" s="766"/>
      <c r="D229" s="766"/>
      <c r="E229" s="766"/>
      <c r="F229" s="328" t="str">
        <f>IF(eligibilité!AF17="","",eligibilité!AF17)</f>
        <v/>
      </c>
      <c r="G229" s="329" t="str">
        <f>IF(AND(eligibilité!AG17="",F229="Non éligible"),"Non éligible",eligibilité!AG17)</f>
        <v/>
      </c>
      <c r="H229" s="772" t="str">
        <f t="shared" si="3"/>
        <v/>
      </c>
      <c r="I229" s="772"/>
      <c r="J229" s="772"/>
      <c r="K229" s="447" t="str">
        <f t="shared" si="5"/>
        <v/>
      </c>
      <c r="L229" s="316" t="str">
        <f>eligibilité!AD17</f>
        <v/>
      </c>
      <c r="M229" s="317" t="str">
        <f>eligibilité!AH17</f>
        <v/>
      </c>
      <c r="N229" s="108" t="str">
        <f t="shared" si="6"/>
        <v/>
      </c>
      <c r="O229" s="107" t="str">
        <f t="shared" si="7"/>
        <v/>
      </c>
      <c r="P229" s="109" t="str">
        <f t="shared" si="8"/>
        <v/>
      </c>
      <c r="Q229" s="109" t="str">
        <f t="shared" si="9"/>
        <v/>
      </c>
      <c r="R229" s="316" t="str">
        <f t="shared" si="10"/>
        <v/>
      </c>
      <c r="S229" s="317" t="str">
        <f t="shared" si="11"/>
        <v/>
      </c>
      <c r="T229" s="317" t="str">
        <f t="shared" si="12"/>
        <v/>
      </c>
      <c r="U229" s="318" t="str">
        <f t="shared" si="13"/>
        <v/>
      </c>
      <c r="V229" s="318" t="str">
        <f t="shared" si="14"/>
        <v/>
      </c>
      <c r="W229" s="318" t="str">
        <f t="shared" si="15"/>
        <v/>
      </c>
    </row>
    <row r="230" spans="1:26" ht="33" customHeight="1">
      <c r="A230" s="327" t="str">
        <f>IF(eligibilité!A18="","",eligibilité!A18)</f>
        <v/>
      </c>
      <c r="B230" s="766" t="str">
        <f t="shared" si="4"/>
        <v/>
      </c>
      <c r="C230" s="766"/>
      <c r="D230" s="766"/>
      <c r="E230" s="766"/>
      <c r="F230" s="328" t="str">
        <f>IF(eligibilité!AF18="","",eligibilité!AF18)</f>
        <v/>
      </c>
      <c r="G230" s="329" t="str">
        <f>IF(AND(eligibilité!AG18="",F230="Non éligible"),"Non éligible",eligibilité!AG18)</f>
        <v/>
      </c>
      <c r="H230" s="772" t="str">
        <f t="shared" si="3"/>
        <v/>
      </c>
      <c r="I230" s="772"/>
      <c r="J230" s="772"/>
      <c r="K230" s="447" t="str">
        <f t="shared" si="5"/>
        <v/>
      </c>
      <c r="L230" s="316" t="str">
        <f>eligibilité!AD18</f>
        <v/>
      </c>
      <c r="M230" s="317" t="str">
        <f>eligibilité!AH18</f>
        <v/>
      </c>
      <c r="N230" s="108" t="str">
        <f t="shared" si="6"/>
        <v/>
      </c>
      <c r="O230" s="107" t="str">
        <f t="shared" si="7"/>
        <v/>
      </c>
      <c r="P230" s="109" t="str">
        <f t="shared" si="8"/>
        <v/>
      </c>
      <c r="Q230" s="109" t="str">
        <f t="shared" si="9"/>
        <v/>
      </c>
      <c r="R230" s="316" t="str">
        <f t="shared" si="10"/>
        <v/>
      </c>
      <c r="S230" s="317" t="str">
        <f t="shared" si="11"/>
        <v/>
      </c>
      <c r="T230" s="317" t="str">
        <f t="shared" si="12"/>
        <v/>
      </c>
      <c r="U230" s="318" t="str">
        <f t="shared" si="13"/>
        <v/>
      </c>
      <c r="V230" s="318" t="str">
        <f t="shared" si="14"/>
        <v/>
      </c>
      <c r="W230" s="318" t="str">
        <f t="shared" si="15"/>
        <v/>
      </c>
    </row>
    <row r="231" spans="1:26" ht="15">
      <c r="A231" s="327" t="str">
        <f>IF(eligibilité!A19="","",eligibilité!A19)</f>
        <v/>
      </c>
      <c r="B231" s="766" t="str">
        <f t="shared" si="4"/>
        <v/>
      </c>
      <c r="C231" s="766"/>
      <c r="D231" s="766"/>
      <c r="E231" s="766"/>
      <c r="F231" s="328" t="str">
        <f>IF(eligibilité!AF19="","",eligibilité!AF19)</f>
        <v/>
      </c>
      <c r="G231" s="329" t="str">
        <f>IF(AND(eligibilité!AG19="",F231="Non éligible"),"Non éligible",eligibilité!AG19)</f>
        <v/>
      </c>
      <c r="H231" s="772" t="str">
        <f t="shared" si="3"/>
        <v/>
      </c>
      <c r="I231" s="772"/>
      <c r="J231" s="772"/>
      <c r="K231" s="447" t="str">
        <f t="shared" si="5"/>
        <v/>
      </c>
      <c r="L231" s="316" t="str">
        <f>eligibilité!AD19</f>
        <v/>
      </c>
      <c r="M231" s="317" t="str">
        <f>eligibilité!AH19</f>
        <v/>
      </c>
      <c r="N231" s="108" t="str">
        <f t="shared" si="6"/>
        <v/>
      </c>
      <c r="O231" s="107" t="str">
        <f t="shared" si="7"/>
        <v/>
      </c>
      <c r="P231" s="109" t="str">
        <f t="shared" si="8"/>
        <v/>
      </c>
      <c r="Q231" s="109" t="str">
        <f t="shared" si="9"/>
        <v/>
      </c>
      <c r="R231" s="316" t="str">
        <f t="shared" si="10"/>
        <v/>
      </c>
      <c r="S231" s="317" t="str">
        <f t="shared" si="11"/>
        <v/>
      </c>
      <c r="T231" s="317" t="str">
        <f t="shared" si="12"/>
        <v/>
      </c>
      <c r="U231" s="318" t="str">
        <f t="shared" si="13"/>
        <v/>
      </c>
      <c r="V231" s="318" t="str">
        <f t="shared" si="14"/>
        <v/>
      </c>
      <c r="W231" s="318" t="str">
        <f t="shared" si="15"/>
        <v/>
      </c>
    </row>
    <row r="232" spans="1:26" ht="15">
      <c r="A232" s="327" t="str">
        <f>IF(eligibilité!A20="","",eligibilité!A20)</f>
        <v/>
      </c>
      <c r="B232" s="766" t="str">
        <f t="shared" si="4"/>
        <v/>
      </c>
      <c r="C232" s="766"/>
      <c r="D232" s="766"/>
      <c r="E232" s="766"/>
      <c r="F232" s="328" t="str">
        <f>IF(eligibilité!AF20="","",eligibilité!AF20)</f>
        <v/>
      </c>
      <c r="G232" s="329" t="str">
        <f>IF(AND(eligibilité!AG20="",F232="Non éligible"),"Non éligible",eligibilité!AG20)</f>
        <v/>
      </c>
      <c r="H232" s="772" t="str">
        <f t="shared" si="3"/>
        <v/>
      </c>
      <c r="I232" s="772"/>
      <c r="J232" s="772"/>
      <c r="K232" s="447" t="str">
        <f t="shared" si="5"/>
        <v/>
      </c>
      <c r="L232" s="316" t="str">
        <f>eligibilité!AD20</f>
        <v/>
      </c>
      <c r="M232" s="317" t="str">
        <f>eligibilité!AH20</f>
        <v/>
      </c>
      <c r="N232" s="108" t="str">
        <f t="shared" si="6"/>
        <v/>
      </c>
      <c r="O232" s="107" t="str">
        <f t="shared" si="7"/>
        <v/>
      </c>
      <c r="P232" s="109" t="str">
        <f t="shared" si="8"/>
        <v/>
      </c>
      <c r="Q232" s="109" t="str">
        <f t="shared" si="9"/>
        <v/>
      </c>
      <c r="R232" s="316" t="str">
        <f t="shared" si="10"/>
        <v/>
      </c>
      <c r="S232" s="317" t="str">
        <f t="shared" si="11"/>
        <v/>
      </c>
      <c r="T232" s="317" t="str">
        <f t="shared" si="12"/>
        <v/>
      </c>
      <c r="U232" s="318" t="str">
        <f t="shared" si="13"/>
        <v/>
      </c>
      <c r="V232" s="318" t="str">
        <f t="shared" si="14"/>
        <v/>
      </c>
      <c r="W232" s="318" t="str">
        <f t="shared" si="15"/>
        <v/>
      </c>
    </row>
    <row r="233" spans="1:26" ht="15">
      <c r="A233" s="327" t="str">
        <f>IF(eligibilité!A21="","",eligibilité!A21)</f>
        <v/>
      </c>
      <c r="B233" s="766" t="str">
        <f t="shared" si="4"/>
        <v/>
      </c>
      <c r="C233" s="766"/>
      <c r="D233" s="766"/>
      <c r="E233" s="766"/>
      <c r="F233" s="328" t="str">
        <f>IF(eligibilité!AF21="","",eligibilité!AF21)</f>
        <v/>
      </c>
      <c r="G233" s="329" t="str">
        <f>IF(AND(eligibilité!AG21="",F233="Non éligible"),"Non éligible",eligibilité!AG21)</f>
        <v/>
      </c>
      <c r="H233" s="772" t="str">
        <f t="shared" si="3"/>
        <v/>
      </c>
      <c r="I233" s="772"/>
      <c r="J233" s="772"/>
      <c r="K233" s="447" t="str">
        <f t="shared" si="5"/>
        <v/>
      </c>
      <c r="L233" s="316" t="str">
        <f>eligibilité!AD21</f>
        <v/>
      </c>
      <c r="M233" s="317" t="str">
        <f>eligibilité!AH21</f>
        <v/>
      </c>
      <c r="N233" s="108" t="str">
        <f t="shared" si="6"/>
        <v/>
      </c>
      <c r="O233" s="107" t="str">
        <f t="shared" si="7"/>
        <v/>
      </c>
      <c r="P233" s="109" t="str">
        <f t="shared" si="8"/>
        <v/>
      </c>
      <c r="Q233" s="109" t="str">
        <f t="shared" si="9"/>
        <v/>
      </c>
      <c r="R233" s="316" t="str">
        <f t="shared" si="10"/>
        <v/>
      </c>
      <c r="S233" s="317" t="str">
        <f t="shared" si="11"/>
        <v/>
      </c>
      <c r="T233" s="317" t="str">
        <f t="shared" si="12"/>
        <v/>
      </c>
      <c r="U233" s="318" t="str">
        <f t="shared" si="13"/>
        <v/>
      </c>
      <c r="V233" s="318" t="str">
        <f t="shared" si="14"/>
        <v/>
      </c>
      <c r="W233" s="318" t="str">
        <f t="shared" si="15"/>
        <v/>
      </c>
    </row>
    <row r="234" spans="1:26" ht="15">
      <c r="A234" s="327" t="str">
        <f>IF(eligibilité!A22="","",eligibilité!A22)</f>
        <v/>
      </c>
      <c r="B234" s="766"/>
      <c r="C234" s="766"/>
      <c r="D234" s="766"/>
      <c r="E234" s="766"/>
      <c r="F234" s="328" t="str">
        <f>IF(eligibilité!AF22="","",eligibilité!AF22)</f>
        <v/>
      </c>
      <c r="G234" s="329" t="str">
        <f>IF(AND(eligibilité!AG22="",F234="Non éligible"),"Non éligible",eligibilité!AG22)</f>
        <v/>
      </c>
      <c r="H234" s="772" t="str">
        <f t="shared" si="3"/>
        <v/>
      </c>
      <c r="I234" s="772"/>
      <c r="J234" s="772"/>
      <c r="K234" s="447" t="str">
        <f t="shared" si="5"/>
        <v/>
      </c>
      <c r="L234" s="316" t="str">
        <f>eligibilité!AD22</f>
        <v/>
      </c>
      <c r="M234" s="317" t="str">
        <f>eligibilité!AH22</f>
        <v/>
      </c>
      <c r="N234" s="108" t="str">
        <f t="shared" si="6"/>
        <v/>
      </c>
      <c r="O234" s="107" t="str">
        <f t="shared" si="7"/>
        <v/>
      </c>
      <c r="P234" s="109" t="str">
        <f t="shared" si="8"/>
        <v/>
      </c>
      <c r="Q234" s="109" t="str">
        <f t="shared" si="9"/>
        <v/>
      </c>
      <c r="R234" s="316" t="str">
        <f t="shared" si="10"/>
        <v/>
      </c>
      <c r="S234" s="317" t="str">
        <f t="shared" si="11"/>
        <v/>
      </c>
      <c r="T234" s="317" t="str">
        <f t="shared" si="12"/>
        <v/>
      </c>
      <c r="U234" s="318" t="str">
        <f t="shared" si="13"/>
        <v/>
      </c>
      <c r="V234" s="318" t="str">
        <f t="shared" si="14"/>
        <v/>
      </c>
      <c r="W234" s="318" t="str">
        <f t="shared" si="15"/>
        <v/>
      </c>
    </row>
    <row r="235" spans="1:26" ht="15">
      <c r="A235" s="327" t="str">
        <f>IF(eligibilité!A23="","",eligibilité!A23)</f>
        <v/>
      </c>
      <c r="B235" s="766" t="str">
        <f t="shared" si="4"/>
        <v/>
      </c>
      <c r="C235" s="766"/>
      <c r="D235" s="766"/>
      <c r="E235" s="766"/>
      <c r="F235" s="328" t="str">
        <f>IF(eligibilité!AF23="","",eligibilité!AF23)</f>
        <v/>
      </c>
      <c r="G235" s="329" t="str">
        <f>IF(AND(eligibilité!AG23="",F235="Non éligible"),"Non éligible",eligibilité!AG23)</f>
        <v/>
      </c>
      <c r="H235" s="772" t="str">
        <f t="shared" si="3"/>
        <v/>
      </c>
      <c r="I235" s="772"/>
      <c r="J235" s="772"/>
      <c r="K235" s="447" t="str">
        <f t="shared" si="5"/>
        <v/>
      </c>
      <c r="L235" s="316" t="str">
        <f>eligibilité!AD23</f>
        <v/>
      </c>
      <c r="M235" s="317" t="str">
        <f>eligibilité!AH23</f>
        <v/>
      </c>
      <c r="N235" s="108" t="str">
        <f t="shared" si="6"/>
        <v/>
      </c>
      <c r="O235" s="107" t="str">
        <f t="shared" si="7"/>
        <v/>
      </c>
      <c r="P235" s="109" t="str">
        <f t="shared" si="8"/>
        <v/>
      </c>
      <c r="Q235" s="109" t="str">
        <f t="shared" si="9"/>
        <v/>
      </c>
      <c r="R235" s="316" t="str">
        <f t="shared" si="10"/>
        <v/>
      </c>
      <c r="S235" s="317" t="str">
        <f t="shared" si="11"/>
        <v/>
      </c>
      <c r="T235" s="317" t="str">
        <f t="shared" si="12"/>
        <v/>
      </c>
      <c r="U235" s="318" t="str">
        <f t="shared" si="13"/>
        <v/>
      </c>
      <c r="V235" s="318" t="str">
        <f t="shared" si="14"/>
        <v/>
      </c>
      <c r="W235" s="318" t="str">
        <f t="shared" si="15"/>
        <v/>
      </c>
    </row>
    <row r="236" spans="1:26" ht="15">
      <c r="A236" s="327" t="str">
        <f>IF(eligibilité!A24="","",eligibilité!A24)</f>
        <v/>
      </c>
      <c r="B236" s="766" t="str">
        <f t="shared" si="4"/>
        <v/>
      </c>
      <c r="C236" s="766"/>
      <c r="D236" s="766"/>
      <c r="E236" s="766"/>
      <c r="F236" s="328" t="str">
        <f>IF(eligibilité!AF24="","",eligibilité!AF24)</f>
        <v/>
      </c>
      <c r="G236" s="329" t="str">
        <f>IF(AND(eligibilité!AG24="",F236="Non éligible"),"Non éligible",eligibilité!AG24)</f>
        <v/>
      </c>
      <c r="H236" s="772" t="str">
        <f t="shared" si="3"/>
        <v/>
      </c>
      <c r="I236" s="772"/>
      <c r="J236" s="772"/>
      <c r="K236" s="447" t="str">
        <f t="shared" si="5"/>
        <v/>
      </c>
      <c r="L236" s="316" t="str">
        <f>eligibilité!AD24</f>
        <v/>
      </c>
      <c r="M236" s="317" t="str">
        <f>eligibilité!AH24</f>
        <v/>
      </c>
      <c r="N236" s="108" t="str">
        <f t="shared" si="6"/>
        <v/>
      </c>
      <c r="O236" s="107" t="str">
        <f t="shared" si="7"/>
        <v/>
      </c>
      <c r="P236" s="109" t="str">
        <f t="shared" si="8"/>
        <v/>
      </c>
      <c r="Q236" s="109" t="str">
        <f t="shared" si="9"/>
        <v/>
      </c>
      <c r="R236" s="316" t="str">
        <f t="shared" si="10"/>
        <v/>
      </c>
      <c r="S236" s="317" t="str">
        <f t="shared" si="11"/>
        <v/>
      </c>
      <c r="T236" s="317" t="str">
        <f t="shared" si="12"/>
        <v/>
      </c>
      <c r="U236" s="318" t="str">
        <f t="shared" si="13"/>
        <v/>
      </c>
      <c r="V236" s="318" t="str">
        <f t="shared" si="14"/>
        <v/>
      </c>
      <c r="W236" s="318" t="str">
        <f t="shared" si="15"/>
        <v/>
      </c>
    </row>
    <row r="237" spans="1:26" ht="15">
      <c r="A237" s="327" t="str">
        <f>IF(eligibilité!A25="","",eligibilité!A25)</f>
        <v/>
      </c>
      <c r="B237" s="766" t="str">
        <f t="shared" si="4"/>
        <v/>
      </c>
      <c r="C237" s="766"/>
      <c r="D237" s="766"/>
      <c r="E237" s="766"/>
      <c r="F237" s="328" t="str">
        <f>IF(eligibilité!AF25="","",eligibilité!AF25)</f>
        <v/>
      </c>
      <c r="G237" s="329" t="str">
        <f>IF(AND(eligibilité!AG25="",F237="Non éligible"),"Non éligible",eligibilité!AG25)</f>
        <v/>
      </c>
      <c r="H237" s="772" t="str">
        <f t="shared" si="3"/>
        <v/>
      </c>
      <c r="I237" s="772"/>
      <c r="J237" s="772"/>
      <c r="K237" s="447" t="str">
        <f t="shared" si="5"/>
        <v/>
      </c>
      <c r="L237" s="316" t="str">
        <f>eligibilité!AD25</f>
        <v/>
      </c>
      <c r="M237" s="317" t="str">
        <f>eligibilité!AH25</f>
        <v/>
      </c>
      <c r="N237" s="108" t="str">
        <f t="shared" si="6"/>
        <v/>
      </c>
      <c r="O237" s="107" t="str">
        <f t="shared" si="7"/>
        <v/>
      </c>
      <c r="P237" s="109" t="str">
        <f t="shared" si="8"/>
        <v/>
      </c>
      <c r="Q237" s="109" t="str">
        <f t="shared" si="9"/>
        <v/>
      </c>
      <c r="R237" s="316" t="str">
        <f t="shared" si="10"/>
        <v/>
      </c>
      <c r="S237" s="317" t="str">
        <f t="shared" si="11"/>
        <v/>
      </c>
      <c r="T237" s="317" t="str">
        <f t="shared" si="12"/>
        <v/>
      </c>
      <c r="U237" s="318" t="str">
        <f t="shared" si="13"/>
        <v/>
      </c>
      <c r="V237" s="318" t="str">
        <f t="shared" si="14"/>
        <v/>
      </c>
      <c r="W237" s="318" t="str">
        <f t="shared" si="15"/>
        <v/>
      </c>
    </row>
    <row r="238" spans="1:26" ht="15">
      <c r="A238" s="327" t="str">
        <f>IF(eligibilité!A26="","",eligibilité!A26)</f>
        <v/>
      </c>
      <c r="B238" s="766" t="str">
        <f t="shared" si="4"/>
        <v/>
      </c>
      <c r="C238" s="766"/>
      <c r="D238" s="766"/>
      <c r="E238" s="766"/>
      <c r="F238" s="328" t="str">
        <f>IF(eligibilité!AF26="","",eligibilité!AF26)</f>
        <v/>
      </c>
      <c r="G238" s="329" t="str">
        <f>IF(AND(eligibilité!AG26="",F238="Non éligible"),"Non éligible",eligibilité!AG26)</f>
        <v/>
      </c>
      <c r="H238" s="772" t="str">
        <f t="shared" si="3"/>
        <v/>
      </c>
      <c r="I238" s="772"/>
      <c r="J238" s="772"/>
      <c r="K238" s="447" t="str">
        <f t="shared" si="5"/>
        <v/>
      </c>
      <c r="L238" s="316" t="str">
        <f>eligibilité!AD26</f>
        <v/>
      </c>
      <c r="M238" s="317" t="str">
        <f>eligibilité!AH26</f>
        <v/>
      </c>
      <c r="N238" s="108" t="str">
        <f t="shared" si="6"/>
        <v/>
      </c>
      <c r="O238" s="107" t="str">
        <f t="shared" si="7"/>
        <v/>
      </c>
      <c r="P238" s="109" t="str">
        <f t="shared" si="8"/>
        <v/>
      </c>
      <c r="Q238" s="109" t="str">
        <f t="shared" si="9"/>
        <v/>
      </c>
      <c r="R238" s="316" t="str">
        <f t="shared" si="10"/>
        <v/>
      </c>
      <c r="S238" s="317" t="str">
        <f t="shared" si="11"/>
        <v/>
      </c>
      <c r="T238" s="317" t="str">
        <f t="shared" si="12"/>
        <v/>
      </c>
      <c r="U238" s="318" t="str">
        <f t="shared" si="13"/>
        <v/>
      </c>
      <c r="V238" s="318" t="str">
        <f t="shared" si="14"/>
        <v/>
      </c>
      <c r="W238" s="318" t="str">
        <f t="shared" si="15"/>
        <v/>
      </c>
    </row>
    <row r="239" spans="1:26" ht="15">
      <c r="A239" s="327" t="str">
        <f>IF(eligibilité!A27="","",eligibilité!A27)</f>
        <v/>
      </c>
      <c r="B239" s="766" t="str">
        <f t="shared" si="4"/>
        <v/>
      </c>
      <c r="C239" s="766"/>
      <c r="D239" s="766"/>
      <c r="E239" s="766"/>
      <c r="F239" s="328" t="str">
        <f>IF(eligibilité!AF27="","",eligibilité!AF27)</f>
        <v/>
      </c>
      <c r="G239" s="329" t="str">
        <f>IF(AND(eligibilité!AG27="",F239="Non éligible"),"Non éligible",eligibilité!AG27)</f>
        <v/>
      </c>
      <c r="H239" s="772" t="str">
        <f t="shared" si="3"/>
        <v/>
      </c>
      <c r="I239" s="772"/>
      <c r="J239" s="772"/>
      <c r="K239" s="447" t="str">
        <f t="shared" si="5"/>
        <v/>
      </c>
      <c r="L239" s="316" t="str">
        <f>eligibilité!AD27</f>
        <v/>
      </c>
      <c r="M239" s="317" t="str">
        <f>eligibilité!AH27</f>
        <v/>
      </c>
      <c r="N239" s="108" t="str">
        <f t="shared" si="6"/>
        <v/>
      </c>
      <c r="O239" s="107" t="str">
        <f t="shared" si="7"/>
        <v/>
      </c>
      <c r="P239" s="109" t="str">
        <f t="shared" si="8"/>
        <v/>
      </c>
      <c r="Q239" s="109" t="str">
        <f t="shared" si="9"/>
        <v/>
      </c>
      <c r="R239" s="316" t="str">
        <f t="shared" si="10"/>
        <v/>
      </c>
      <c r="S239" s="317" t="str">
        <f t="shared" si="11"/>
        <v/>
      </c>
      <c r="T239" s="317" t="str">
        <f t="shared" si="12"/>
        <v/>
      </c>
      <c r="U239" s="318" t="str">
        <f t="shared" si="13"/>
        <v/>
      </c>
      <c r="V239" s="318" t="str">
        <f t="shared" si="14"/>
        <v/>
      </c>
      <c r="W239" s="318" t="str">
        <f t="shared" si="15"/>
        <v/>
      </c>
    </row>
    <row r="240" spans="1:26" ht="15">
      <c r="A240" s="327" t="str">
        <f>IF(eligibilité!A28="","",eligibilité!A28)</f>
        <v/>
      </c>
      <c r="B240" s="766" t="str">
        <f t="shared" si="4"/>
        <v/>
      </c>
      <c r="C240" s="766"/>
      <c r="D240" s="766"/>
      <c r="E240" s="766"/>
      <c r="F240" s="328" t="str">
        <f>IF(eligibilité!AF28="","",eligibilité!AF28)</f>
        <v/>
      </c>
      <c r="G240" s="329" t="str">
        <f>IF(AND(eligibilité!AG28="",F240="Non éligible"),"Non éligible",eligibilité!AG28)</f>
        <v/>
      </c>
      <c r="H240" s="772" t="str">
        <f t="shared" si="3"/>
        <v/>
      </c>
      <c r="I240" s="772"/>
      <c r="J240" s="772"/>
      <c r="K240" s="447" t="str">
        <f t="shared" si="5"/>
        <v/>
      </c>
      <c r="L240" s="316" t="str">
        <f>eligibilité!AD28</f>
        <v/>
      </c>
      <c r="M240" s="317" t="str">
        <f>eligibilité!AH28</f>
        <v/>
      </c>
      <c r="N240" s="108" t="str">
        <f t="shared" si="6"/>
        <v/>
      </c>
      <c r="O240" s="107" t="str">
        <f t="shared" si="7"/>
        <v/>
      </c>
      <c r="P240" s="109" t="str">
        <f t="shared" si="8"/>
        <v/>
      </c>
      <c r="Q240" s="109" t="str">
        <f t="shared" si="9"/>
        <v/>
      </c>
      <c r="R240" s="316" t="str">
        <f t="shared" si="10"/>
        <v/>
      </c>
      <c r="S240" s="317" t="str">
        <f t="shared" si="11"/>
        <v/>
      </c>
      <c r="T240" s="317" t="str">
        <f t="shared" si="12"/>
        <v/>
      </c>
      <c r="U240" s="318" t="str">
        <f t="shared" si="13"/>
        <v/>
      </c>
      <c r="V240" s="318" t="str">
        <f t="shared" si="14"/>
        <v/>
      </c>
      <c r="W240" s="318" t="str">
        <f t="shared" si="15"/>
        <v/>
      </c>
    </row>
    <row r="241" spans="1:23" ht="15">
      <c r="A241" s="327" t="str">
        <f>IF(eligibilité!A29="","",eligibilité!A29)</f>
        <v/>
      </c>
      <c r="B241" s="766" t="str">
        <f t="shared" si="4"/>
        <v/>
      </c>
      <c r="C241" s="766"/>
      <c r="D241" s="766"/>
      <c r="E241" s="766"/>
      <c r="F241" s="328" t="str">
        <f>IF(eligibilité!AF29="","",eligibilité!AF29)</f>
        <v/>
      </c>
      <c r="G241" s="329" t="str">
        <f>IF(AND(eligibilité!AG29="",F241="Non éligible"),"Non éligible",eligibilité!AG29)</f>
        <v/>
      </c>
      <c r="H241" s="772" t="str">
        <f t="shared" si="3"/>
        <v/>
      </c>
      <c r="I241" s="772"/>
      <c r="J241" s="772"/>
      <c r="K241" s="447" t="str">
        <f t="shared" si="5"/>
        <v/>
      </c>
      <c r="L241" s="316" t="str">
        <f>eligibilité!AD29</f>
        <v/>
      </c>
      <c r="M241" s="317" t="str">
        <f>eligibilité!AH29</f>
        <v/>
      </c>
      <c r="N241" s="108" t="str">
        <f t="shared" si="6"/>
        <v/>
      </c>
      <c r="O241" s="107" t="str">
        <f t="shared" si="7"/>
        <v/>
      </c>
      <c r="P241" s="109" t="str">
        <f t="shared" si="8"/>
        <v/>
      </c>
      <c r="Q241" s="109" t="str">
        <f t="shared" si="9"/>
        <v/>
      </c>
      <c r="R241" s="316" t="str">
        <f t="shared" si="10"/>
        <v/>
      </c>
      <c r="S241" s="317" t="str">
        <f t="shared" si="11"/>
        <v/>
      </c>
      <c r="T241" s="317" t="str">
        <f t="shared" si="12"/>
        <v/>
      </c>
      <c r="U241" s="318" t="str">
        <f t="shared" si="13"/>
        <v/>
      </c>
      <c r="V241" s="318" t="str">
        <f t="shared" si="14"/>
        <v/>
      </c>
      <c r="W241" s="318" t="str">
        <f t="shared" si="15"/>
        <v/>
      </c>
    </row>
    <row r="242" spans="1:23" ht="15">
      <c r="A242" s="327" t="str">
        <f>IF(eligibilité!A30="","",eligibilité!A30)</f>
        <v/>
      </c>
      <c r="B242" s="766" t="str">
        <f t="shared" si="4"/>
        <v/>
      </c>
      <c r="C242" s="766"/>
      <c r="D242" s="766"/>
      <c r="E242" s="766"/>
      <c r="F242" s="328" t="str">
        <f>IF(eligibilité!AF30="","",eligibilité!AF30)</f>
        <v/>
      </c>
      <c r="G242" s="329" t="str">
        <f>IF(AND(eligibilité!AG30="",F242="Non éligible"),"Non éligible",eligibilité!AG30)</f>
        <v/>
      </c>
      <c r="H242" s="772" t="str">
        <f t="shared" si="3"/>
        <v/>
      </c>
      <c r="I242" s="772"/>
      <c r="J242" s="772"/>
      <c r="K242" s="447" t="str">
        <f t="shared" si="5"/>
        <v/>
      </c>
      <c r="L242" s="316" t="str">
        <f>eligibilité!AD30</f>
        <v/>
      </c>
      <c r="M242" s="317" t="str">
        <f>eligibilité!AH30</f>
        <v/>
      </c>
      <c r="N242" s="108" t="str">
        <f t="shared" si="6"/>
        <v/>
      </c>
      <c r="O242" s="107" t="str">
        <f t="shared" si="7"/>
        <v/>
      </c>
      <c r="P242" s="109" t="str">
        <f t="shared" si="8"/>
        <v/>
      </c>
      <c r="Q242" s="109" t="str">
        <f t="shared" si="9"/>
        <v/>
      </c>
      <c r="R242" s="316" t="str">
        <f t="shared" si="10"/>
        <v/>
      </c>
      <c r="S242" s="317" t="str">
        <f t="shared" si="11"/>
        <v/>
      </c>
      <c r="T242" s="317" t="str">
        <f t="shared" si="12"/>
        <v/>
      </c>
      <c r="U242" s="318" t="str">
        <f t="shared" si="13"/>
        <v/>
      </c>
      <c r="V242" s="318" t="str">
        <f t="shared" si="14"/>
        <v/>
      </c>
      <c r="W242" s="318" t="str">
        <f t="shared" si="15"/>
        <v/>
      </c>
    </row>
    <row r="243" spans="1:23" ht="15">
      <c r="A243" s="327" t="str">
        <f>IF(eligibilité!A31="","",eligibilité!A31)</f>
        <v/>
      </c>
      <c r="B243" s="766" t="str">
        <f t="shared" si="4"/>
        <v/>
      </c>
      <c r="C243" s="766"/>
      <c r="D243" s="766"/>
      <c r="E243" s="766"/>
      <c r="F243" s="328" t="str">
        <f>IF(eligibilité!AF31="","",eligibilité!AF31)</f>
        <v/>
      </c>
      <c r="G243" s="329" t="str">
        <f>IF(AND(eligibilité!AG31="",F243="Non éligible"),"Non éligible",eligibilité!AG31)</f>
        <v/>
      </c>
      <c r="H243" s="772" t="str">
        <f t="shared" si="3"/>
        <v/>
      </c>
      <c r="I243" s="772"/>
      <c r="J243" s="772"/>
      <c r="K243" s="447" t="str">
        <f t="shared" si="5"/>
        <v/>
      </c>
      <c r="L243" s="316" t="str">
        <f>eligibilité!AD31</f>
        <v/>
      </c>
      <c r="M243" s="317" t="str">
        <f>eligibilité!AH31</f>
        <v/>
      </c>
      <c r="N243" s="108" t="str">
        <f t="shared" si="6"/>
        <v/>
      </c>
      <c r="O243" s="107" t="str">
        <f t="shared" si="7"/>
        <v/>
      </c>
      <c r="P243" s="109" t="str">
        <f t="shared" si="8"/>
        <v/>
      </c>
      <c r="Q243" s="109" t="str">
        <f t="shared" si="9"/>
        <v/>
      </c>
      <c r="R243" s="316" t="str">
        <f t="shared" si="10"/>
        <v/>
      </c>
      <c r="S243" s="317" t="str">
        <f t="shared" si="11"/>
        <v/>
      </c>
      <c r="T243" s="317" t="str">
        <f t="shared" si="12"/>
        <v/>
      </c>
      <c r="U243" s="318" t="str">
        <f t="shared" si="13"/>
        <v/>
      </c>
      <c r="V243" s="318" t="str">
        <f t="shared" si="14"/>
        <v/>
      </c>
      <c r="W243" s="318" t="str">
        <f t="shared" si="15"/>
        <v/>
      </c>
    </row>
    <row r="244" spans="1:23" ht="15">
      <c r="A244" s="327" t="str">
        <f>IF(eligibilité!A32="","",eligibilité!A32)</f>
        <v/>
      </c>
      <c r="B244" s="766" t="str">
        <f t="shared" si="4"/>
        <v/>
      </c>
      <c r="C244" s="766"/>
      <c r="D244" s="766"/>
      <c r="E244" s="766"/>
      <c r="F244" s="328" t="str">
        <f>IF(eligibilité!AF32="","",eligibilité!AF32)</f>
        <v/>
      </c>
      <c r="G244" s="329" t="str">
        <f>IF(AND(eligibilité!AG32="",F244="Non éligible"),"Non éligible",eligibilité!AG32)</f>
        <v/>
      </c>
      <c r="H244" s="772" t="str">
        <f t="shared" si="3"/>
        <v/>
      </c>
      <c r="I244" s="772"/>
      <c r="J244" s="772"/>
      <c r="K244" s="447" t="str">
        <f t="shared" si="5"/>
        <v/>
      </c>
      <c r="L244" s="316" t="str">
        <f>eligibilité!AD32</f>
        <v/>
      </c>
      <c r="M244" s="317" t="str">
        <f>eligibilité!AH32</f>
        <v/>
      </c>
      <c r="N244" s="108" t="str">
        <f t="shared" si="6"/>
        <v/>
      </c>
      <c r="O244" s="107" t="str">
        <f t="shared" si="7"/>
        <v/>
      </c>
      <c r="P244" s="109" t="str">
        <f t="shared" si="8"/>
        <v/>
      </c>
      <c r="Q244" s="109" t="str">
        <f t="shared" si="9"/>
        <v/>
      </c>
      <c r="R244" s="316" t="str">
        <f t="shared" si="10"/>
        <v/>
      </c>
      <c r="S244" s="317" t="str">
        <f t="shared" si="11"/>
        <v/>
      </c>
      <c r="T244" s="317" t="str">
        <f t="shared" si="12"/>
        <v/>
      </c>
      <c r="U244" s="318" t="str">
        <f t="shared" si="13"/>
        <v/>
      </c>
      <c r="V244" s="318" t="str">
        <f t="shared" si="14"/>
        <v/>
      </c>
      <c r="W244" s="318" t="str">
        <f t="shared" si="15"/>
        <v/>
      </c>
    </row>
    <row r="245" spans="1:23" ht="15">
      <c r="A245" s="327" t="str">
        <f>IF(eligibilité!A33="","",eligibilité!A33)</f>
        <v/>
      </c>
      <c r="B245" s="766" t="str">
        <f t="shared" si="4"/>
        <v/>
      </c>
      <c r="C245" s="766"/>
      <c r="D245" s="766"/>
      <c r="E245" s="766"/>
      <c r="F245" s="328" t="str">
        <f>IF(eligibilité!AF33="","",eligibilité!AF33)</f>
        <v/>
      </c>
      <c r="G245" s="329" t="str">
        <f>IF(AND(eligibilité!AG33="",F245="Non éligible"),"Non éligible",eligibilité!AG33)</f>
        <v/>
      </c>
      <c r="H245" s="772" t="str">
        <f t="shared" si="3"/>
        <v/>
      </c>
      <c r="I245" s="772"/>
      <c r="J245" s="772"/>
      <c r="K245" s="447" t="str">
        <f t="shared" si="5"/>
        <v/>
      </c>
      <c r="L245" s="316" t="str">
        <f>eligibilité!AD33</f>
        <v/>
      </c>
      <c r="M245" s="317" t="str">
        <f>eligibilité!AH33</f>
        <v/>
      </c>
      <c r="N245" s="108" t="str">
        <f t="shared" si="6"/>
        <v/>
      </c>
      <c r="O245" s="107" t="str">
        <f t="shared" si="7"/>
        <v/>
      </c>
      <c r="P245" s="109" t="str">
        <f t="shared" si="8"/>
        <v/>
      </c>
      <c r="Q245" s="109" t="str">
        <f t="shared" si="9"/>
        <v/>
      </c>
      <c r="R245" s="316" t="str">
        <f t="shared" si="10"/>
        <v/>
      </c>
      <c r="S245" s="317" t="str">
        <f t="shared" si="11"/>
        <v/>
      </c>
      <c r="T245" s="317" t="str">
        <f t="shared" si="12"/>
        <v/>
      </c>
      <c r="U245" s="318" t="str">
        <f t="shared" si="13"/>
        <v/>
      </c>
      <c r="V245" s="318" t="str">
        <f t="shared" si="14"/>
        <v/>
      </c>
      <c r="W245" s="318" t="str">
        <f t="shared" si="15"/>
        <v/>
      </c>
    </row>
    <row r="246" spans="1:23" ht="15">
      <c r="A246" s="327" t="str">
        <f>IF(eligibilité!A34="","",eligibilité!A34)</f>
        <v/>
      </c>
      <c r="B246" s="766" t="str">
        <f t="shared" si="4"/>
        <v/>
      </c>
      <c r="C246" s="766"/>
      <c r="D246" s="766"/>
      <c r="E246" s="766"/>
      <c r="F246" s="328" t="str">
        <f>IF(eligibilité!AF34="","",eligibilité!AF34)</f>
        <v/>
      </c>
      <c r="G246" s="329" t="str">
        <f>IF(AND(eligibilité!AG34="",F246="Non éligible"),"Non éligible",eligibilité!AG34)</f>
        <v/>
      </c>
      <c r="H246" s="772" t="str">
        <f t="shared" si="3"/>
        <v/>
      </c>
      <c r="I246" s="772"/>
      <c r="J246" s="772"/>
      <c r="K246" s="447" t="str">
        <f t="shared" si="5"/>
        <v/>
      </c>
      <c r="L246" s="316" t="str">
        <f>eligibilité!AD34</f>
        <v/>
      </c>
      <c r="M246" s="317" t="str">
        <f>eligibilité!AH34</f>
        <v/>
      </c>
      <c r="N246" s="108" t="str">
        <f t="shared" si="6"/>
        <v/>
      </c>
      <c r="O246" s="107" t="str">
        <f t="shared" si="7"/>
        <v/>
      </c>
      <c r="P246" s="109" t="str">
        <f t="shared" si="8"/>
        <v/>
      </c>
      <c r="Q246" s="109" t="str">
        <f t="shared" si="9"/>
        <v/>
      </c>
      <c r="R246" s="316" t="str">
        <f t="shared" si="10"/>
        <v/>
      </c>
      <c r="S246" s="317" t="str">
        <f t="shared" si="11"/>
        <v/>
      </c>
      <c r="T246" s="317" t="str">
        <f t="shared" si="12"/>
        <v/>
      </c>
      <c r="U246" s="318" t="str">
        <f t="shared" si="13"/>
        <v/>
      </c>
      <c r="V246" s="318" t="str">
        <f t="shared" si="14"/>
        <v/>
      </c>
      <c r="W246" s="318" t="str">
        <f t="shared" si="15"/>
        <v/>
      </c>
    </row>
    <row r="247" spans="1:23" ht="15">
      <c r="A247" s="327" t="str">
        <f>IF(eligibilité!A35="","",eligibilité!A35)</f>
        <v/>
      </c>
      <c r="B247" s="766" t="str">
        <f t="shared" si="4"/>
        <v/>
      </c>
      <c r="C247" s="766"/>
      <c r="D247" s="766"/>
      <c r="E247" s="766"/>
      <c r="F247" s="328" t="str">
        <f>IF(eligibilité!AF35="","",eligibilité!AF35)</f>
        <v/>
      </c>
      <c r="G247" s="329" t="str">
        <f>IF(AND(eligibilité!AG35="",F247="Non éligible"),"Non éligible",eligibilité!AG35)</f>
        <v/>
      </c>
      <c r="H247" s="772" t="str">
        <f t="shared" si="3"/>
        <v/>
      </c>
      <c r="I247" s="772"/>
      <c r="J247" s="772"/>
      <c r="K247" s="447" t="str">
        <f t="shared" si="5"/>
        <v/>
      </c>
      <c r="L247" s="316" t="str">
        <f>eligibilité!AD35</f>
        <v/>
      </c>
      <c r="M247" s="317" t="str">
        <f>eligibilité!AH35</f>
        <v/>
      </c>
      <c r="N247" s="108" t="str">
        <f t="shared" si="6"/>
        <v/>
      </c>
      <c r="O247" s="107" t="str">
        <f t="shared" si="7"/>
        <v/>
      </c>
      <c r="P247" s="109" t="str">
        <f t="shared" si="8"/>
        <v/>
      </c>
      <c r="Q247" s="109" t="str">
        <f t="shared" si="9"/>
        <v/>
      </c>
      <c r="R247" s="316" t="str">
        <f t="shared" si="10"/>
        <v/>
      </c>
      <c r="S247" s="317" t="str">
        <f t="shared" si="11"/>
        <v/>
      </c>
      <c r="T247" s="317" t="str">
        <f t="shared" si="12"/>
        <v/>
      </c>
      <c r="U247" s="318" t="str">
        <f t="shared" si="13"/>
        <v/>
      </c>
      <c r="V247" s="318" t="str">
        <f t="shared" si="14"/>
        <v/>
      </c>
      <c r="W247" s="318" t="str">
        <f t="shared" si="15"/>
        <v/>
      </c>
    </row>
    <row r="248" spans="1:23" ht="15">
      <c r="A248" s="327" t="str">
        <f>IF(eligibilité!A36="","",eligibilité!A36)</f>
        <v/>
      </c>
      <c r="B248" s="766" t="str">
        <f t="shared" si="4"/>
        <v/>
      </c>
      <c r="C248" s="766"/>
      <c r="D248" s="766"/>
      <c r="E248" s="766"/>
      <c r="F248" s="328" t="str">
        <f>IF(eligibilité!AF36="","",eligibilité!AF36)</f>
        <v/>
      </c>
      <c r="G248" s="329" t="str">
        <f>IF(AND(eligibilité!AG36="",F248="Non éligible"),"Non éligible",eligibilité!AG36)</f>
        <v/>
      </c>
      <c r="H248" s="772" t="str">
        <f t="shared" si="3"/>
        <v/>
      </c>
      <c r="I248" s="772"/>
      <c r="J248" s="772"/>
      <c r="K248" s="447" t="str">
        <f t="shared" si="5"/>
        <v/>
      </c>
      <c r="L248" s="316" t="str">
        <f>eligibilité!AD36</f>
        <v/>
      </c>
      <c r="M248" s="317" t="str">
        <f>eligibilité!AH36</f>
        <v/>
      </c>
      <c r="N248" s="108" t="str">
        <f t="shared" si="6"/>
        <v/>
      </c>
      <c r="O248" s="107" t="str">
        <f t="shared" si="7"/>
        <v/>
      </c>
      <c r="P248" s="109" t="str">
        <f t="shared" si="8"/>
        <v/>
      </c>
      <c r="Q248" s="109" t="str">
        <f t="shared" si="9"/>
        <v/>
      </c>
      <c r="R248" s="316" t="str">
        <f t="shared" si="10"/>
        <v/>
      </c>
      <c r="S248" s="317" t="str">
        <f t="shared" si="11"/>
        <v/>
      </c>
      <c r="T248" s="317" t="str">
        <f t="shared" si="12"/>
        <v/>
      </c>
      <c r="U248" s="318" t="str">
        <f t="shared" si="13"/>
        <v/>
      </c>
      <c r="V248" s="318" t="str">
        <f t="shared" si="14"/>
        <v/>
      </c>
      <c r="W248" s="318" t="str">
        <f t="shared" si="15"/>
        <v/>
      </c>
    </row>
    <row r="249" spans="1:23" ht="15">
      <c r="A249" s="327" t="str">
        <f>IF(eligibilité!A37="","",eligibilité!A37)</f>
        <v/>
      </c>
      <c r="B249" s="766" t="str">
        <f t="shared" si="4"/>
        <v/>
      </c>
      <c r="C249" s="766"/>
      <c r="D249" s="766"/>
      <c r="E249" s="766"/>
      <c r="F249" s="328" t="str">
        <f>IF(eligibilité!AF37="","",eligibilité!AF37)</f>
        <v/>
      </c>
      <c r="G249" s="329" t="str">
        <f>IF(AND(eligibilité!AG37="",F249="Non éligible"),"Non éligible",eligibilité!AG37)</f>
        <v/>
      </c>
      <c r="H249" s="772" t="str">
        <f t="shared" si="3"/>
        <v/>
      </c>
      <c r="I249" s="772"/>
      <c r="J249" s="772"/>
      <c r="K249" s="447" t="str">
        <f t="shared" si="5"/>
        <v/>
      </c>
      <c r="L249" s="316" t="str">
        <f>eligibilité!AD37</f>
        <v/>
      </c>
      <c r="M249" s="317" t="str">
        <f>eligibilité!AH37</f>
        <v/>
      </c>
      <c r="N249" s="108" t="str">
        <f t="shared" si="6"/>
        <v/>
      </c>
      <c r="O249" s="107" t="str">
        <f t="shared" si="7"/>
        <v/>
      </c>
      <c r="P249" s="109" t="str">
        <f t="shared" si="8"/>
        <v/>
      </c>
      <c r="Q249" s="109" t="str">
        <f t="shared" si="9"/>
        <v/>
      </c>
      <c r="R249" s="316" t="str">
        <f t="shared" si="10"/>
        <v/>
      </c>
      <c r="S249" s="317" t="str">
        <f t="shared" si="11"/>
        <v/>
      </c>
      <c r="T249" s="317" t="str">
        <f t="shared" si="12"/>
        <v/>
      </c>
      <c r="U249" s="318" t="str">
        <f t="shared" si="13"/>
        <v/>
      </c>
      <c r="V249" s="318" t="str">
        <f t="shared" si="14"/>
        <v/>
      </c>
      <c r="W249" s="318" t="str">
        <f t="shared" si="15"/>
        <v/>
      </c>
    </row>
    <row r="250" spans="1:23" ht="15">
      <c r="A250" s="327" t="str">
        <f>IF(eligibilité!A38="","",eligibilité!A38)</f>
        <v/>
      </c>
      <c r="B250" s="766" t="str">
        <f t="shared" si="4"/>
        <v/>
      </c>
      <c r="C250" s="766"/>
      <c r="D250" s="766"/>
      <c r="E250" s="766"/>
      <c r="F250" s="328" t="str">
        <f>IF(eligibilité!AF38="","",eligibilité!AF38)</f>
        <v/>
      </c>
      <c r="G250" s="329" t="str">
        <f>IF(AND(eligibilité!AG38="",F250="Non éligible"),"Non éligible",eligibilité!AG38)</f>
        <v/>
      </c>
      <c r="H250" s="772" t="str">
        <f t="shared" si="3"/>
        <v/>
      </c>
      <c r="I250" s="772"/>
      <c r="J250" s="772"/>
      <c r="K250" s="447" t="str">
        <f t="shared" si="5"/>
        <v/>
      </c>
      <c r="L250" s="316" t="str">
        <f>eligibilité!AD38</f>
        <v/>
      </c>
      <c r="M250" s="317" t="str">
        <f>eligibilité!AH38</f>
        <v/>
      </c>
      <c r="N250" s="108" t="str">
        <f t="shared" si="6"/>
        <v/>
      </c>
      <c r="O250" s="107" t="str">
        <f t="shared" si="7"/>
        <v/>
      </c>
      <c r="P250" s="109" t="str">
        <f t="shared" si="8"/>
        <v/>
      </c>
      <c r="Q250" s="109" t="str">
        <f t="shared" si="9"/>
        <v/>
      </c>
      <c r="R250" s="316" t="str">
        <f t="shared" si="10"/>
        <v/>
      </c>
      <c r="S250" s="317" t="str">
        <f t="shared" si="11"/>
        <v/>
      </c>
      <c r="T250" s="317" t="str">
        <f t="shared" si="12"/>
        <v/>
      </c>
      <c r="U250" s="318" t="str">
        <f t="shared" si="13"/>
        <v/>
      </c>
      <c r="V250" s="318" t="str">
        <f t="shared" si="14"/>
        <v/>
      </c>
      <c r="W250" s="318" t="str">
        <f t="shared" si="15"/>
        <v/>
      </c>
    </row>
    <row r="251" spans="1:23" ht="15">
      <c r="A251" s="327" t="str">
        <f>IF(eligibilité!A39="","",eligibilité!A39)</f>
        <v/>
      </c>
      <c r="B251" s="766" t="str">
        <f t="shared" si="4"/>
        <v/>
      </c>
      <c r="C251" s="766"/>
      <c r="D251" s="766"/>
      <c r="E251" s="766"/>
      <c r="F251" s="328" t="str">
        <f>IF(eligibilité!AF39="","",eligibilité!AF39)</f>
        <v/>
      </c>
      <c r="G251" s="329" t="str">
        <f>IF(AND(eligibilité!AG39="",F251="Non éligible"),"Non éligible",eligibilité!AG39)</f>
        <v/>
      </c>
      <c r="H251" s="772" t="str">
        <f t="shared" si="3"/>
        <v/>
      </c>
      <c r="I251" s="772"/>
      <c r="J251" s="772"/>
      <c r="K251" s="447" t="str">
        <f t="shared" si="5"/>
        <v/>
      </c>
      <c r="L251" s="316" t="str">
        <f>eligibilité!AD39</f>
        <v/>
      </c>
      <c r="M251" s="317" t="str">
        <f>eligibilité!AH39</f>
        <v/>
      </c>
      <c r="N251" s="108" t="str">
        <f t="shared" si="6"/>
        <v/>
      </c>
      <c r="O251" s="107" t="str">
        <f t="shared" si="7"/>
        <v/>
      </c>
      <c r="P251" s="109" t="str">
        <f t="shared" si="8"/>
        <v/>
      </c>
      <c r="Q251" s="109" t="str">
        <f t="shared" si="9"/>
        <v/>
      </c>
      <c r="R251" s="316" t="str">
        <f t="shared" si="10"/>
        <v/>
      </c>
      <c r="S251" s="317" t="str">
        <f t="shared" si="11"/>
        <v/>
      </c>
      <c r="T251" s="317" t="str">
        <f t="shared" si="12"/>
        <v/>
      </c>
      <c r="U251" s="318" t="str">
        <f t="shared" si="13"/>
        <v/>
      </c>
      <c r="V251" s="318" t="str">
        <f t="shared" si="14"/>
        <v/>
      </c>
      <c r="W251" s="318" t="str">
        <f t="shared" si="15"/>
        <v/>
      </c>
    </row>
    <row r="252" spans="1:23" ht="15">
      <c r="A252" s="327" t="str">
        <f>IF(eligibilité!A40="","",eligibilité!A40)</f>
        <v/>
      </c>
      <c r="B252" s="766" t="str">
        <f t="shared" si="4"/>
        <v/>
      </c>
      <c r="C252" s="766"/>
      <c r="D252" s="766"/>
      <c r="E252" s="766"/>
      <c r="F252" s="328" t="str">
        <f>IF(eligibilité!AF40="","",eligibilité!AF40)</f>
        <v/>
      </c>
      <c r="G252" s="329" t="str">
        <f>IF(AND(eligibilité!AG40="",F252="Non éligible"),"Non éligible",eligibilité!AG40)</f>
        <v/>
      </c>
      <c r="H252" s="772" t="str">
        <f t="shared" si="3"/>
        <v/>
      </c>
      <c r="I252" s="772"/>
      <c r="J252" s="772"/>
      <c r="K252" s="447" t="str">
        <f t="shared" si="5"/>
        <v/>
      </c>
      <c r="L252" s="316" t="str">
        <f>eligibilité!AD40</f>
        <v/>
      </c>
      <c r="M252" s="317" t="str">
        <f>eligibilité!AH40</f>
        <v/>
      </c>
      <c r="N252" s="108" t="str">
        <f t="shared" si="6"/>
        <v/>
      </c>
      <c r="O252" s="107" t="str">
        <f t="shared" si="7"/>
        <v/>
      </c>
      <c r="P252" s="109" t="str">
        <f t="shared" si="8"/>
        <v/>
      </c>
      <c r="Q252" s="109" t="str">
        <f t="shared" si="9"/>
        <v/>
      </c>
      <c r="R252" s="316" t="str">
        <f t="shared" si="10"/>
        <v/>
      </c>
      <c r="S252" s="317" t="str">
        <f t="shared" si="11"/>
        <v/>
      </c>
      <c r="T252" s="317" t="str">
        <f t="shared" si="12"/>
        <v/>
      </c>
      <c r="U252" s="318" t="str">
        <f t="shared" si="13"/>
        <v/>
      </c>
      <c r="V252" s="318" t="str">
        <f t="shared" si="14"/>
        <v/>
      </c>
      <c r="W252" s="318" t="str">
        <f t="shared" si="15"/>
        <v/>
      </c>
    </row>
    <row r="253" spans="1:23" ht="15">
      <c r="A253" s="327" t="str">
        <f>IF(eligibilité!A41="","",eligibilité!A41)</f>
        <v/>
      </c>
      <c r="B253" s="766" t="str">
        <f t="shared" si="4"/>
        <v/>
      </c>
      <c r="C253" s="766"/>
      <c r="D253" s="766"/>
      <c r="E253" s="766"/>
      <c r="F253" s="328" t="str">
        <f>IF(eligibilité!AF41="","",eligibilité!AF41)</f>
        <v/>
      </c>
      <c r="G253" s="329" t="str">
        <f>IF(AND(eligibilité!AG41="",F253="Non éligible"),"Non éligible",eligibilité!AG41)</f>
        <v/>
      </c>
      <c r="H253" s="772" t="str">
        <f t="shared" si="3"/>
        <v/>
      </c>
      <c r="I253" s="772"/>
      <c r="J253" s="772"/>
      <c r="K253" s="447" t="str">
        <f t="shared" si="5"/>
        <v/>
      </c>
      <c r="L253" s="316" t="str">
        <f>eligibilité!AD41</f>
        <v/>
      </c>
      <c r="M253" s="317" t="str">
        <f>eligibilité!AH41</f>
        <v/>
      </c>
      <c r="N253" s="108" t="str">
        <f t="shared" si="6"/>
        <v/>
      </c>
      <c r="O253" s="107" t="str">
        <f t="shared" si="7"/>
        <v/>
      </c>
      <c r="P253" s="109" t="str">
        <f t="shared" si="8"/>
        <v/>
      </c>
      <c r="Q253" s="109" t="str">
        <f t="shared" si="9"/>
        <v/>
      </c>
      <c r="R253" s="316" t="str">
        <f t="shared" si="10"/>
        <v/>
      </c>
      <c r="S253" s="317" t="str">
        <f t="shared" si="11"/>
        <v/>
      </c>
      <c r="T253" s="317" t="str">
        <f t="shared" si="12"/>
        <v/>
      </c>
      <c r="U253" s="318" t="str">
        <f t="shared" si="13"/>
        <v/>
      </c>
      <c r="V253" s="318" t="str">
        <f t="shared" si="14"/>
        <v/>
      </c>
      <c r="W253" s="318" t="str">
        <f t="shared" si="15"/>
        <v/>
      </c>
    </row>
    <row r="254" spans="1:23" ht="15">
      <c r="A254" s="327" t="str">
        <f>IF(eligibilité!A42="","",eligibilité!A42)</f>
        <v/>
      </c>
      <c r="B254" s="766" t="str">
        <f t="shared" si="4"/>
        <v/>
      </c>
      <c r="C254" s="766"/>
      <c r="D254" s="766"/>
      <c r="E254" s="766"/>
      <c r="F254" s="328" t="str">
        <f>IF(eligibilité!AF42="","",eligibilité!AF42)</f>
        <v/>
      </c>
      <c r="G254" s="329" t="str">
        <f>IF(AND(eligibilité!AG42="",F254="Non éligible"),"Non éligible",eligibilité!AG42)</f>
        <v/>
      </c>
      <c r="H254" s="772" t="str">
        <f t="shared" si="3"/>
        <v/>
      </c>
      <c r="I254" s="772"/>
      <c r="J254" s="772"/>
      <c r="K254" s="447" t="str">
        <f t="shared" si="5"/>
        <v/>
      </c>
      <c r="L254" s="316" t="str">
        <f>eligibilité!AD42</f>
        <v/>
      </c>
      <c r="M254" s="317" t="str">
        <f>eligibilité!AH42</f>
        <v/>
      </c>
      <c r="N254" s="108" t="str">
        <f t="shared" si="6"/>
        <v/>
      </c>
      <c r="O254" s="107" t="str">
        <f t="shared" si="7"/>
        <v/>
      </c>
      <c r="P254" s="109" t="str">
        <f t="shared" si="8"/>
        <v/>
      </c>
      <c r="Q254" s="109" t="str">
        <f t="shared" si="9"/>
        <v/>
      </c>
      <c r="R254" s="316" t="str">
        <f t="shared" si="10"/>
        <v/>
      </c>
      <c r="S254" s="317" t="str">
        <f t="shared" si="11"/>
        <v/>
      </c>
      <c r="T254" s="317" t="str">
        <f t="shared" si="12"/>
        <v/>
      </c>
      <c r="U254" s="318" t="str">
        <f t="shared" si="13"/>
        <v/>
      </c>
      <c r="V254" s="318" t="str">
        <f t="shared" si="14"/>
        <v/>
      </c>
      <c r="W254" s="318" t="str">
        <f t="shared" si="15"/>
        <v/>
      </c>
    </row>
    <row r="255" spans="1:23" ht="15">
      <c r="A255" s="327" t="str">
        <f>IF(eligibilité!A43="","",eligibilité!A43)</f>
        <v/>
      </c>
      <c r="B255" s="766" t="str">
        <f t="shared" si="4"/>
        <v/>
      </c>
      <c r="C255" s="766"/>
      <c r="D255" s="766"/>
      <c r="E255" s="766"/>
      <c r="F255" s="328" t="str">
        <f>IF(eligibilité!AF43="","",eligibilité!AF43)</f>
        <v/>
      </c>
      <c r="G255" s="329" t="str">
        <f>IF(AND(eligibilité!AG43="",F255="Non éligible"),"Non éligible",eligibilité!AG43)</f>
        <v/>
      </c>
      <c r="H255" s="772" t="str">
        <f t="shared" si="3"/>
        <v/>
      </c>
      <c r="I255" s="772"/>
      <c r="J255" s="772"/>
      <c r="K255" s="447" t="str">
        <f t="shared" si="5"/>
        <v/>
      </c>
      <c r="L255" s="316" t="str">
        <f>eligibilité!AD43</f>
        <v/>
      </c>
      <c r="M255" s="317" t="str">
        <f>eligibilité!AH43</f>
        <v/>
      </c>
      <c r="N255" s="108" t="str">
        <f t="shared" si="6"/>
        <v/>
      </c>
      <c r="O255" s="107" t="str">
        <f t="shared" si="7"/>
        <v/>
      </c>
      <c r="P255" s="109" t="str">
        <f t="shared" si="8"/>
        <v/>
      </c>
      <c r="Q255" s="109" t="str">
        <f t="shared" si="9"/>
        <v/>
      </c>
      <c r="R255" s="316" t="str">
        <f t="shared" si="10"/>
        <v/>
      </c>
      <c r="S255" s="317" t="str">
        <f t="shared" si="11"/>
        <v/>
      </c>
      <c r="T255" s="317" t="str">
        <f t="shared" si="12"/>
        <v/>
      </c>
      <c r="U255" s="318" t="str">
        <f t="shared" si="13"/>
        <v/>
      </c>
      <c r="V255" s="318" t="str">
        <f t="shared" si="14"/>
        <v/>
      </c>
      <c r="W255" s="318" t="str">
        <f t="shared" si="15"/>
        <v/>
      </c>
    </row>
    <row r="256" spans="1:23" ht="15">
      <c r="A256" s="327" t="str">
        <f>IF(eligibilité!A44="","",eligibilité!A44)</f>
        <v/>
      </c>
      <c r="B256" s="766" t="str">
        <f t="shared" si="4"/>
        <v/>
      </c>
      <c r="C256" s="766"/>
      <c r="D256" s="766"/>
      <c r="E256" s="766"/>
      <c r="F256" s="328" t="str">
        <f>IF(eligibilité!AF44="","",eligibilité!AF44)</f>
        <v/>
      </c>
      <c r="G256" s="329" t="str">
        <f>IF(AND(eligibilité!AG44="",F256="Non éligible"),"Non éligible",eligibilité!AG44)</f>
        <v/>
      </c>
      <c r="H256" s="772" t="str">
        <f t="shared" si="3"/>
        <v/>
      </c>
      <c r="I256" s="772"/>
      <c r="J256" s="772"/>
      <c r="K256" s="447" t="str">
        <f t="shared" si="5"/>
        <v/>
      </c>
      <c r="L256" s="316" t="str">
        <f>eligibilité!AD44</f>
        <v/>
      </c>
      <c r="M256" s="317" t="str">
        <f>eligibilité!AH44</f>
        <v/>
      </c>
      <c r="N256" s="108" t="str">
        <f t="shared" si="6"/>
        <v/>
      </c>
      <c r="O256" s="107" t="str">
        <f t="shared" si="7"/>
        <v/>
      </c>
      <c r="P256" s="109" t="str">
        <f t="shared" si="8"/>
        <v/>
      </c>
      <c r="Q256" s="109" t="str">
        <f t="shared" si="9"/>
        <v/>
      </c>
      <c r="R256" s="316" t="str">
        <f t="shared" si="10"/>
        <v/>
      </c>
      <c r="S256" s="317" t="str">
        <f t="shared" si="11"/>
        <v/>
      </c>
      <c r="T256" s="317" t="str">
        <f t="shared" si="12"/>
        <v/>
      </c>
      <c r="U256" s="318" t="str">
        <f t="shared" si="13"/>
        <v/>
      </c>
      <c r="V256" s="318" t="str">
        <f t="shared" si="14"/>
        <v/>
      </c>
      <c r="W256" s="318" t="str">
        <f t="shared" si="15"/>
        <v/>
      </c>
    </row>
    <row r="257" spans="1:23" ht="15">
      <c r="A257" s="327" t="str">
        <f>IF(eligibilité!A45="","",eligibilité!A45)</f>
        <v/>
      </c>
      <c r="B257" s="766" t="str">
        <f t="shared" si="4"/>
        <v/>
      </c>
      <c r="C257" s="766"/>
      <c r="D257" s="766"/>
      <c r="E257" s="766"/>
      <c r="F257" s="328" t="str">
        <f>IF(eligibilité!AF45="","",eligibilité!AF45)</f>
        <v/>
      </c>
      <c r="G257" s="329" t="str">
        <f>IF(AND(eligibilité!AG45="",F257="Non éligible"),"Non éligible",eligibilité!AG45)</f>
        <v/>
      </c>
      <c r="H257" s="772" t="str">
        <f t="shared" si="3"/>
        <v/>
      </c>
      <c r="I257" s="772"/>
      <c r="J257" s="772"/>
      <c r="K257" s="447" t="str">
        <f t="shared" si="5"/>
        <v/>
      </c>
      <c r="L257" s="316" t="str">
        <f>eligibilité!AD45</f>
        <v/>
      </c>
      <c r="M257" s="317" t="str">
        <f>eligibilité!AH45</f>
        <v/>
      </c>
      <c r="N257" s="108" t="str">
        <f t="shared" si="6"/>
        <v/>
      </c>
      <c r="O257" s="107" t="str">
        <f t="shared" si="7"/>
        <v/>
      </c>
      <c r="P257" s="109" t="str">
        <f t="shared" si="8"/>
        <v/>
      </c>
      <c r="Q257" s="109" t="str">
        <f t="shared" si="9"/>
        <v/>
      </c>
      <c r="R257" s="316" t="str">
        <f t="shared" si="10"/>
        <v/>
      </c>
      <c r="S257" s="317" t="str">
        <f t="shared" si="11"/>
        <v/>
      </c>
      <c r="T257" s="317" t="str">
        <f t="shared" si="12"/>
        <v/>
      </c>
      <c r="U257" s="318" t="str">
        <f t="shared" si="13"/>
        <v/>
      </c>
      <c r="V257" s="318" t="str">
        <f t="shared" si="14"/>
        <v/>
      </c>
      <c r="W257" s="318" t="str">
        <f t="shared" si="15"/>
        <v/>
      </c>
    </row>
    <row r="258" spans="1:23" ht="15">
      <c r="A258" s="327" t="str">
        <f>IF(eligibilité!A46="","",eligibilité!A46)</f>
        <v/>
      </c>
      <c r="B258" s="766" t="str">
        <f t="shared" si="4"/>
        <v/>
      </c>
      <c r="C258" s="766"/>
      <c r="D258" s="766"/>
      <c r="E258" s="766"/>
      <c r="F258" s="328" t="str">
        <f>IF(eligibilité!AF46="","",eligibilité!AF46)</f>
        <v/>
      </c>
      <c r="G258" s="329" t="str">
        <f>IF(AND(eligibilité!AG46="",F258="Non éligible"),"Non éligible",eligibilité!AG46)</f>
        <v/>
      </c>
      <c r="H258" s="772" t="str">
        <f t="shared" si="3"/>
        <v/>
      </c>
      <c r="I258" s="772"/>
      <c r="J258" s="772"/>
      <c r="K258" s="447" t="str">
        <f t="shared" si="5"/>
        <v/>
      </c>
      <c r="L258" s="316" t="str">
        <f>eligibilité!AD46</f>
        <v/>
      </c>
      <c r="M258" s="317" t="str">
        <f>eligibilité!AH46</f>
        <v/>
      </c>
      <c r="N258" s="108" t="str">
        <f t="shared" si="6"/>
        <v/>
      </c>
      <c r="O258" s="107" t="str">
        <f t="shared" si="7"/>
        <v/>
      </c>
      <c r="P258" s="109" t="str">
        <f t="shared" si="8"/>
        <v/>
      </c>
      <c r="Q258" s="109" t="str">
        <f t="shared" si="9"/>
        <v/>
      </c>
      <c r="R258" s="316" t="str">
        <f t="shared" si="10"/>
        <v/>
      </c>
      <c r="S258" s="317" t="str">
        <f t="shared" si="11"/>
        <v/>
      </c>
      <c r="T258" s="317" t="str">
        <f t="shared" si="12"/>
        <v/>
      </c>
      <c r="U258" s="318" t="str">
        <f t="shared" si="13"/>
        <v/>
      </c>
      <c r="V258" s="318" t="str">
        <f t="shared" si="14"/>
        <v/>
      </c>
      <c r="W258" s="318" t="str">
        <f t="shared" si="15"/>
        <v/>
      </c>
    </row>
    <row r="259" spans="1:23" ht="15">
      <c r="A259" s="327" t="str">
        <f>IF(eligibilité!A47="","",eligibilité!A47)</f>
        <v/>
      </c>
      <c r="B259" s="766" t="str">
        <f t="shared" si="4"/>
        <v/>
      </c>
      <c r="C259" s="766"/>
      <c r="D259" s="766"/>
      <c r="E259" s="766"/>
      <c r="F259" s="328" t="str">
        <f>IF(eligibilité!AF47="","",eligibilité!AF47)</f>
        <v/>
      </c>
      <c r="G259" s="329" t="str">
        <f>IF(AND(eligibilité!AG47="",F259="Non éligible"),"Non éligible",eligibilité!AG47)</f>
        <v/>
      </c>
      <c r="H259" s="772" t="str">
        <f t="shared" si="3"/>
        <v/>
      </c>
      <c r="I259" s="772"/>
      <c r="J259" s="772"/>
      <c r="K259" s="447" t="str">
        <f t="shared" si="5"/>
        <v/>
      </c>
      <c r="L259" s="316" t="str">
        <f>eligibilité!AD47</f>
        <v/>
      </c>
      <c r="M259" s="317" t="str">
        <f>eligibilité!AH47</f>
        <v/>
      </c>
      <c r="N259" s="108" t="str">
        <f t="shared" si="6"/>
        <v/>
      </c>
      <c r="O259" s="107" t="str">
        <f t="shared" si="7"/>
        <v/>
      </c>
      <c r="P259" s="109" t="str">
        <f t="shared" si="8"/>
        <v/>
      </c>
      <c r="Q259" s="109" t="str">
        <f t="shared" si="9"/>
        <v/>
      </c>
      <c r="R259" s="316" t="str">
        <f t="shared" si="10"/>
        <v/>
      </c>
      <c r="S259" s="317" t="str">
        <f t="shared" si="11"/>
        <v/>
      </c>
      <c r="T259" s="317" t="str">
        <f t="shared" si="12"/>
        <v/>
      </c>
      <c r="U259" s="318" t="str">
        <f t="shared" si="13"/>
        <v/>
      </c>
      <c r="V259" s="318" t="str">
        <f t="shared" si="14"/>
        <v/>
      </c>
      <c r="W259" s="318" t="str">
        <f t="shared" si="15"/>
        <v/>
      </c>
    </row>
    <row r="260" spans="1:23" ht="15">
      <c r="A260" s="327" t="str">
        <f>IF(eligibilité!A48="","",eligibilité!A48)</f>
        <v/>
      </c>
      <c r="B260" s="766" t="str">
        <f t="shared" si="4"/>
        <v/>
      </c>
      <c r="C260" s="766"/>
      <c r="D260" s="766"/>
      <c r="E260" s="766"/>
      <c r="F260" s="328" t="str">
        <f>IF(eligibilité!AF48="","",eligibilité!AF48)</f>
        <v/>
      </c>
      <c r="G260" s="329" t="str">
        <f>IF(AND(eligibilité!AG48="",F260="Non éligible"),"Non éligible",eligibilité!AG48)</f>
        <v/>
      </c>
      <c r="H260" s="772" t="str">
        <f t="shared" si="3"/>
        <v/>
      </c>
      <c r="I260" s="772"/>
      <c r="J260" s="772"/>
      <c r="K260" s="447" t="str">
        <f t="shared" si="5"/>
        <v/>
      </c>
      <c r="L260" s="316" t="str">
        <f>eligibilité!AD48</f>
        <v/>
      </c>
      <c r="M260" s="317" t="str">
        <f>eligibilité!AH48</f>
        <v/>
      </c>
      <c r="N260" s="108" t="str">
        <f t="shared" si="6"/>
        <v/>
      </c>
      <c r="O260" s="107" t="str">
        <f t="shared" si="7"/>
        <v/>
      </c>
      <c r="P260" s="109" t="str">
        <f t="shared" si="8"/>
        <v/>
      </c>
      <c r="Q260" s="109" t="str">
        <f t="shared" si="9"/>
        <v/>
      </c>
      <c r="R260" s="316" t="str">
        <f t="shared" si="10"/>
        <v/>
      </c>
      <c r="S260" s="317" t="str">
        <f t="shared" si="11"/>
        <v/>
      </c>
      <c r="T260" s="317" t="str">
        <f t="shared" si="12"/>
        <v/>
      </c>
      <c r="U260" s="318" t="str">
        <f t="shared" si="13"/>
        <v/>
      </c>
      <c r="V260" s="318" t="str">
        <f t="shared" si="14"/>
        <v/>
      </c>
      <c r="W260" s="318" t="str">
        <f t="shared" si="15"/>
        <v/>
      </c>
    </row>
    <row r="261" spans="1:23" ht="15">
      <c r="A261" s="327" t="str">
        <f>IF(eligibilité!A49="","",eligibilité!A49)</f>
        <v/>
      </c>
      <c r="B261" s="766" t="str">
        <f t="shared" si="4"/>
        <v/>
      </c>
      <c r="C261" s="766"/>
      <c r="D261" s="766"/>
      <c r="E261" s="766"/>
      <c r="F261" s="328" t="str">
        <f>IF(eligibilité!AF49="","",eligibilité!AF49)</f>
        <v/>
      </c>
      <c r="G261" s="329" t="str">
        <f>IF(AND(eligibilité!AG49="",F261="Non éligible"),"Non éligible",eligibilité!AG49)</f>
        <v/>
      </c>
      <c r="H261" s="772" t="str">
        <f t="shared" si="3"/>
        <v/>
      </c>
      <c r="I261" s="772"/>
      <c r="J261" s="772"/>
      <c r="K261" s="447" t="str">
        <f t="shared" si="5"/>
        <v/>
      </c>
      <c r="L261" s="316" t="str">
        <f>eligibilité!AD49</f>
        <v/>
      </c>
      <c r="M261" s="317" t="str">
        <f>eligibilité!AH49</f>
        <v/>
      </c>
      <c r="N261" s="108" t="str">
        <f t="shared" si="6"/>
        <v/>
      </c>
      <c r="O261" s="107" t="str">
        <f t="shared" si="7"/>
        <v/>
      </c>
      <c r="P261" s="109" t="str">
        <f t="shared" si="8"/>
        <v/>
      </c>
      <c r="Q261" s="109" t="str">
        <f t="shared" si="9"/>
        <v/>
      </c>
      <c r="R261" s="316" t="str">
        <f t="shared" si="10"/>
        <v/>
      </c>
      <c r="S261" s="317" t="str">
        <f t="shared" si="11"/>
        <v/>
      </c>
      <c r="T261" s="317" t="str">
        <f t="shared" si="12"/>
        <v/>
      </c>
      <c r="U261" s="318" t="str">
        <f t="shared" si="13"/>
        <v/>
      </c>
      <c r="V261" s="318" t="str">
        <f t="shared" si="14"/>
        <v/>
      </c>
      <c r="W261" s="318" t="str">
        <f t="shared" si="15"/>
        <v/>
      </c>
    </row>
    <row r="262" spans="1:23" ht="15">
      <c r="A262" s="327" t="str">
        <f>IF(eligibilité!A50="","",eligibilité!A50)</f>
        <v/>
      </c>
      <c r="B262" s="766" t="str">
        <f t="shared" si="4"/>
        <v/>
      </c>
      <c r="C262" s="766"/>
      <c r="D262" s="766"/>
      <c r="E262" s="766"/>
      <c r="F262" s="328" t="str">
        <f>IF(eligibilité!AF50="","",eligibilité!AF50)</f>
        <v/>
      </c>
      <c r="G262" s="329" t="str">
        <f>IF(AND(eligibilité!AG50="",F262="Non éligible"),"Non éligible",eligibilité!AG50)</f>
        <v/>
      </c>
      <c r="H262" s="772" t="str">
        <f t="shared" si="3"/>
        <v/>
      </c>
      <c r="I262" s="772"/>
      <c r="J262" s="772"/>
      <c r="K262" s="447" t="str">
        <f t="shared" si="5"/>
        <v/>
      </c>
      <c r="L262" s="316" t="str">
        <f>eligibilité!AD50</f>
        <v/>
      </c>
      <c r="M262" s="317" t="str">
        <f>eligibilité!AH50</f>
        <v/>
      </c>
      <c r="N262" s="108" t="str">
        <f t="shared" si="6"/>
        <v/>
      </c>
      <c r="O262" s="107" t="str">
        <f t="shared" si="7"/>
        <v/>
      </c>
      <c r="P262" s="109" t="str">
        <f t="shared" si="8"/>
        <v/>
      </c>
      <c r="Q262" s="109" t="str">
        <f t="shared" si="9"/>
        <v/>
      </c>
      <c r="R262" s="316" t="str">
        <f t="shared" si="10"/>
        <v/>
      </c>
      <c r="S262" s="317" t="str">
        <f t="shared" si="11"/>
        <v/>
      </c>
      <c r="T262" s="317" t="str">
        <f t="shared" si="12"/>
        <v/>
      </c>
      <c r="U262" s="318" t="str">
        <f t="shared" si="13"/>
        <v/>
      </c>
      <c r="V262" s="318" t="str">
        <f t="shared" si="14"/>
        <v/>
      </c>
      <c r="W262" s="318" t="str">
        <f t="shared" si="15"/>
        <v/>
      </c>
    </row>
    <row r="263" spans="1:23" ht="15">
      <c r="A263" s="327" t="str">
        <f>IF(eligibilité!A51="","",eligibilité!A51)</f>
        <v/>
      </c>
      <c r="B263" s="766" t="str">
        <f t="shared" si="4"/>
        <v/>
      </c>
      <c r="C263" s="766"/>
      <c r="D263" s="766"/>
      <c r="E263" s="766"/>
      <c r="F263" s="328" t="str">
        <f>IF(eligibilité!AF51="","",eligibilité!AF51)</f>
        <v/>
      </c>
      <c r="G263" s="329" t="str">
        <f>IF(AND(eligibilité!AG51="",F263="Non éligible"),"Non éligible",eligibilité!AG51)</f>
        <v/>
      </c>
      <c r="H263" s="772" t="str">
        <f t="shared" si="3"/>
        <v/>
      </c>
      <c r="I263" s="772"/>
      <c r="J263" s="772"/>
      <c r="K263" s="447" t="str">
        <f t="shared" si="5"/>
        <v/>
      </c>
      <c r="L263" s="316" t="str">
        <f>eligibilité!AD51</f>
        <v/>
      </c>
      <c r="M263" s="317" t="str">
        <f>eligibilité!AH51</f>
        <v/>
      </c>
      <c r="N263" s="108" t="str">
        <f t="shared" si="6"/>
        <v/>
      </c>
      <c r="O263" s="107" t="str">
        <f t="shared" si="7"/>
        <v/>
      </c>
      <c r="P263" s="109" t="str">
        <f t="shared" si="8"/>
        <v/>
      </c>
      <c r="Q263" s="109" t="str">
        <f t="shared" si="9"/>
        <v/>
      </c>
      <c r="R263" s="316" t="str">
        <f t="shared" si="10"/>
        <v/>
      </c>
      <c r="S263" s="317" t="str">
        <f t="shared" si="11"/>
        <v/>
      </c>
      <c r="T263" s="317" t="str">
        <f t="shared" si="12"/>
        <v/>
      </c>
      <c r="U263" s="318" t="str">
        <f t="shared" si="13"/>
        <v/>
      </c>
      <c r="V263" s="318" t="str">
        <f t="shared" si="14"/>
        <v/>
      </c>
      <c r="W263" s="318" t="str">
        <f t="shared" si="15"/>
        <v/>
      </c>
    </row>
    <row r="264" spans="1:23" ht="15">
      <c r="A264" s="327" t="str">
        <f>IF(eligibilité!A52="","",eligibilité!A52)</f>
        <v/>
      </c>
      <c r="B264" s="766" t="str">
        <f t="shared" si="4"/>
        <v/>
      </c>
      <c r="C264" s="766"/>
      <c r="D264" s="766"/>
      <c r="E264" s="766"/>
      <c r="F264" s="328" t="str">
        <f>IF(eligibilité!AF52="","",eligibilité!AF52)</f>
        <v/>
      </c>
      <c r="G264" s="329" t="str">
        <f>IF(AND(eligibilité!AG52="",F264="Non éligible"),"Non éligible",eligibilité!AG52)</f>
        <v/>
      </c>
      <c r="H264" s="772" t="str">
        <f t="shared" si="3"/>
        <v/>
      </c>
      <c r="I264" s="772"/>
      <c r="J264" s="772"/>
      <c r="K264" s="447" t="str">
        <f t="shared" si="5"/>
        <v/>
      </c>
      <c r="L264" s="316" t="str">
        <f>eligibilité!AD52</f>
        <v/>
      </c>
      <c r="M264" s="317" t="str">
        <f>eligibilité!AH52</f>
        <v/>
      </c>
      <c r="N264" s="108" t="str">
        <f t="shared" si="6"/>
        <v/>
      </c>
      <c r="O264" s="107" t="str">
        <f t="shared" si="7"/>
        <v/>
      </c>
      <c r="P264" s="109" t="str">
        <f t="shared" si="8"/>
        <v/>
      </c>
      <c r="Q264" s="109" t="str">
        <f t="shared" si="9"/>
        <v/>
      </c>
      <c r="R264" s="316" t="str">
        <f t="shared" si="10"/>
        <v/>
      </c>
      <c r="S264" s="317" t="str">
        <f t="shared" si="11"/>
        <v/>
      </c>
      <c r="T264" s="317" t="str">
        <f t="shared" si="12"/>
        <v/>
      </c>
      <c r="U264" s="318" t="str">
        <f t="shared" si="13"/>
        <v/>
      </c>
      <c r="V264" s="318" t="str">
        <f t="shared" si="14"/>
        <v/>
      </c>
      <c r="W264" s="318" t="str">
        <f t="shared" si="15"/>
        <v/>
      </c>
    </row>
    <row r="265" spans="1:23" ht="15">
      <c r="A265" s="327" t="str">
        <f>IF(eligibilité!A53="","",eligibilité!A53)</f>
        <v/>
      </c>
      <c r="B265" s="766" t="str">
        <f t="shared" si="4"/>
        <v/>
      </c>
      <c r="C265" s="766"/>
      <c r="D265" s="766"/>
      <c r="E265" s="766"/>
      <c r="F265" s="328" t="str">
        <f>IF(eligibilité!AF53="","",eligibilité!AF53)</f>
        <v/>
      </c>
      <c r="G265" s="329" t="str">
        <f>IF(AND(eligibilité!AG53="",F265="Non éligible"),"Non éligible",eligibilité!AG53)</f>
        <v/>
      </c>
      <c r="H265" s="772" t="str">
        <f t="shared" si="3"/>
        <v/>
      </c>
      <c r="I265" s="772"/>
      <c r="J265" s="772"/>
      <c r="K265" s="447" t="str">
        <f t="shared" si="5"/>
        <v/>
      </c>
      <c r="L265" s="316" t="str">
        <f>eligibilité!AD53</f>
        <v/>
      </c>
      <c r="M265" s="317" t="str">
        <f>eligibilité!AH53</f>
        <v/>
      </c>
      <c r="N265" s="108" t="str">
        <f t="shared" si="6"/>
        <v/>
      </c>
      <c r="O265" s="107" t="str">
        <f t="shared" si="7"/>
        <v/>
      </c>
      <c r="P265" s="109" t="str">
        <f t="shared" si="8"/>
        <v/>
      </c>
      <c r="Q265" s="109" t="str">
        <f t="shared" si="9"/>
        <v/>
      </c>
      <c r="R265" s="316" t="str">
        <f t="shared" si="10"/>
        <v/>
      </c>
      <c r="S265" s="317" t="str">
        <f t="shared" si="11"/>
        <v/>
      </c>
      <c r="T265" s="317" t="str">
        <f t="shared" si="12"/>
        <v/>
      </c>
      <c r="U265" s="318" t="str">
        <f t="shared" si="13"/>
        <v/>
      </c>
      <c r="V265" s="318" t="str">
        <f t="shared" si="14"/>
        <v/>
      </c>
      <c r="W265" s="318" t="str">
        <f t="shared" si="15"/>
        <v/>
      </c>
    </row>
    <row r="266" spans="1:23" ht="15">
      <c r="A266" s="327" t="str">
        <f>IF(eligibilité!A54="","",eligibilité!A54)</f>
        <v/>
      </c>
      <c r="B266" s="766" t="str">
        <f t="shared" si="4"/>
        <v/>
      </c>
      <c r="C266" s="766"/>
      <c r="D266" s="766"/>
      <c r="E266" s="766"/>
      <c r="F266" s="328" t="str">
        <f>IF(eligibilité!AF54="","",eligibilité!AF54)</f>
        <v/>
      </c>
      <c r="G266" s="329" t="str">
        <f>IF(AND(eligibilité!AG54="",F266="Non éligible"),"Non éligible",eligibilité!AG54)</f>
        <v/>
      </c>
      <c r="H266" s="772" t="str">
        <f t="shared" si="3"/>
        <v/>
      </c>
      <c r="I266" s="772"/>
      <c r="J266" s="772"/>
      <c r="K266" s="447" t="str">
        <f t="shared" si="5"/>
        <v/>
      </c>
      <c r="L266" s="316" t="str">
        <f>eligibilité!AD54</f>
        <v/>
      </c>
      <c r="M266" s="317" t="str">
        <f>eligibilité!AH54</f>
        <v/>
      </c>
      <c r="N266" s="108" t="str">
        <f t="shared" si="6"/>
        <v/>
      </c>
      <c r="O266" s="107" t="str">
        <f t="shared" si="7"/>
        <v/>
      </c>
      <c r="P266" s="109" t="str">
        <f t="shared" si="8"/>
        <v/>
      </c>
      <c r="Q266" s="109" t="str">
        <f t="shared" si="9"/>
        <v/>
      </c>
      <c r="R266" s="316" t="str">
        <f t="shared" si="10"/>
        <v/>
      </c>
      <c r="S266" s="317" t="str">
        <f t="shared" si="11"/>
        <v/>
      </c>
      <c r="T266" s="317" t="str">
        <f t="shared" si="12"/>
        <v/>
      </c>
      <c r="U266" s="318" t="str">
        <f t="shared" si="13"/>
        <v/>
      </c>
      <c r="V266" s="318" t="str">
        <f t="shared" si="14"/>
        <v/>
      </c>
      <c r="W266" s="318" t="str">
        <f t="shared" si="15"/>
        <v/>
      </c>
    </row>
    <row r="267" spans="1:23" ht="15">
      <c r="A267" s="327" t="str">
        <f>IF(eligibilité!A55="","",eligibilité!A55)</f>
        <v/>
      </c>
      <c r="B267" s="766" t="str">
        <f t="shared" si="4"/>
        <v/>
      </c>
      <c r="C267" s="766"/>
      <c r="D267" s="766"/>
      <c r="E267" s="766"/>
      <c r="F267" s="328" t="str">
        <f>IF(eligibilité!AF55="","",eligibilité!AF55)</f>
        <v/>
      </c>
      <c r="G267" s="329" t="str">
        <f>IF(AND(eligibilité!AG55="",F267="Non éligible"),"Non éligible",eligibilité!AG55)</f>
        <v/>
      </c>
      <c r="H267" s="772" t="str">
        <f t="shared" si="3"/>
        <v/>
      </c>
      <c r="I267" s="772"/>
      <c r="J267" s="772"/>
      <c r="K267" s="447" t="str">
        <f t="shared" si="5"/>
        <v/>
      </c>
      <c r="L267" s="316" t="str">
        <f>eligibilité!AD55</f>
        <v/>
      </c>
      <c r="M267" s="317" t="str">
        <f>eligibilité!AH55</f>
        <v/>
      </c>
      <c r="N267" s="108" t="str">
        <f t="shared" si="6"/>
        <v/>
      </c>
      <c r="O267" s="107" t="str">
        <f t="shared" si="7"/>
        <v/>
      </c>
      <c r="P267" s="109" t="str">
        <f t="shared" si="8"/>
        <v/>
      </c>
      <c r="Q267" s="109" t="str">
        <f t="shared" si="9"/>
        <v/>
      </c>
      <c r="R267" s="316" t="str">
        <f t="shared" si="10"/>
        <v/>
      </c>
      <c r="S267" s="317" t="str">
        <f t="shared" si="11"/>
        <v/>
      </c>
      <c r="T267" s="317" t="str">
        <f t="shared" si="12"/>
        <v/>
      </c>
      <c r="U267" s="318" t="str">
        <f t="shared" si="13"/>
        <v/>
      </c>
      <c r="V267" s="318" t="str">
        <f t="shared" si="14"/>
        <v/>
      </c>
      <c r="W267" s="318" t="str">
        <f t="shared" si="15"/>
        <v/>
      </c>
    </row>
    <row r="268" spans="1:23" ht="15">
      <c r="A268" s="327" t="str">
        <f>IF(eligibilité!A56="","",eligibilité!A56)</f>
        <v/>
      </c>
      <c r="B268" s="766" t="str">
        <f t="shared" si="4"/>
        <v/>
      </c>
      <c r="C268" s="766"/>
      <c r="D268" s="766"/>
      <c r="E268" s="766"/>
      <c r="F268" s="328" t="str">
        <f>IF(eligibilité!AF56="","",eligibilité!AF56)</f>
        <v/>
      </c>
      <c r="G268" s="329" t="str">
        <f>IF(AND(eligibilité!AG56="",F268="Non éligible"),"Non éligible",eligibilité!AG56)</f>
        <v/>
      </c>
      <c r="H268" s="772" t="str">
        <f t="shared" si="3"/>
        <v/>
      </c>
      <c r="I268" s="772"/>
      <c r="J268" s="772"/>
      <c r="K268" s="447" t="str">
        <f t="shared" si="5"/>
        <v/>
      </c>
      <c r="L268" s="316" t="str">
        <f>eligibilité!AD56</f>
        <v/>
      </c>
      <c r="M268" s="317" t="str">
        <f>eligibilité!AH56</f>
        <v/>
      </c>
      <c r="N268" s="108" t="str">
        <f t="shared" si="6"/>
        <v/>
      </c>
      <c r="O268" s="107" t="str">
        <f t="shared" si="7"/>
        <v/>
      </c>
      <c r="P268" s="109" t="str">
        <f t="shared" si="8"/>
        <v/>
      </c>
      <c r="Q268" s="109" t="str">
        <f t="shared" si="9"/>
        <v/>
      </c>
      <c r="R268" s="316" t="str">
        <f t="shared" si="10"/>
        <v/>
      </c>
      <c r="S268" s="317" t="str">
        <f t="shared" si="11"/>
        <v/>
      </c>
      <c r="T268" s="317" t="str">
        <f t="shared" si="12"/>
        <v/>
      </c>
      <c r="U268" s="318" t="str">
        <f t="shared" si="13"/>
        <v/>
      </c>
      <c r="V268" s="318" t="str">
        <f t="shared" si="14"/>
        <v/>
      </c>
      <c r="W268" s="318" t="str">
        <f t="shared" si="15"/>
        <v/>
      </c>
    </row>
    <row r="269" spans="1:23" ht="15">
      <c r="A269" s="327" t="str">
        <f>IF(eligibilité!A57="","",eligibilité!A57)</f>
        <v/>
      </c>
      <c r="B269" s="766" t="str">
        <f t="shared" si="4"/>
        <v/>
      </c>
      <c r="C269" s="766"/>
      <c r="D269" s="766"/>
      <c r="E269" s="766"/>
      <c r="F269" s="328" t="str">
        <f>IF(eligibilité!AF57="","",eligibilité!AF57)</f>
        <v/>
      </c>
      <c r="G269" s="329" t="str">
        <f>IF(AND(eligibilité!AG57="",F269="Non éligible"),"Non éligible",eligibilité!AG57)</f>
        <v/>
      </c>
      <c r="H269" s="772" t="str">
        <f t="shared" si="3"/>
        <v/>
      </c>
      <c r="I269" s="772"/>
      <c r="J269" s="772"/>
      <c r="K269" s="447" t="str">
        <f t="shared" si="5"/>
        <v/>
      </c>
      <c r="L269" s="316" t="str">
        <f>eligibilité!AD57</f>
        <v/>
      </c>
      <c r="M269" s="317" t="str">
        <f>eligibilité!AH57</f>
        <v/>
      </c>
      <c r="N269" s="108" t="str">
        <f t="shared" si="6"/>
        <v/>
      </c>
      <c r="O269" s="107" t="str">
        <f t="shared" si="7"/>
        <v/>
      </c>
      <c r="P269" s="109" t="str">
        <f t="shared" si="8"/>
        <v/>
      </c>
      <c r="Q269" s="109" t="str">
        <f t="shared" si="9"/>
        <v/>
      </c>
      <c r="R269" s="316" t="str">
        <f t="shared" si="10"/>
        <v/>
      </c>
      <c r="S269" s="317" t="str">
        <f t="shared" si="11"/>
        <v/>
      </c>
      <c r="T269" s="317" t="str">
        <f t="shared" si="12"/>
        <v/>
      </c>
      <c r="U269" s="318" t="str">
        <f t="shared" si="13"/>
        <v/>
      </c>
      <c r="V269" s="318" t="str">
        <f t="shared" si="14"/>
        <v/>
      </c>
      <c r="W269" s="318" t="str">
        <f t="shared" si="15"/>
        <v/>
      </c>
    </row>
    <row r="270" spans="1:23" ht="15">
      <c r="A270" s="327" t="str">
        <f>IF(eligibilité!A58="","",eligibilité!A58)</f>
        <v/>
      </c>
      <c r="B270" s="766" t="str">
        <f t="shared" si="4"/>
        <v/>
      </c>
      <c r="C270" s="766"/>
      <c r="D270" s="766"/>
      <c r="E270" s="766"/>
      <c r="F270" s="328" t="str">
        <f>IF(eligibilité!AF58="","",eligibilité!AF58)</f>
        <v/>
      </c>
      <c r="G270" s="329" t="str">
        <f>IF(AND(eligibilité!AG58="",F270="Non éligible"),"Non éligible",eligibilité!AG58)</f>
        <v/>
      </c>
      <c r="H270" s="772" t="str">
        <f t="shared" si="3"/>
        <v/>
      </c>
      <c r="I270" s="772"/>
      <c r="J270" s="772"/>
      <c r="K270" s="447" t="str">
        <f t="shared" si="5"/>
        <v/>
      </c>
      <c r="L270" s="316" t="str">
        <f>eligibilité!AD58</f>
        <v/>
      </c>
      <c r="M270" s="317" t="str">
        <f>eligibilité!AH58</f>
        <v/>
      </c>
      <c r="N270" s="108" t="str">
        <f t="shared" si="6"/>
        <v/>
      </c>
      <c r="O270" s="107" t="str">
        <f t="shared" si="7"/>
        <v/>
      </c>
      <c r="P270" s="109" t="str">
        <f t="shared" si="8"/>
        <v/>
      </c>
      <c r="Q270" s="109" t="str">
        <f t="shared" si="9"/>
        <v/>
      </c>
      <c r="R270" s="316" t="str">
        <f t="shared" si="10"/>
        <v/>
      </c>
      <c r="S270" s="317" t="str">
        <f t="shared" si="11"/>
        <v/>
      </c>
      <c r="T270" s="317" t="str">
        <f t="shared" si="12"/>
        <v/>
      </c>
      <c r="U270" s="318" t="str">
        <f t="shared" si="13"/>
        <v/>
      </c>
      <c r="V270" s="318" t="str">
        <f t="shared" si="14"/>
        <v/>
      </c>
      <c r="W270" s="318" t="str">
        <f t="shared" si="15"/>
        <v/>
      </c>
    </row>
    <row r="271" spans="1:23" ht="15">
      <c r="A271" s="327" t="str">
        <f>IF(eligibilité!A59="","",eligibilité!A59)</f>
        <v/>
      </c>
      <c r="B271" s="766" t="str">
        <f t="shared" si="4"/>
        <v/>
      </c>
      <c r="C271" s="766"/>
      <c r="D271" s="766"/>
      <c r="E271" s="766"/>
      <c r="F271" s="328" t="str">
        <f>IF(eligibilité!AF59="","",eligibilité!AF59)</f>
        <v/>
      </c>
      <c r="G271" s="329" t="str">
        <f>IF(AND(eligibilité!AG59="",F271="Non éligible"),"Non éligible",eligibilité!AG59)</f>
        <v/>
      </c>
      <c r="H271" s="772" t="str">
        <f t="shared" si="3"/>
        <v/>
      </c>
      <c r="I271" s="772"/>
      <c r="J271" s="772"/>
      <c r="K271" s="447" t="str">
        <f t="shared" si="5"/>
        <v/>
      </c>
      <c r="L271" s="316" t="str">
        <f>eligibilité!AD59</f>
        <v/>
      </c>
      <c r="M271" s="317" t="str">
        <f>eligibilité!AH59</f>
        <v/>
      </c>
      <c r="N271" s="108" t="str">
        <f t="shared" si="6"/>
        <v/>
      </c>
      <c r="O271" s="107" t="str">
        <f t="shared" si="7"/>
        <v/>
      </c>
      <c r="P271" s="109" t="str">
        <f t="shared" si="8"/>
        <v/>
      </c>
      <c r="Q271" s="109" t="str">
        <f t="shared" si="9"/>
        <v/>
      </c>
      <c r="R271" s="316" t="str">
        <f t="shared" si="10"/>
        <v/>
      </c>
      <c r="S271" s="317" t="str">
        <f t="shared" si="11"/>
        <v/>
      </c>
      <c r="T271" s="317" t="str">
        <f t="shared" si="12"/>
        <v/>
      </c>
      <c r="U271" s="318" t="str">
        <f t="shared" si="13"/>
        <v/>
      </c>
      <c r="V271" s="318" t="str">
        <f t="shared" si="14"/>
        <v/>
      </c>
      <c r="W271" s="318" t="str">
        <f t="shared" si="15"/>
        <v/>
      </c>
    </row>
    <row r="272" spans="1:23" ht="15">
      <c r="A272" s="327" t="str">
        <f>IF(eligibilité!A60="","",eligibilité!A60)</f>
        <v/>
      </c>
      <c r="B272" s="766" t="str">
        <f t="shared" si="4"/>
        <v/>
      </c>
      <c r="C272" s="766"/>
      <c r="D272" s="766"/>
      <c r="E272" s="766"/>
      <c r="F272" s="328" t="str">
        <f>IF(eligibilité!AF60="","",eligibilité!AF60)</f>
        <v/>
      </c>
      <c r="G272" s="329" t="str">
        <f>IF(AND(eligibilité!AG60="",F272="Non éligible"),"Non éligible",eligibilité!AG60)</f>
        <v/>
      </c>
      <c r="H272" s="772" t="str">
        <f t="shared" si="3"/>
        <v/>
      </c>
      <c r="I272" s="772"/>
      <c r="J272" s="772"/>
      <c r="K272" s="447" t="str">
        <f t="shared" si="5"/>
        <v/>
      </c>
      <c r="L272" s="316" t="str">
        <f>eligibilité!AD60</f>
        <v/>
      </c>
      <c r="M272" s="317" t="str">
        <f>eligibilité!AH60</f>
        <v/>
      </c>
      <c r="N272" s="108" t="str">
        <f t="shared" si="6"/>
        <v/>
      </c>
      <c r="O272" s="107" t="str">
        <f t="shared" si="7"/>
        <v/>
      </c>
      <c r="P272" s="109" t="str">
        <f t="shared" si="8"/>
        <v/>
      </c>
      <c r="Q272" s="109" t="str">
        <f t="shared" si="9"/>
        <v/>
      </c>
      <c r="R272" s="316" t="str">
        <f t="shared" si="10"/>
        <v/>
      </c>
      <c r="S272" s="317" t="str">
        <f t="shared" si="11"/>
        <v/>
      </c>
      <c r="T272" s="317" t="str">
        <f t="shared" si="12"/>
        <v/>
      </c>
      <c r="U272" s="318" t="str">
        <f t="shared" si="13"/>
        <v/>
      </c>
      <c r="V272" s="318" t="str">
        <f t="shared" si="14"/>
        <v/>
      </c>
      <c r="W272" s="318" t="str">
        <f t="shared" si="15"/>
        <v/>
      </c>
    </row>
    <row r="273" spans="1:23" ht="15">
      <c r="A273" s="327" t="str">
        <f>IF(eligibilité!A61="","",eligibilité!A61)</f>
        <v/>
      </c>
      <c r="B273" s="766" t="str">
        <f t="shared" si="4"/>
        <v/>
      </c>
      <c r="C273" s="766"/>
      <c r="D273" s="766"/>
      <c r="E273" s="766"/>
      <c r="F273" s="328" t="str">
        <f>IF(eligibilité!AF61="","",eligibilité!AF61)</f>
        <v/>
      </c>
      <c r="G273" s="329" t="str">
        <f>IF(AND(eligibilité!AG61="",F273="Non éligible"),"Non éligible",eligibilité!AG61)</f>
        <v/>
      </c>
      <c r="H273" s="772" t="str">
        <f t="shared" si="3"/>
        <v/>
      </c>
      <c r="I273" s="772"/>
      <c r="J273" s="772"/>
      <c r="K273" s="447" t="str">
        <f t="shared" si="5"/>
        <v/>
      </c>
      <c r="L273" s="316" t="str">
        <f>eligibilité!AD61</f>
        <v/>
      </c>
      <c r="M273" s="317" t="str">
        <f>eligibilité!AH61</f>
        <v/>
      </c>
      <c r="N273" s="108" t="str">
        <f t="shared" si="6"/>
        <v/>
      </c>
      <c r="O273" s="107" t="str">
        <f t="shared" si="7"/>
        <v/>
      </c>
      <c r="P273" s="109" t="str">
        <f t="shared" si="8"/>
        <v/>
      </c>
      <c r="Q273" s="109" t="str">
        <f t="shared" si="9"/>
        <v/>
      </c>
      <c r="R273" s="316" t="str">
        <f t="shared" si="10"/>
        <v/>
      </c>
      <c r="S273" s="317" t="str">
        <f t="shared" si="11"/>
        <v/>
      </c>
      <c r="T273" s="317" t="str">
        <f t="shared" si="12"/>
        <v/>
      </c>
      <c r="U273" s="318" t="str">
        <f t="shared" si="13"/>
        <v/>
      </c>
      <c r="V273" s="318" t="str">
        <f t="shared" si="14"/>
        <v/>
      </c>
      <c r="W273" s="318" t="str">
        <f t="shared" si="15"/>
        <v/>
      </c>
    </row>
    <row r="274" spans="1:23" ht="15">
      <c r="A274" s="327" t="str">
        <f>IF(eligibilité!A62="","",eligibilité!A62)</f>
        <v/>
      </c>
      <c r="B274" s="766" t="str">
        <f t="shared" si="4"/>
        <v/>
      </c>
      <c r="C274" s="766"/>
      <c r="D274" s="766"/>
      <c r="E274" s="766"/>
      <c r="F274" s="328" t="str">
        <f>IF(eligibilité!AF62="","",eligibilité!AF62)</f>
        <v/>
      </c>
      <c r="G274" s="329" t="str">
        <f>IF(AND(eligibilité!AG62="",F274="Non éligible"),"Non éligible",eligibilité!AG62)</f>
        <v/>
      </c>
      <c r="H274" s="772" t="str">
        <f t="shared" si="3"/>
        <v/>
      </c>
      <c r="I274" s="772"/>
      <c r="J274" s="772"/>
      <c r="K274" s="447" t="str">
        <f t="shared" si="5"/>
        <v/>
      </c>
      <c r="L274" s="316" t="str">
        <f>eligibilité!AD62</f>
        <v/>
      </c>
      <c r="M274" s="317" t="str">
        <f>eligibilité!AH62</f>
        <v/>
      </c>
      <c r="N274" s="108" t="str">
        <f t="shared" si="6"/>
        <v/>
      </c>
      <c r="O274" s="107" t="str">
        <f t="shared" si="7"/>
        <v/>
      </c>
      <c r="P274" s="109" t="str">
        <f t="shared" si="8"/>
        <v/>
      </c>
      <c r="Q274" s="109" t="str">
        <f t="shared" si="9"/>
        <v/>
      </c>
      <c r="R274" s="316" t="str">
        <f t="shared" si="10"/>
        <v/>
      </c>
      <c r="S274" s="317" t="str">
        <f t="shared" si="11"/>
        <v/>
      </c>
      <c r="T274" s="317" t="str">
        <f t="shared" si="12"/>
        <v/>
      </c>
      <c r="U274" s="318" t="str">
        <f t="shared" si="13"/>
        <v/>
      </c>
      <c r="V274" s="318" t="str">
        <f t="shared" si="14"/>
        <v/>
      </c>
      <c r="W274" s="318" t="str">
        <f t="shared" si="15"/>
        <v/>
      </c>
    </row>
    <row r="275" spans="1:23" ht="15">
      <c r="A275" s="327" t="str">
        <f>IF(eligibilité!A63="","",eligibilité!A63)</f>
        <v/>
      </c>
      <c r="B275" s="766" t="str">
        <f t="shared" si="4"/>
        <v/>
      </c>
      <c r="C275" s="766"/>
      <c r="D275" s="766"/>
      <c r="E275" s="766"/>
      <c r="F275" s="328" t="str">
        <f>IF(eligibilité!AF63="","",eligibilité!AF63)</f>
        <v/>
      </c>
      <c r="G275" s="329" t="str">
        <f>IF(AND(eligibilité!AG63="",F275="Non éligible"),"Non éligible",eligibilité!AG63)</f>
        <v/>
      </c>
      <c r="H275" s="772" t="str">
        <f t="shared" si="3"/>
        <v/>
      </c>
      <c r="I275" s="772"/>
      <c r="J275" s="772"/>
      <c r="K275" s="447" t="str">
        <f t="shared" si="5"/>
        <v/>
      </c>
      <c r="L275" s="316" t="str">
        <f>eligibilité!AD63</f>
        <v/>
      </c>
      <c r="M275" s="317" t="str">
        <f>eligibilité!AH63</f>
        <v/>
      </c>
      <c r="N275" s="108" t="str">
        <f t="shared" si="6"/>
        <v/>
      </c>
      <c r="O275" s="107" t="str">
        <f t="shared" si="7"/>
        <v/>
      </c>
      <c r="P275" s="109" t="str">
        <f t="shared" si="8"/>
        <v/>
      </c>
      <c r="Q275" s="109" t="str">
        <f t="shared" si="9"/>
        <v/>
      </c>
      <c r="R275" s="316" t="str">
        <f t="shared" si="10"/>
        <v/>
      </c>
      <c r="S275" s="317" t="str">
        <f t="shared" si="11"/>
        <v/>
      </c>
      <c r="T275" s="317" t="str">
        <f t="shared" si="12"/>
        <v/>
      </c>
      <c r="U275" s="318" t="str">
        <f t="shared" si="13"/>
        <v/>
      </c>
      <c r="V275" s="318" t="str">
        <f t="shared" si="14"/>
        <v/>
      </c>
      <c r="W275" s="318" t="str">
        <f t="shared" si="15"/>
        <v/>
      </c>
    </row>
    <row r="276" spans="1:23" ht="15">
      <c r="A276" s="327" t="str">
        <f>IF(eligibilité!A64="","",eligibilité!A64)</f>
        <v/>
      </c>
      <c r="B276" s="766" t="str">
        <f t="shared" si="4"/>
        <v/>
      </c>
      <c r="C276" s="766"/>
      <c r="D276" s="766"/>
      <c r="E276" s="766"/>
      <c r="F276" s="328" t="str">
        <f>IF(eligibilité!AF64="","",eligibilité!AF64)</f>
        <v/>
      </c>
      <c r="G276" s="329" t="str">
        <f>IF(AND(eligibilité!AG64="",F276="Non éligible"),"Non éligible",eligibilité!AG64)</f>
        <v/>
      </c>
      <c r="H276" s="772" t="str">
        <f t="shared" si="3"/>
        <v/>
      </c>
      <c r="I276" s="772"/>
      <c r="J276" s="772"/>
      <c r="K276" s="447" t="str">
        <f t="shared" si="5"/>
        <v/>
      </c>
      <c r="L276" s="316" t="str">
        <f>eligibilité!AD64</f>
        <v/>
      </c>
      <c r="M276" s="317" t="str">
        <f>eligibilité!AH64</f>
        <v/>
      </c>
      <c r="N276" s="108" t="str">
        <f t="shared" si="6"/>
        <v/>
      </c>
      <c r="O276" s="107" t="str">
        <f t="shared" si="7"/>
        <v/>
      </c>
      <c r="P276" s="109" t="str">
        <f t="shared" si="8"/>
        <v/>
      </c>
      <c r="Q276" s="109" t="str">
        <f t="shared" si="9"/>
        <v/>
      </c>
      <c r="R276" s="316" t="str">
        <f t="shared" si="10"/>
        <v/>
      </c>
      <c r="S276" s="317" t="str">
        <f t="shared" si="11"/>
        <v/>
      </c>
      <c r="T276" s="317" t="str">
        <f t="shared" si="12"/>
        <v/>
      </c>
      <c r="U276" s="318" t="str">
        <f t="shared" si="13"/>
        <v/>
      </c>
      <c r="V276" s="318" t="str">
        <f t="shared" si="14"/>
        <v/>
      </c>
      <c r="W276" s="318" t="str">
        <f t="shared" si="15"/>
        <v/>
      </c>
    </row>
    <row r="277" spans="1:23" ht="15">
      <c r="A277" s="327" t="str">
        <f>IF(eligibilité!A65="","",eligibilité!A65)</f>
        <v/>
      </c>
      <c r="B277" s="766" t="str">
        <f t="shared" si="4"/>
        <v/>
      </c>
      <c r="C277" s="766"/>
      <c r="D277" s="766"/>
      <c r="E277" s="766"/>
      <c r="F277" s="328" t="str">
        <f>IF(eligibilité!AF65="","",eligibilité!AF65)</f>
        <v/>
      </c>
      <c r="G277" s="329" t="str">
        <f>IF(AND(eligibilité!AG65="",F277="Non éligible"),"Non éligible",eligibilité!AG65)</f>
        <v/>
      </c>
      <c r="H277" s="772" t="str">
        <f t="shared" si="3"/>
        <v/>
      </c>
      <c r="I277" s="772"/>
      <c r="J277" s="772"/>
      <c r="K277" s="447" t="str">
        <f t="shared" si="5"/>
        <v/>
      </c>
      <c r="L277" s="316" t="str">
        <f>eligibilité!AD65</f>
        <v/>
      </c>
      <c r="M277" s="317" t="str">
        <f>eligibilité!AH65</f>
        <v/>
      </c>
      <c r="N277" s="108" t="str">
        <f t="shared" si="6"/>
        <v/>
      </c>
      <c r="O277" s="107" t="str">
        <f t="shared" si="7"/>
        <v/>
      </c>
      <c r="P277" s="109" t="str">
        <f t="shared" si="8"/>
        <v/>
      </c>
      <c r="Q277" s="109" t="str">
        <f t="shared" si="9"/>
        <v/>
      </c>
      <c r="R277" s="316" t="str">
        <f t="shared" si="10"/>
        <v/>
      </c>
      <c r="S277" s="317" t="str">
        <f t="shared" si="11"/>
        <v/>
      </c>
      <c r="T277" s="317" t="str">
        <f t="shared" si="12"/>
        <v/>
      </c>
      <c r="U277" s="318" t="str">
        <f t="shared" si="13"/>
        <v/>
      </c>
      <c r="V277" s="318" t="str">
        <f t="shared" si="14"/>
        <v/>
      </c>
      <c r="W277" s="318" t="str">
        <f t="shared" si="15"/>
        <v/>
      </c>
    </row>
    <row r="278" spans="1:23" ht="15">
      <c r="A278" s="327" t="str">
        <f>IF(eligibilité!A66="","",eligibilité!A66)</f>
        <v/>
      </c>
      <c r="B278" s="766" t="str">
        <f t="shared" si="4"/>
        <v/>
      </c>
      <c r="C278" s="766"/>
      <c r="D278" s="766"/>
      <c r="E278" s="766"/>
      <c r="F278" s="328" t="str">
        <f>IF(eligibilité!AF66="","",eligibilité!AF66)</f>
        <v/>
      </c>
      <c r="G278" s="329" t="str">
        <f>IF(AND(eligibilité!AG66="",F278="Non éligible"),"Non éligible",eligibilité!AG66)</f>
        <v/>
      </c>
      <c r="H278" s="772" t="str">
        <f t="shared" si="3"/>
        <v/>
      </c>
      <c r="I278" s="772"/>
      <c r="J278" s="772"/>
      <c r="K278" s="447" t="str">
        <f t="shared" si="5"/>
        <v/>
      </c>
      <c r="L278" s="316" t="str">
        <f>eligibilité!AD66</f>
        <v/>
      </c>
      <c r="M278" s="317" t="str">
        <f>eligibilité!AH66</f>
        <v/>
      </c>
      <c r="N278" s="108" t="str">
        <f t="shared" si="6"/>
        <v/>
      </c>
      <c r="O278" s="107" t="str">
        <f t="shared" si="7"/>
        <v/>
      </c>
      <c r="P278" s="109" t="str">
        <f t="shared" si="8"/>
        <v/>
      </c>
      <c r="Q278" s="109" t="str">
        <f t="shared" si="9"/>
        <v/>
      </c>
      <c r="R278" s="316" t="str">
        <f t="shared" si="10"/>
        <v/>
      </c>
      <c r="S278" s="317" t="str">
        <f t="shared" si="11"/>
        <v/>
      </c>
      <c r="T278" s="317" t="str">
        <f t="shared" si="12"/>
        <v/>
      </c>
      <c r="U278" s="318" t="str">
        <f t="shared" si="13"/>
        <v/>
      </c>
      <c r="V278" s="318" t="str">
        <f t="shared" si="14"/>
        <v/>
      </c>
      <c r="W278" s="318" t="str">
        <f t="shared" si="15"/>
        <v/>
      </c>
    </row>
    <row r="279" spans="1:23" ht="15">
      <c r="A279" s="327" t="str">
        <f>IF(eligibilité!A67="","",eligibilité!A67)</f>
        <v/>
      </c>
      <c r="B279" s="766" t="str">
        <f t="shared" si="4"/>
        <v/>
      </c>
      <c r="C279" s="766"/>
      <c r="D279" s="766"/>
      <c r="E279" s="766"/>
      <c r="F279" s="328" t="str">
        <f>IF(eligibilité!AF67="","",eligibilité!AF67)</f>
        <v/>
      </c>
      <c r="G279" s="329" t="str">
        <f>IF(AND(eligibilité!AG67="",F279="Non éligible"),"Non éligible",eligibilité!AG67)</f>
        <v/>
      </c>
      <c r="H279" s="772" t="str">
        <f t="shared" si="3"/>
        <v/>
      </c>
      <c r="I279" s="772"/>
      <c r="J279" s="772"/>
      <c r="K279" s="447" t="str">
        <f t="shared" si="5"/>
        <v/>
      </c>
      <c r="L279" s="316" t="str">
        <f>eligibilité!AD67</f>
        <v/>
      </c>
      <c r="M279" s="317" t="str">
        <f>eligibilité!AH67</f>
        <v/>
      </c>
      <c r="N279" s="108" t="str">
        <f t="shared" si="6"/>
        <v/>
      </c>
      <c r="O279" s="107" t="str">
        <f t="shared" si="7"/>
        <v/>
      </c>
      <c r="P279" s="109" t="str">
        <f t="shared" si="8"/>
        <v/>
      </c>
      <c r="Q279" s="109" t="str">
        <f t="shared" si="9"/>
        <v/>
      </c>
      <c r="R279" s="316" t="str">
        <f t="shared" si="10"/>
        <v/>
      </c>
      <c r="S279" s="317" t="str">
        <f t="shared" si="11"/>
        <v/>
      </c>
      <c r="T279" s="317" t="str">
        <f t="shared" si="12"/>
        <v/>
      </c>
      <c r="U279" s="318" t="str">
        <f t="shared" si="13"/>
        <v/>
      </c>
      <c r="V279" s="318" t="str">
        <f t="shared" si="14"/>
        <v/>
      </c>
      <c r="W279" s="318" t="str">
        <f t="shared" si="15"/>
        <v/>
      </c>
    </row>
    <row r="280" spans="1:23" ht="15">
      <c r="A280" s="327" t="str">
        <f>IF(eligibilité!A68="","",eligibilité!A68)</f>
        <v/>
      </c>
      <c r="B280" s="766" t="str">
        <f t="shared" si="4"/>
        <v/>
      </c>
      <c r="C280" s="766"/>
      <c r="D280" s="766"/>
      <c r="E280" s="766"/>
      <c r="F280" s="328" t="str">
        <f>IF(eligibilité!AF68="","",eligibilité!AF68)</f>
        <v/>
      </c>
      <c r="G280" s="329" t="str">
        <f>IF(AND(eligibilité!AG68="",F280="Non éligible"),"Non éligible",eligibilité!AG68)</f>
        <v/>
      </c>
      <c r="H280" s="772" t="str">
        <f t="shared" si="3"/>
        <v/>
      </c>
      <c r="I280" s="772"/>
      <c r="J280" s="772"/>
      <c r="K280" s="447" t="str">
        <f t="shared" si="5"/>
        <v/>
      </c>
      <c r="L280" s="316" t="str">
        <f>eligibilité!AD68</f>
        <v/>
      </c>
      <c r="M280" s="317" t="str">
        <f>eligibilité!AH68</f>
        <v/>
      </c>
      <c r="N280" s="108" t="str">
        <f t="shared" si="6"/>
        <v/>
      </c>
      <c r="O280" s="107" t="str">
        <f t="shared" si="7"/>
        <v/>
      </c>
      <c r="P280" s="109" t="str">
        <f t="shared" si="8"/>
        <v/>
      </c>
      <c r="Q280" s="109" t="str">
        <f t="shared" si="9"/>
        <v/>
      </c>
      <c r="R280" s="316" t="str">
        <f t="shared" si="10"/>
        <v/>
      </c>
      <c r="S280" s="317" t="str">
        <f t="shared" si="11"/>
        <v/>
      </c>
      <c r="T280" s="317" t="str">
        <f t="shared" si="12"/>
        <v/>
      </c>
      <c r="U280" s="318" t="str">
        <f t="shared" si="13"/>
        <v/>
      </c>
      <c r="V280" s="318" t="str">
        <f t="shared" si="14"/>
        <v/>
      </c>
      <c r="W280" s="318" t="str">
        <f t="shared" si="15"/>
        <v/>
      </c>
    </row>
    <row r="281" spans="1:23" ht="15">
      <c r="A281" s="327" t="str">
        <f>IF(eligibilité!A69="","",eligibilité!A69)</f>
        <v/>
      </c>
      <c r="B281" s="766" t="str">
        <f t="shared" si="4"/>
        <v/>
      </c>
      <c r="C281" s="766"/>
      <c r="D281" s="766"/>
      <c r="E281" s="766"/>
      <c r="F281" s="328" t="str">
        <f>IF(eligibilité!AF69="","",eligibilité!AF69)</f>
        <v/>
      </c>
      <c r="G281" s="329" t="str">
        <f>IF(AND(eligibilité!AG69="",F281="Non éligible"),"Non éligible",eligibilité!AG69)</f>
        <v/>
      </c>
      <c r="H281" s="772" t="str">
        <f t="shared" si="3"/>
        <v/>
      </c>
      <c r="I281" s="772"/>
      <c r="J281" s="772"/>
      <c r="K281" s="447" t="str">
        <f t="shared" si="5"/>
        <v/>
      </c>
      <c r="L281" s="316" t="str">
        <f>eligibilité!AD69</f>
        <v/>
      </c>
      <c r="M281" s="317" t="str">
        <f>eligibilité!AH69</f>
        <v/>
      </c>
      <c r="N281" s="108" t="str">
        <f t="shared" si="6"/>
        <v/>
      </c>
      <c r="O281" s="107" t="str">
        <f t="shared" si="7"/>
        <v/>
      </c>
      <c r="P281" s="109" t="str">
        <f t="shared" si="8"/>
        <v/>
      </c>
      <c r="Q281" s="109" t="str">
        <f t="shared" si="9"/>
        <v/>
      </c>
      <c r="R281" s="316" t="str">
        <f t="shared" si="10"/>
        <v/>
      </c>
      <c r="S281" s="317" t="str">
        <f t="shared" si="11"/>
        <v/>
      </c>
      <c r="T281" s="317" t="str">
        <f t="shared" si="12"/>
        <v/>
      </c>
      <c r="U281" s="318" t="str">
        <f t="shared" si="13"/>
        <v/>
      </c>
      <c r="V281" s="318" t="str">
        <f t="shared" si="14"/>
        <v/>
      </c>
      <c r="W281" s="318" t="str">
        <f t="shared" si="15"/>
        <v/>
      </c>
    </row>
    <row r="282" spans="1:23" ht="15">
      <c r="A282" s="327" t="str">
        <f>IF(eligibilité!A70="","",eligibilité!A70)</f>
        <v/>
      </c>
      <c r="B282" s="766" t="str">
        <f t="shared" si="4"/>
        <v/>
      </c>
      <c r="C282" s="766"/>
      <c r="D282" s="766"/>
      <c r="E282" s="766"/>
      <c r="F282" s="328" t="str">
        <f>IF(eligibilité!AF70="","",eligibilité!AF70)</f>
        <v/>
      </c>
      <c r="G282" s="329" t="str">
        <f>IF(AND(eligibilité!AG70="",F282="Non éligible"),"Non éligible",eligibilité!AG70)</f>
        <v/>
      </c>
      <c r="H282" s="772" t="str">
        <f t="shared" si="3"/>
        <v/>
      </c>
      <c r="I282" s="772"/>
      <c r="J282" s="772"/>
      <c r="K282" s="447" t="str">
        <f t="shared" si="5"/>
        <v/>
      </c>
      <c r="L282" s="316" t="str">
        <f>eligibilité!AD70</f>
        <v/>
      </c>
      <c r="M282" s="317" t="str">
        <f>eligibilité!AH70</f>
        <v/>
      </c>
      <c r="N282" s="108" t="str">
        <f t="shared" si="6"/>
        <v/>
      </c>
      <c r="O282" s="107" t="str">
        <f t="shared" si="7"/>
        <v/>
      </c>
      <c r="P282" s="109" t="str">
        <f t="shared" si="8"/>
        <v/>
      </c>
      <c r="Q282" s="109" t="str">
        <f t="shared" si="9"/>
        <v/>
      </c>
      <c r="R282" s="316" t="str">
        <f t="shared" si="10"/>
        <v/>
      </c>
      <c r="S282" s="317" t="str">
        <f t="shared" si="11"/>
        <v/>
      </c>
      <c r="T282" s="317" t="str">
        <f t="shared" si="12"/>
        <v/>
      </c>
      <c r="U282" s="318" t="str">
        <f t="shared" si="13"/>
        <v/>
      </c>
      <c r="V282" s="318" t="str">
        <f t="shared" si="14"/>
        <v/>
      </c>
      <c r="W282" s="318" t="str">
        <f t="shared" si="15"/>
        <v/>
      </c>
    </row>
    <row r="283" spans="1:23" ht="15">
      <c r="A283" s="327" t="str">
        <f>IF(eligibilité!A71="","",eligibilité!A71)</f>
        <v/>
      </c>
      <c r="B283" s="766" t="str">
        <f t="shared" si="4"/>
        <v/>
      </c>
      <c r="C283" s="766"/>
      <c r="D283" s="766"/>
      <c r="E283" s="766"/>
      <c r="F283" s="328" t="str">
        <f>IF(eligibilité!AF71="","",eligibilité!AF71)</f>
        <v/>
      </c>
      <c r="G283" s="329" t="str">
        <f>IF(AND(eligibilité!AG71="",F283="Non éligible"),"Non éligible",eligibilité!AG71)</f>
        <v/>
      </c>
      <c r="H283" s="772" t="str">
        <f t="shared" si="3"/>
        <v/>
      </c>
      <c r="I283" s="772"/>
      <c r="J283" s="772"/>
      <c r="K283" s="447" t="str">
        <f t="shared" si="5"/>
        <v/>
      </c>
      <c r="L283" s="316" t="str">
        <f>eligibilité!AD71</f>
        <v/>
      </c>
      <c r="M283" s="317" t="str">
        <f>eligibilité!AH71</f>
        <v/>
      </c>
      <c r="N283" s="108" t="str">
        <f t="shared" si="6"/>
        <v/>
      </c>
      <c r="O283" s="107" t="str">
        <f t="shared" si="7"/>
        <v/>
      </c>
      <c r="P283" s="109" t="str">
        <f t="shared" si="8"/>
        <v/>
      </c>
      <c r="Q283" s="109" t="str">
        <f t="shared" si="9"/>
        <v/>
      </c>
      <c r="R283" s="316" t="str">
        <f t="shared" si="10"/>
        <v/>
      </c>
      <c r="S283" s="317" t="str">
        <f t="shared" si="11"/>
        <v/>
      </c>
      <c r="T283" s="317" t="str">
        <f t="shared" si="12"/>
        <v/>
      </c>
      <c r="U283" s="318" t="str">
        <f t="shared" si="13"/>
        <v/>
      </c>
      <c r="V283" s="318" t="str">
        <f t="shared" si="14"/>
        <v/>
      </c>
      <c r="W283" s="318" t="str">
        <f t="shared" si="15"/>
        <v/>
      </c>
    </row>
    <row r="284" spans="1:23" ht="15">
      <c r="A284" s="327" t="str">
        <f>IF(eligibilité!A72="","",eligibilité!A72)</f>
        <v/>
      </c>
      <c r="B284" s="766" t="str">
        <f t="shared" si="4"/>
        <v/>
      </c>
      <c r="C284" s="766"/>
      <c r="D284" s="766"/>
      <c r="E284" s="766"/>
      <c r="F284" s="328" t="str">
        <f>IF(eligibilité!AF72="","",eligibilité!AF72)</f>
        <v/>
      </c>
      <c r="G284" s="329" t="str">
        <f>IF(AND(eligibilité!AG72="",F284="Non éligible"),"Non éligible",eligibilité!AG72)</f>
        <v/>
      </c>
      <c r="H284" s="772" t="str">
        <f t="shared" si="3"/>
        <v/>
      </c>
      <c r="I284" s="772"/>
      <c r="J284" s="772"/>
      <c r="K284" s="447" t="str">
        <f t="shared" si="5"/>
        <v/>
      </c>
      <c r="L284" s="316" t="str">
        <f>eligibilité!AD72</f>
        <v/>
      </c>
      <c r="M284" s="317" t="str">
        <f>eligibilité!AH72</f>
        <v/>
      </c>
      <c r="N284" s="108" t="str">
        <f t="shared" si="6"/>
        <v/>
      </c>
      <c r="O284" s="107" t="str">
        <f t="shared" si="7"/>
        <v/>
      </c>
      <c r="P284" s="109" t="str">
        <f t="shared" si="8"/>
        <v/>
      </c>
      <c r="Q284" s="109" t="str">
        <f t="shared" si="9"/>
        <v/>
      </c>
      <c r="R284" s="316" t="str">
        <f t="shared" si="10"/>
        <v/>
      </c>
      <c r="S284" s="317" t="str">
        <f t="shared" si="11"/>
        <v/>
      </c>
      <c r="T284" s="317" t="str">
        <f t="shared" si="12"/>
        <v/>
      </c>
      <c r="U284" s="318" t="str">
        <f t="shared" si="13"/>
        <v/>
      </c>
      <c r="V284" s="318" t="str">
        <f t="shared" si="14"/>
        <v/>
      </c>
      <c r="W284" s="318" t="str">
        <f t="shared" si="15"/>
        <v/>
      </c>
    </row>
    <row r="285" spans="1:23" ht="15">
      <c r="A285" s="327" t="str">
        <f>IF(eligibilité!A73="","",eligibilité!A73)</f>
        <v/>
      </c>
      <c r="B285" s="766" t="str">
        <f t="shared" si="4"/>
        <v/>
      </c>
      <c r="C285" s="766"/>
      <c r="D285" s="766"/>
      <c r="E285" s="766"/>
      <c r="F285" s="328" t="str">
        <f>IF(eligibilité!AF73="","",eligibilité!AF73)</f>
        <v/>
      </c>
      <c r="G285" s="329" t="str">
        <f>IF(AND(eligibilité!AG73="",F285="Non éligible"),"Non éligible",eligibilité!AG73)</f>
        <v/>
      </c>
      <c r="H285" s="772" t="str">
        <f t="shared" si="3"/>
        <v/>
      </c>
      <c r="I285" s="772"/>
      <c r="J285" s="772"/>
      <c r="K285" s="447" t="str">
        <f t="shared" si="5"/>
        <v/>
      </c>
      <c r="L285" s="316" t="str">
        <f>eligibilité!AD73</f>
        <v/>
      </c>
      <c r="M285" s="317" t="str">
        <f>eligibilité!AH73</f>
        <v/>
      </c>
      <c r="N285" s="108" t="str">
        <f t="shared" si="6"/>
        <v/>
      </c>
      <c r="O285" s="107" t="str">
        <f t="shared" si="7"/>
        <v/>
      </c>
      <c r="P285" s="109" t="str">
        <f t="shared" si="8"/>
        <v/>
      </c>
      <c r="Q285" s="109" t="str">
        <f t="shared" si="9"/>
        <v/>
      </c>
      <c r="R285" s="316" t="str">
        <f t="shared" si="10"/>
        <v/>
      </c>
      <c r="S285" s="317" t="str">
        <f t="shared" si="11"/>
        <v/>
      </c>
      <c r="T285" s="317" t="str">
        <f t="shared" si="12"/>
        <v/>
      </c>
      <c r="U285" s="318" t="str">
        <f t="shared" si="13"/>
        <v/>
      </c>
      <c r="V285" s="318" t="str">
        <f t="shared" si="14"/>
        <v/>
      </c>
      <c r="W285" s="318" t="str">
        <f t="shared" si="15"/>
        <v/>
      </c>
    </row>
    <row r="286" spans="1:23" ht="15">
      <c r="A286" s="327" t="str">
        <f>IF(eligibilité!A74="","",eligibilité!A74)</f>
        <v/>
      </c>
      <c r="B286" s="766" t="str">
        <f t="shared" si="4"/>
        <v/>
      </c>
      <c r="C286" s="766"/>
      <c r="D286" s="766"/>
      <c r="E286" s="766"/>
      <c r="F286" s="328" t="str">
        <f>IF(eligibilité!AF74="","",eligibilité!AF74)</f>
        <v/>
      </c>
      <c r="G286" s="329" t="str">
        <f>IF(AND(eligibilité!AG74="",F286="Non éligible"),"Non éligible",eligibilité!AG74)</f>
        <v/>
      </c>
      <c r="H286" s="772" t="str">
        <f t="shared" si="3"/>
        <v/>
      </c>
      <c r="I286" s="772"/>
      <c r="J286" s="772"/>
      <c r="K286" s="447" t="str">
        <f t="shared" si="5"/>
        <v/>
      </c>
      <c r="L286" s="316" t="str">
        <f>eligibilité!AD74</f>
        <v/>
      </c>
      <c r="M286" s="317" t="str">
        <f>eligibilité!AH74</f>
        <v/>
      </c>
      <c r="N286" s="108" t="str">
        <f t="shared" si="6"/>
        <v/>
      </c>
      <c r="O286" s="107" t="str">
        <f t="shared" si="7"/>
        <v/>
      </c>
      <c r="P286" s="109" t="str">
        <f t="shared" si="8"/>
        <v/>
      </c>
      <c r="Q286" s="109" t="str">
        <f t="shared" si="9"/>
        <v/>
      </c>
      <c r="R286" s="316" t="str">
        <f t="shared" si="10"/>
        <v/>
      </c>
      <c r="S286" s="317" t="str">
        <f t="shared" si="11"/>
        <v/>
      </c>
      <c r="T286" s="317" t="str">
        <f t="shared" si="12"/>
        <v/>
      </c>
      <c r="U286" s="318" t="str">
        <f t="shared" si="13"/>
        <v/>
      </c>
      <c r="V286" s="318" t="str">
        <f t="shared" si="14"/>
        <v/>
      </c>
      <c r="W286" s="318" t="str">
        <f t="shared" si="15"/>
        <v/>
      </c>
    </row>
    <row r="287" spans="1:23" ht="15">
      <c r="A287" s="327" t="str">
        <f>IF(eligibilité!A75="","",eligibilité!A75)</f>
        <v/>
      </c>
      <c r="B287" s="766" t="str">
        <f t="shared" si="4"/>
        <v/>
      </c>
      <c r="C287" s="766"/>
      <c r="D287" s="766"/>
      <c r="E287" s="766"/>
      <c r="F287" s="328" t="str">
        <f>IF(eligibilité!AF75="","",eligibilité!AF75)</f>
        <v/>
      </c>
      <c r="G287" s="329" t="str">
        <f>IF(AND(eligibilité!AG75="",F287="Non éligible"),"Non éligible",eligibilité!AG75)</f>
        <v/>
      </c>
      <c r="H287" s="772" t="str">
        <f t="shared" si="3"/>
        <v/>
      </c>
      <c r="I287" s="772"/>
      <c r="J287" s="772"/>
      <c r="K287" s="447" t="str">
        <f t="shared" si="5"/>
        <v/>
      </c>
      <c r="L287" s="316" t="str">
        <f>eligibilité!AD75</f>
        <v/>
      </c>
      <c r="M287" s="317" t="str">
        <f>eligibilité!AH75</f>
        <v/>
      </c>
      <c r="N287" s="108" t="str">
        <f t="shared" si="6"/>
        <v/>
      </c>
      <c r="O287" s="107" t="str">
        <f t="shared" si="7"/>
        <v/>
      </c>
      <c r="P287" s="109" t="str">
        <f t="shared" si="8"/>
        <v/>
      </c>
      <c r="Q287" s="109" t="str">
        <f t="shared" si="9"/>
        <v/>
      </c>
      <c r="R287" s="316" t="str">
        <f t="shared" si="10"/>
        <v/>
      </c>
      <c r="S287" s="317" t="str">
        <f t="shared" si="11"/>
        <v/>
      </c>
      <c r="T287" s="317" t="str">
        <f t="shared" si="12"/>
        <v/>
      </c>
      <c r="U287" s="318" t="str">
        <f t="shared" si="13"/>
        <v/>
      </c>
      <c r="V287" s="318" t="str">
        <f t="shared" si="14"/>
        <v/>
      </c>
      <c r="W287" s="318" t="str">
        <f t="shared" si="15"/>
        <v/>
      </c>
    </row>
    <row r="288" spans="1:23" ht="15">
      <c r="A288" s="327" t="str">
        <f>IF(eligibilité!A76="","",eligibilité!A76)</f>
        <v/>
      </c>
      <c r="B288" s="766" t="str">
        <f t="shared" si="4"/>
        <v/>
      </c>
      <c r="C288" s="766"/>
      <c r="D288" s="766"/>
      <c r="E288" s="766"/>
      <c r="F288" s="328" t="str">
        <f>IF(eligibilité!AF76="","",eligibilité!AF76)</f>
        <v/>
      </c>
      <c r="G288" s="329" t="str">
        <f>IF(AND(eligibilité!AG76="",F288="Non éligible"),"Non éligible",eligibilité!AG76)</f>
        <v/>
      </c>
      <c r="H288" s="772" t="str">
        <f t="shared" si="3"/>
        <v/>
      </c>
      <c r="I288" s="772"/>
      <c r="J288" s="772"/>
      <c r="K288" s="447" t="str">
        <f t="shared" si="5"/>
        <v/>
      </c>
      <c r="L288" s="316" t="str">
        <f>eligibilité!AD76</f>
        <v/>
      </c>
      <c r="M288" s="317" t="str">
        <f>eligibilité!AH76</f>
        <v/>
      </c>
      <c r="N288" s="108" t="str">
        <f t="shared" si="6"/>
        <v/>
      </c>
      <c r="O288" s="107" t="str">
        <f t="shared" si="7"/>
        <v/>
      </c>
      <c r="P288" s="109" t="str">
        <f t="shared" si="8"/>
        <v/>
      </c>
      <c r="Q288" s="109" t="str">
        <f t="shared" si="9"/>
        <v/>
      </c>
      <c r="R288" s="316" t="str">
        <f t="shared" si="10"/>
        <v/>
      </c>
      <c r="S288" s="317" t="str">
        <f t="shared" si="11"/>
        <v/>
      </c>
      <c r="T288" s="317" t="str">
        <f t="shared" si="12"/>
        <v/>
      </c>
      <c r="U288" s="318" t="str">
        <f t="shared" si="13"/>
        <v/>
      </c>
      <c r="V288" s="318" t="str">
        <f t="shared" si="14"/>
        <v/>
      </c>
      <c r="W288" s="318" t="str">
        <f t="shared" si="15"/>
        <v/>
      </c>
    </row>
    <row r="289" spans="1:23" ht="15">
      <c r="A289" s="327" t="str">
        <f>IF(eligibilité!A77="","",eligibilité!A77)</f>
        <v/>
      </c>
      <c r="B289" s="766" t="str">
        <f t="shared" si="4"/>
        <v/>
      </c>
      <c r="C289" s="766"/>
      <c r="D289" s="766"/>
      <c r="E289" s="766"/>
      <c r="F289" s="328" t="str">
        <f>IF(eligibilité!AF77="","",eligibilité!AF77)</f>
        <v/>
      </c>
      <c r="G289" s="329" t="str">
        <f>IF(AND(eligibilité!AG77="",F289="Non éligible"),"Non éligible",eligibilité!AG77)</f>
        <v/>
      </c>
      <c r="H289" s="772" t="str">
        <f t="shared" si="3"/>
        <v/>
      </c>
      <c r="I289" s="772"/>
      <c r="J289" s="772"/>
      <c r="K289" s="447" t="str">
        <f t="shared" si="5"/>
        <v/>
      </c>
      <c r="L289" s="316" t="str">
        <f>eligibilité!AD77</f>
        <v/>
      </c>
      <c r="M289" s="317" t="str">
        <f>eligibilité!AH77</f>
        <v/>
      </c>
      <c r="N289" s="108" t="str">
        <f t="shared" si="6"/>
        <v/>
      </c>
      <c r="O289" s="107" t="str">
        <f t="shared" si="7"/>
        <v/>
      </c>
      <c r="P289" s="109" t="str">
        <f t="shared" si="8"/>
        <v/>
      </c>
      <c r="Q289" s="109" t="str">
        <f t="shared" si="9"/>
        <v/>
      </c>
      <c r="R289" s="316" t="str">
        <f t="shared" si="10"/>
        <v/>
      </c>
      <c r="S289" s="317" t="str">
        <f t="shared" si="11"/>
        <v/>
      </c>
      <c r="T289" s="317" t="str">
        <f t="shared" si="12"/>
        <v/>
      </c>
      <c r="U289" s="318" t="str">
        <f t="shared" si="13"/>
        <v/>
      </c>
      <c r="V289" s="318" t="str">
        <f t="shared" si="14"/>
        <v/>
      </c>
      <c r="W289" s="318" t="str">
        <f t="shared" si="15"/>
        <v/>
      </c>
    </row>
    <row r="290" spans="1:23" ht="15">
      <c r="A290" s="327" t="str">
        <f>IF(eligibilité!A78="","",eligibilité!A78)</f>
        <v/>
      </c>
      <c r="B290" s="766" t="str">
        <f t="shared" si="4"/>
        <v/>
      </c>
      <c r="C290" s="766"/>
      <c r="D290" s="766"/>
      <c r="E290" s="766"/>
      <c r="F290" s="328" t="str">
        <f>IF(eligibilité!AF78="","",eligibilité!AF78)</f>
        <v/>
      </c>
      <c r="G290" s="329" t="str">
        <f>IF(AND(eligibilité!AG78="",F290="Non éligible"),"Non éligible",eligibilité!AG78)</f>
        <v/>
      </c>
      <c r="H290" s="772" t="str">
        <f t="shared" si="3"/>
        <v/>
      </c>
      <c r="I290" s="772"/>
      <c r="J290" s="772"/>
      <c r="K290" s="447" t="str">
        <f t="shared" si="5"/>
        <v/>
      </c>
      <c r="L290" s="316" t="str">
        <f>eligibilité!AD78</f>
        <v/>
      </c>
      <c r="M290" s="317" t="str">
        <f>eligibilité!AH78</f>
        <v/>
      </c>
      <c r="N290" s="108" t="str">
        <f t="shared" si="6"/>
        <v/>
      </c>
      <c r="O290" s="107" t="str">
        <f t="shared" si="7"/>
        <v/>
      </c>
      <c r="P290" s="109" t="str">
        <f t="shared" si="8"/>
        <v/>
      </c>
      <c r="Q290" s="109" t="str">
        <f t="shared" si="9"/>
        <v/>
      </c>
      <c r="R290" s="316" t="str">
        <f t="shared" si="10"/>
        <v/>
      </c>
      <c r="S290" s="317" t="str">
        <f t="shared" si="11"/>
        <v/>
      </c>
      <c r="T290" s="317" t="str">
        <f t="shared" si="12"/>
        <v/>
      </c>
      <c r="U290" s="318" t="str">
        <f t="shared" si="13"/>
        <v/>
      </c>
      <c r="V290" s="318" t="str">
        <f t="shared" si="14"/>
        <v/>
      </c>
      <c r="W290" s="318" t="str">
        <f t="shared" si="15"/>
        <v/>
      </c>
    </row>
    <row r="291" spans="1:23" ht="15">
      <c r="A291" s="327" t="str">
        <f>IF(eligibilité!A79="","",eligibilité!A79)</f>
        <v/>
      </c>
      <c r="B291" s="766" t="str">
        <f t="shared" si="4"/>
        <v/>
      </c>
      <c r="C291" s="766"/>
      <c r="D291" s="766"/>
      <c r="E291" s="766"/>
      <c r="F291" s="328" t="str">
        <f>IF(eligibilité!AF79="","",eligibilité!AF79)</f>
        <v/>
      </c>
      <c r="G291" s="329" t="str">
        <f>IF(AND(eligibilité!AG79="",F291="Non éligible"),"Non éligible",eligibilité!AG79)</f>
        <v/>
      </c>
      <c r="H291" s="772" t="str">
        <f t="shared" ref="H291:H354" si="16">IF(AND(F291="Non éligible",G291="Non éligible"),"Conditions non remplies",IF(AND(F291="Eligible",L291=""),"Remplir la case manuellement, votre agent est en CDI",IF(F291="","",CONCATENATE(N291," an(s) ",P291," mois ",Q291," jour(s)"))))</f>
        <v/>
      </c>
      <c r="I291" s="772"/>
      <c r="J291" s="772"/>
      <c r="K291" s="447" t="str">
        <f t="shared" si="5"/>
        <v/>
      </c>
      <c r="L291" s="316" t="str">
        <f>eligibilité!AD79</f>
        <v/>
      </c>
      <c r="M291" s="317" t="str">
        <f>eligibilité!AH79</f>
        <v/>
      </c>
      <c r="N291" s="108" t="str">
        <f t="shared" si="6"/>
        <v/>
      </c>
      <c r="O291" s="107" t="str">
        <f t="shared" si="7"/>
        <v/>
      </c>
      <c r="P291" s="109" t="str">
        <f t="shared" si="8"/>
        <v/>
      </c>
      <c r="Q291" s="109" t="str">
        <f t="shared" si="9"/>
        <v/>
      </c>
      <c r="R291" s="316" t="str">
        <f t="shared" si="10"/>
        <v/>
      </c>
      <c r="S291" s="317" t="str">
        <f t="shared" si="11"/>
        <v/>
      </c>
      <c r="T291" s="317" t="str">
        <f t="shared" si="12"/>
        <v/>
      </c>
      <c r="U291" s="318" t="str">
        <f t="shared" si="13"/>
        <v/>
      </c>
      <c r="V291" s="318" t="str">
        <f t="shared" si="14"/>
        <v/>
      </c>
      <c r="W291" s="318" t="str">
        <f t="shared" si="15"/>
        <v/>
      </c>
    </row>
    <row r="292" spans="1:23" ht="15">
      <c r="A292" s="327" t="str">
        <f>IF(eligibilité!A80="","",eligibilité!A80)</f>
        <v/>
      </c>
      <c r="B292" s="766" t="str">
        <f t="shared" ref="B292:B355" si="17">IF(A292="","","Définir les fonctions ou le poste du dossier")</f>
        <v/>
      </c>
      <c r="C292" s="766"/>
      <c r="D292" s="766"/>
      <c r="E292" s="766"/>
      <c r="F292" s="328" t="str">
        <f>IF(eligibilité!AF80="","",eligibilité!AF80)</f>
        <v/>
      </c>
      <c r="G292" s="329" t="str">
        <f>IF(AND(eligibilité!AG80="",F292="Non éligible"),"Non éligible",eligibilité!AG80)</f>
        <v/>
      </c>
      <c r="H292" s="772" t="str">
        <f t="shared" si="16"/>
        <v/>
      </c>
      <c r="I292" s="772"/>
      <c r="J292" s="772"/>
      <c r="K292" s="447" t="str">
        <f t="shared" ref="K292:K355" si="18">IF(AND($F292="Non éligible",$G292="Non éligible"),"Conditions non remplies",IF(AND($F292="Eligibilité ultérieure",$L292=""),"Remplir la case manuellement, votre agent est en CDI",IF($F292="","",CONCATENATE($T292," an(s) ",$V292," mois ",$W292," jour(s)"))))</f>
        <v/>
      </c>
      <c r="L292" s="316" t="str">
        <f>eligibilité!AD80</f>
        <v/>
      </c>
      <c r="M292" s="317" t="str">
        <f>eligibilité!AH80</f>
        <v/>
      </c>
      <c r="N292" s="108" t="str">
        <f t="shared" ref="N292:N355" si="19">IF(L292="","",INT(L292/12))</f>
        <v/>
      </c>
      <c r="O292" s="107" t="str">
        <f t="shared" ref="O292:O355" si="20">IF(L292="","",(L292-N292*12))</f>
        <v/>
      </c>
      <c r="P292" s="109" t="str">
        <f t="shared" ref="P292:P355" si="21">IF(L292="","",INT(O292))</f>
        <v/>
      </c>
      <c r="Q292" s="109" t="str">
        <f t="shared" ref="Q292:Q355" si="22">IF(L292="","",ROUNDDOWN((O292-P292)*30.44,0))</f>
        <v/>
      </c>
      <c r="R292" s="316" t="str">
        <f t="shared" ref="R292:R355" si="23">IF(L292="","",$S$226+L292)</f>
        <v/>
      </c>
      <c r="S292" s="317" t="str">
        <f t="shared" ref="S292:S355" si="24">IF(R292="","",R292/12)</f>
        <v/>
      </c>
      <c r="T292" s="317" t="str">
        <f t="shared" ref="T292:T355" si="25">IF(L292="","",INT(S292))</f>
        <v/>
      </c>
      <c r="U292" s="318" t="str">
        <f t="shared" ref="U292:U355" si="26">IF(L292="","",(S292-T292)*12)</f>
        <v/>
      </c>
      <c r="V292" s="318" t="str">
        <f t="shared" ref="V292:V355" si="27">IF(L292="","",INT(U292))</f>
        <v/>
      </c>
      <c r="W292" s="318" t="str">
        <f t="shared" ref="W292:W355" si="28">IF(L292="","",INT((U292-V292)*30.44))</f>
        <v/>
      </c>
    </row>
    <row r="293" spans="1:23" ht="15">
      <c r="A293" s="327" t="str">
        <f>IF(eligibilité!A81="","",eligibilité!A81)</f>
        <v/>
      </c>
      <c r="B293" s="766" t="str">
        <f t="shared" si="17"/>
        <v/>
      </c>
      <c r="C293" s="766"/>
      <c r="D293" s="766"/>
      <c r="E293" s="766"/>
      <c r="F293" s="328" t="str">
        <f>IF(eligibilité!AF81="","",eligibilité!AF81)</f>
        <v/>
      </c>
      <c r="G293" s="329" t="str">
        <f>IF(AND(eligibilité!AG81="",F293="Non éligible"),"Non éligible",eligibilité!AG81)</f>
        <v/>
      </c>
      <c r="H293" s="772" t="str">
        <f t="shared" si="16"/>
        <v/>
      </c>
      <c r="I293" s="772"/>
      <c r="J293" s="772"/>
      <c r="K293" s="447" t="str">
        <f t="shared" si="18"/>
        <v/>
      </c>
      <c r="L293" s="316" t="str">
        <f>eligibilité!AD81</f>
        <v/>
      </c>
      <c r="M293" s="317" t="str">
        <f>eligibilité!AH81</f>
        <v/>
      </c>
      <c r="N293" s="108" t="str">
        <f t="shared" si="19"/>
        <v/>
      </c>
      <c r="O293" s="107" t="str">
        <f t="shared" si="20"/>
        <v/>
      </c>
      <c r="P293" s="109" t="str">
        <f t="shared" si="21"/>
        <v/>
      </c>
      <c r="Q293" s="109" t="str">
        <f t="shared" si="22"/>
        <v/>
      </c>
      <c r="R293" s="316" t="str">
        <f t="shared" si="23"/>
        <v/>
      </c>
      <c r="S293" s="317" t="str">
        <f t="shared" si="24"/>
        <v/>
      </c>
      <c r="T293" s="317" t="str">
        <f t="shared" si="25"/>
        <v/>
      </c>
      <c r="U293" s="318" t="str">
        <f t="shared" si="26"/>
        <v/>
      </c>
      <c r="V293" s="318" t="str">
        <f t="shared" si="27"/>
        <v/>
      </c>
      <c r="W293" s="318" t="str">
        <f t="shared" si="28"/>
        <v/>
      </c>
    </row>
    <row r="294" spans="1:23" ht="15">
      <c r="A294" s="327" t="str">
        <f>IF(eligibilité!A82="","",eligibilité!A82)</f>
        <v/>
      </c>
      <c r="B294" s="766" t="str">
        <f t="shared" si="17"/>
        <v/>
      </c>
      <c r="C294" s="766"/>
      <c r="D294" s="766"/>
      <c r="E294" s="766"/>
      <c r="F294" s="328" t="str">
        <f>IF(eligibilité!AF82="","",eligibilité!AF82)</f>
        <v/>
      </c>
      <c r="G294" s="329" t="str">
        <f>IF(AND(eligibilité!AG82="",F294="Non éligible"),"Non éligible",eligibilité!AG82)</f>
        <v/>
      </c>
      <c r="H294" s="772" t="str">
        <f t="shared" si="16"/>
        <v/>
      </c>
      <c r="I294" s="772"/>
      <c r="J294" s="772"/>
      <c r="K294" s="447" t="str">
        <f t="shared" si="18"/>
        <v/>
      </c>
      <c r="L294" s="316" t="str">
        <f>eligibilité!AD82</f>
        <v/>
      </c>
      <c r="M294" s="317" t="str">
        <f>eligibilité!AH82</f>
        <v/>
      </c>
      <c r="N294" s="108" t="str">
        <f t="shared" si="19"/>
        <v/>
      </c>
      <c r="O294" s="107" t="str">
        <f t="shared" si="20"/>
        <v/>
      </c>
      <c r="P294" s="109" t="str">
        <f t="shared" si="21"/>
        <v/>
      </c>
      <c r="Q294" s="109" t="str">
        <f t="shared" si="22"/>
        <v/>
      </c>
      <c r="R294" s="316" t="str">
        <f t="shared" si="23"/>
        <v/>
      </c>
      <c r="S294" s="317" t="str">
        <f t="shared" si="24"/>
        <v/>
      </c>
      <c r="T294" s="317" t="str">
        <f t="shared" si="25"/>
        <v/>
      </c>
      <c r="U294" s="318" t="str">
        <f t="shared" si="26"/>
        <v/>
      </c>
      <c r="V294" s="318" t="str">
        <f t="shared" si="27"/>
        <v/>
      </c>
      <c r="W294" s="318" t="str">
        <f t="shared" si="28"/>
        <v/>
      </c>
    </row>
    <row r="295" spans="1:23" ht="15">
      <c r="A295" s="327" t="str">
        <f>IF(eligibilité!A83="","",eligibilité!A83)</f>
        <v/>
      </c>
      <c r="B295" s="766" t="str">
        <f t="shared" si="17"/>
        <v/>
      </c>
      <c r="C295" s="766"/>
      <c r="D295" s="766"/>
      <c r="E295" s="766"/>
      <c r="F295" s="328" t="str">
        <f>IF(eligibilité!AF83="","",eligibilité!AF83)</f>
        <v/>
      </c>
      <c r="G295" s="329" t="str">
        <f>IF(AND(eligibilité!AG83="",F295="Non éligible"),"Non éligible",eligibilité!AG83)</f>
        <v/>
      </c>
      <c r="H295" s="772" t="str">
        <f t="shared" si="16"/>
        <v/>
      </c>
      <c r="I295" s="772"/>
      <c r="J295" s="772"/>
      <c r="K295" s="447" t="str">
        <f t="shared" si="18"/>
        <v/>
      </c>
      <c r="L295" s="316" t="str">
        <f>eligibilité!AD83</f>
        <v/>
      </c>
      <c r="M295" s="317" t="str">
        <f>eligibilité!AH83</f>
        <v/>
      </c>
      <c r="N295" s="108" t="str">
        <f t="shared" si="19"/>
        <v/>
      </c>
      <c r="O295" s="107" t="str">
        <f t="shared" si="20"/>
        <v/>
      </c>
      <c r="P295" s="109" t="str">
        <f t="shared" si="21"/>
        <v/>
      </c>
      <c r="Q295" s="109" t="str">
        <f t="shared" si="22"/>
        <v/>
      </c>
      <c r="R295" s="316" t="str">
        <f t="shared" si="23"/>
        <v/>
      </c>
      <c r="S295" s="317" t="str">
        <f t="shared" si="24"/>
        <v/>
      </c>
      <c r="T295" s="317" t="str">
        <f t="shared" si="25"/>
        <v/>
      </c>
      <c r="U295" s="318" t="str">
        <f t="shared" si="26"/>
        <v/>
      </c>
      <c r="V295" s="318" t="str">
        <f t="shared" si="27"/>
        <v/>
      </c>
      <c r="W295" s="318" t="str">
        <f t="shared" si="28"/>
        <v/>
      </c>
    </row>
    <row r="296" spans="1:23" ht="15">
      <c r="A296" s="327" t="str">
        <f>IF(eligibilité!A84="","",eligibilité!A84)</f>
        <v/>
      </c>
      <c r="B296" s="766" t="str">
        <f t="shared" si="17"/>
        <v/>
      </c>
      <c r="C296" s="766"/>
      <c r="D296" s="766"/>
      <c r="E296" s="766"/>
      <c r="F296" s="328" t="str">
        <f>IF(eligibilité!AF84="","",eligibilité!AF84)</f>
        <v/>
      </c>
      <c r="G296" s="329" t="str">
        <f>IF(AND(eligibilité!AG84="",F296="Non éligible"),"Non éligible",eligibilité!AG84)</f>
        <v/>
      </c>
      <c r="H296" s="772" t="str">
        <f t="shared" si="16"/>
        <v/>
      </c>
      <c r="I296" s="772"/>
      <c r="J296" s="772"/>
      <c r="K296" s="447" t="str">
        <f t="shared" si="18"/>
        <v/>
      </c>
      <c r="L296" s="316" t="str">
        <f>eligibilité!AD84</f>
        <v/>
      </c>
      <c r="M296" s="317" t="str">
        <f>eligibilité!AH84</f>
        <v/>
      </c>
      <c r="N296" s="108" t="str">
        <f t="shared" si="19"/>
        <v/>
      </c>
      <c r="O296" s="107" t="str">
        <f t="shared" si="20"/>
        <v/>
      </c>
      <c r="P296" s="109" t="str">
        <f t="shared" si="21"/>
        <v/>
      </c>
      <c r="Q296" s="109" t="str">
        <f t="shared" si="22"/>
        <v/>
      </c>
      <c r="R296" s="316" t="str">
        <f t="shared" si="23"/>
        <v/>
      </c>
      <c r="S296" s="317" t="str">
        <f t="shared" si="24"/>
        <v/>
      </c>
      <c r="T296" s="317" t="str">
        <f t="shared" si="25"/>
        <v/>
      </c>
      <c r="U296" s="318" t="str">
        <f t="shared" si="26"/>
        <v/>
      </c>
      <c r="V296" s="318" t="str">
        <f t="shared" si="27"/>
        <v/>
      </c>
      <c r="W296" s="318" t="str">
        <f t="shared" si="28"/>
        <v/>
      </c>
    </row>
    <row r="297" spans="1:23" ht="15">
      <c r="A297" s="327" t="str">
        <f>IF(eligibilité!A85="","",eligibilité!A85)</f>
        <v/>
      </c>
      <c r="B297" s="766" t="str">
        <f t="shared" si="17"/>
        <v/>
      </c>
      <c r="C297" s="766"/>
      <c r="D297" s="766"/>
      <c r="E297" s="766"/>
      <c r="F297" s="328" t="str">
        <f>IF(eligibilité!AF85="","",eligibilité!AF85)</f>
        <v/>
      </c>
      <c r="G297" s="329" t="str">
        <f>IF(AND(eligibilité!AG85="",F297="Non éligible"),"Non éligible",eligibilité!AG85)</f>
        <v/>
      </c>
      <c r="H297" s="772" t="str">
        <f t="shared" si="16"/>
        <v/>
      </c>
      <c r="I297" s="772"/>
      <c r="J297" s="772"/>
      <c r="K297" s="447" t="str">
        <f t="shared" si="18"/>
        <v/>
      </c>
      <c r="L297" s="316" t="str">
        <f>eligibilité!AD85</f>
        <v/>
      </c>
      <c r="M297" s="317" t="str">
        <f>eligibilité!AH85</f>
        <v/>
      </c>
      <c r="N297" s="108" t="str">
        <f t="shared" si="19"/>
        <v/>
      </c>
      <c r="O297" s="107" t="str">
        <f t="shared" si="20"/>
        <v/>
      </c>
      <c r="P297" s="109" t="str">
        <f t="shared" si="21"/>
        <v/>
      </c>
      <c r="Q297" s="109" t="str">
        <f t="shared" si="22"/>
        <v/>
      </c>
      <c r="R297" s="316" t="str">
        <f t="shared" si="23"/>
        <v/>
      </c>
      <c r="S297" s="317" t="str">
        <f t="shared" si="24"/>
        <v/>
      </c>
      <c r="T297" s="317" t="str">
        <f t="shared" si="25"/>
        <v/>
      </c>
      <c r="U297" s="318" t="str">
        <f t="shared" si="26"/>
        <v/>
      </c>
      <c r="V297" s="318" t="str">
        <f t="shared" si="27"/>
        <v/>
      </c>
      <c r="W297" s="318" t="str">
        <f t="shared" si="28"/>
        <v/>
      </c>
    </row>
    <row r="298" spans="1:23" ht="15">
      <c r="A298" s="327" t="str">
        <f>IF(eligibilité!A86="","",eligibilité!A86)</f>
        <v/>
      </c>
      <c r="B298" s="766" t="str">
        <f t="shared" si="17"/>
        <v/>
      </c>
      <c r="C298" s="766"/>
      <c r="D298" s="766"/>
      <c r="E298" s="766"/>
      <c r="F298" s="328" t="str">
        <f>IF(eligibilité!AF86="","",eligibilité!AF86)</f>
        <v/>
      </c>
      <c r="G298" s="329" t="str">
        <f>IF(AND(eligibilité!AG86="",F298="Non éligible"),"Non éligible",eligibilité!AG86)</f>
        <v/>
      </c>
      <c r="H298" s="772" t="str">
        <f t="shared" si="16"/>
        <v/>
      </c>
      <c r="I298" s="772"/>
      <c r="J298" s="772"/>
      <c r="K298" s="447" t="str">
        <f t="shared" si="18"/>
        <v/>
      </c>
      <c r="L298" s="316" t="str">
        <f>eligibilité!AD86</f>
        <v/>
      </c>
      <c r="M298" s="317" t="str">
        <f>eligibilité!AH86</f>
        <v/>
      </c>
      <c r="N298" s="108" t="str">
        <f t="shared" si="19"/>
        <v/>
      </c>
      <c r="O298" s="107" t="str">
        <f t="shared" si="20"/>
        <v/>
      </c>
      <c r="P298" s="109" t="str">
        <f t="shared" si="21"/>
        <v/>
      </c>
      <c r="Q298" s="109" t="str">
        <f t="shared" si="22"/>
        <v/>
      </c>
      <c r="R298" s="316" t="str">
        <f t="shared" si="23"/>
        <v/>
      </c>
      <c r="S298" s="317" t="str">
        <f t="shared" si="24"/>
        <v/>
      </c>
      <c r="T298" s="317" t="str">
        <f t="shared" si="25"/>
        <v/>
      </c>
      <c r="U298" s="318" t="str">
        <f t="shared" si="26"/>
        <v/>
      </c>
      <c r="V298" s="318" t="str">
        <f t="shared" si="27"/>
        <v/>
      </c>
      <c r="W298" s="318" t="str">
        <f t="shared" si="28"/>
        <v/>
      </c>
    </row>
    <row r="299" spans="1:23" ht="15">
      <c r="A299" s="327" t="str">
        <f>IF(eligibilité!A87="","",eligibilité!A87)</f>
        <v/>
      </c>
      <c r="B299" s="766" t="str">
        <f t="shared" si="17"/>
        <v/>
      </c>
      <c r="C299" s="766"/>
      <c r="D299" s="766"/>
      <c r="E299" s="766"/>
      <c r="F299" s="328" t="str">
        <f>IF(eligibilité!AF87="","",eligibilité!AF87)</f>
        <v/>
      </c>
      <c r="G299" s="329" t="str">
        <f>IF(AND(eligibilité!AG87="",F299="Non éligible"),"Non éligible",eligibilité!AG87)</f>
        <v/>
      </c>
      <c r="H299" s="772" t="str">
        <f t="shared" si="16"/>
        <v/>
      </c>
      <c r="I299" s="772"/>
      <c r="J299" s="772"/>
      <c r="K299" s="447" t="str">
        <f t="shared" si="18"/>
        <v/>
      </c>
      <c r="L299" s="316" t="str">
        <f>eligibilité!AD87</f>
        <v/>
      </c>
      <c r="M299" s="317" t="str">
        <f>eligibilité!AH87</f>
        <v/>
      </c>
      <c r="N299" s="108" t="str">
        <f t="shared" si="19"/>
        <v/>
      </c>
      <c r="O299" s="107" t="str">
        <f t="shared" si="20"/>
        <v/>
      </c>
      <c r="P299" s="109" t="str">
        <f t="shared" si="21"/>
        <v/>
      </c>
      <c r="Q299" s="109" t="str">
        <f t="shared" si="22"/>
        <v/>
      </c>
      <c r="R299" s="316" t="str">
        <f t="shared" si="23"/>
        <v/>
      </c>
      <c r="S299" s="317" t="str">
        <f t="shared" si="24"/>
        <v/>
      </c>
      <c r="T299" s="317" t="str">
        <f t="shared" si="25"/>
        <v/>
      </c>
      <c r="U299" s="318" t="str">
        <f t="shared" si="26"/>
        <v/>
      </c>
      <c r="V299" s="318" t="str">
        <f t="shared" si="27"/>
        <v/>
      </c>
      <c r="W299" s="318" t="str">
        <f t="shared" si="28"/>
        <v/>
      </c>
    </row>
    <row r="300" spans="1:23" ht="15">
      <c r="A300" s="327" t="str">
        <f>IF(eligibilité!A88="","",eligibilité!A88)</f>
        <v/>
      </c>
      <c r="B300" s="766" t="str">
        <f t="shared" si="17"/>
        <v/>
      </c>
      <c r="C300" s="766"/>
      <c r="D300" s="766"/>
      <c r="E300" s="766"/>
      <c r="F300" s="328" t="str">
        <f>IF(eligibilité!AF88="","",eligibilité!AF88)</f>
        <v/>
      </c>
      <c r="G300" s="329" t="str">
        <f>IF(AND(eligibilité!AG88="",F300="Non éligible"),"Non éligible",eligibilité!AG88)</f>
        <v/>
      </c>
      <c r="H300" s="772" t="str">
        <f t="shared" si="16"/>
        <v/>
      </c>
      <c r="I300" s="772"/>
      <c r="J300" s="772"/>
      <c r="K300" s="447" t="str">
        <f t="shared" si="18"/>
        <v/>
      </c>
      <c r="L300" s="316" t="str">
        <f>eligibilité!AD88</f>
        <v/>
      </c>
      <c r="M300" s="317" t="str">
        <f>eligibilité!AH88</f>
        <v/>
      </c>
      <c r="N300" s="108" t="str">
        <f t="shared" si="19"/>
        <v/>
      </c>
      <c r="O300" s="107" t="str">
        <f t="shared" si="20"/>
        <v/>
      </c>
      <c r="P300" s="109" t="str">
        <f t="shared" si="21"/>
        <v/>
      </c>
      <c r="Q300" s="109" t="str">
        <f t="shared" si="22"/>
        <v/>
      </c>
      <c r="R300" s="316" t="str">
        <f t="shared" si="23"/>
        <v/>
      </c>
      <c r="S300" s="317" t="str">
        <f t="shared" si="24"/>
        <v/>
      </c>
      <c r="T300" s="317" t="str">
        <f t="shared" si="25"/>
        <v/>
      </c>
      <c r="U300" s="318" t="str">
        <f t="shared" si="26"/>
        <v/>
      </c>
      <c r="V300" s="318" t="str">
        <f t="shared" si="27"/>
        <v/>
      </c>
      <c r="W300" s="318" t="str">
        <f t="shared" si="28"/>
        <v/>
      </c>
    </row>
    <row r="301" spans="1:23" ht="15">
      <c r="A301" s="327" t="str">
        <f>IF(eligibilité!A89="","",eligibilité!A89)</f>
        <v/>
      </c>
      <c r="B301" s="766" t="str">
        <f t="shared" si="17"/>
        <v/>
      </c>
      <c r="C301" s="766"/>
      <c r="D301" s="766"/>
      <c r="E301" s="766"/>
      <c r="F301" s="328" t="str">
        <f>IF(eligibilité!AF89="","",eligibilité!AF89)</f>
        <v/>
      </c>
      <c r="G301" s="329" t="str">
        <f>IF(AND(eligibilité!AG89="",F301="Non éligible"),"Non éligible",eligibilité!AG89)</f>
        <v/>
      </c>
      <c r="H301" s="772" t="str">
        <f t="shared" si="16"/>
        <v/>
      </c>
      <c r="I301" s="772"/>
      <c r="J301" s="772"/>
      <c r="K301" s="447" t="str">
        <f t="shared" si="18"/>
        <v/>
      </c>
      <c r="L301" s="316" t="str">
        <f>eligibilité!AD89</f>
        <v/>
      </c>
      <c r="M301" s="317" t="str">
        <f>eligibilité!AH89</f>
        <v/>
      </c>
      <c r="N301" s="108" t="str">
        <f t="shared" si="19"/>
        <v/>
      </c>
      <c r="O301" s="107" t="str">
        <f t="shared" si="20"/>
        <v/>
      </c>
      <c r="P301" s="109" t="str">
        <f t="shared" si="21"/>
        <v/>
      </c>
      <c r="Q301" s="109" t="str">
        <f t="shared" si="22"/>
        <v/>
      </c>
      <c r="R301" s="316" t="str">
        <f t="shared" si="23"/>
        <v/>
      </c>
      <c r="S301" s="317" t="str">
        <f t="shared" si="24"/>
        <v/>
      </c>
      <c r="T301" s="317" t="str">
        <f t="shared" si="25"/>
        <v/>
      </c>
      <c r="U301" s="318" t="str">
        <f t="shared" si="26"/>
        <v/>
      </c>
      <c r="V301" s="318" t="str">
        <f t="shared" si="27"/>
        <v/>
      </c>
      <c r="W301" s="318" t="str">
        <f t="shared" si="28"/>
        <v/>
      </c>
    </row>
    <row r="302" spans="1:23" ht="15">
      <c r="A302" s="327" t="str">
        <f>IF(eligibilité!A90="","",eligibilité!A90)</f>
        <v/>
      </c>
      <c r="B302" s="766" t="str">
        <f t="shared" si="17"/>
        <v/>
      </c>
      <c r="C302" s="766"/>
      <c r="D302" s="766"/>
      <c r="E302" s="766"/>
      <c r="F302" s="328" t="str">
        <f>IF(eligibilité!AF90="","",eligibilité!AF90)</f>
        <v/>
      </c>
      <c r="G302" s="329" t="str">
        <f>IF(AND(eligibilité!AG90="",F302="Non éligible"),"Non éligible",eligibilité!AG90)</f>
        <v/>
      </c>
      <c r="H302" s="772" t="str">
        <f t="shared" si="16"/>
        <v/>
      </c>
      <c r="I302" s="772"/>
      <c r="J302" s="772"/>
      <c r="K302" s="447" t="str">
        <f t="shared" si="18"/>
        <v/>
      </c>
      <c r="L302" s="316" t="str">
        <f>eligibilité!AD90</f>
        <v/>
      </c>
      <c r="M302" s="317" t="str">
        <f>eligibilité!AH90</f>
        <v/>
      </c>
      <c r="N302" s="108" t="str">
        <f t="shared" si="19"/>
        <v/>
      </c>
      <c r="O302" s="107" t="str">
        <f t="shared" si="20"/>
        <v/>
      </c>
      <c r="P302" s="109" t="str">
        <f t="shared" si="21"/>
        <v/>
      </c>
      <c r="Q302" s="109" t="str">
        <f t="shared" si="22"/>
        <v/>
      </c>
      <c r="R302" s="316" t="str">
        <f t="shared" si="23"/>
        <v/>
      </c>
      <c r="S302" s="317" t="str">
        <f t="shared" si="24"/>
        <v/>
      </c>
      <c r="T302" s="317" t="str">
        <f t="shared" si="25"/>
        <v/>
      </c>
      <c r="U302" s="318" t="str">
        <f t="shared" si="26"/>
        <v/>
      </c>
      <c r="V302" s="318" t="str">
        <f t="shared" si="27"/>
        <v/>
      </c>
      <c r="W302" s="318" t="str">
        <f t="shared" si="28"/>
        <v/>
      </c>
    </row>
    <row r="303" spans="1:23" ht="15">
      <c r="A303" s="327" t="str">
        <f>IF(eligibilité!A91="","",eligibilité!A91)</f>
        <v/>
      </c>
      <c r="B303" s="766" t="str">
        <f t="shared" si="17"/>
        <v/>
      </c>
      <c r="C303" s="766"/>
      <c r="D303" s="766"/>
      <c r="E303" s="766"/>
      <c r="F303" s="328" t="str">
        <f>IF(eligibilité!AF91="","",eligibilité!AF91)</f>
        <v/>
      </c>
      <c r="G303" s="329" t="str">
        <f>IF(AND(eligibilité!AG91="",F303="Non éligible"),"Non éligible",eligibilité!AG91)</f>
        <v/>
      </c>
      <c r="H303" s="772" t="str">
        <f t="shared" si="16"/>
        <v/>
      </c>
      <c r="I303" s="772"/>
      <c r="J303" s="772"/>
      <c r="K303" s="447" t="str">
        <f t="shared" si="18"/>
        <v/>
      </c>
      <c r="L303" s="316" t="str">
        <f>eligibilité!AD91</f>
        <v/>
      </c>
      <c r="M303" s="317" t="str">
        <f>eligibilité!AH91</f>
        <v/>
      </c>
      <c r="N303" s="108" t="str">
        <f t="shared" si="19"/>
        <v/>
      </c>
      <c r="O303" s="107" t="str">
        <f t="shared" si="20"/>
        <v/>
      </c>
      <c r="P303" s="109" t="str">
        <f t="shared" si="21"/>
        <v/>
      </c>
      <c r="Q303" s="109" t="str">
        <f t="shared" si="22"/>
        <v/>
      </c>
      <c r="R303" s="316" t="str">
        <f t="shared" si="23"/>
        <v/>
      </c>
      <c r="S303" s="317" t="str">
        <f t="shared" si="24"/>
        <v/>
      </c>
      <c r="T303" s="317" t="str">
        <f t="shared" si="25"/>
        <v/>
      </c>
      <c r="U303" s="318" t="str">
        <f t="shared" si="26"/>
        <v/>
      </c>
      <c r="V303" s="318" t="str">
        <f t="shared" si="27"/>
        <v/>
      </c>
      <c r="W303" s="318" t="str">
        <f t="shared" si="28"/>
        <v/>
      </c>
    </row>
    <row r="304" spans="1:23" ht="15">
      <c r="A304" s="327" t="str">
        <f>IF(eligibilité!A92="","",eligibilité!A92)</f>
        <v/>
      </c>
      <c r="B304" s="766" t="str">
        <f t="shared" si="17"/>
        <v/>
      </c>
      <c r="C304" s="766"/>
      <c r="D304" s="766"/>
      <c r="E304" s="766"/>
      <c r="F304" s="328" t="str">
        <f>IF(eligibilité!AF92="","",eligibilité!AF92)</f>
        <v/>
      </c>
      <c r="G304" s="329" t="str">
        <f>IF(AND(eligibilité!AG92="",F304="Non éligible"),"Non éligible",eligibilité!AG92)</f>
        <v/>
      </c>
      <c r="H304" s="772" t="str">
        <f t="shared" si="16"/>
        <v/>
      </c>
      <c r="I304" s="772"/>
      <c r="J304" s="772"/>
      <c r="K304" s="447" t="str">
        <f t="shared" si="18"/>
        <v/>
      </c>
      <c r="L304" s="316" t="str">
        <f>eligibilité!AD92</f>
        <v/>
      </c>
      <c r="M304" s="317" t="str">
        <f>eligibilité!AH92</f>
        <v/>
      </c>
      <c r="N304" s="108" t="str">
        <f t="shared" si="19"/>
        <v/>
      </c>
      <c r="O304" s="107" t="str">
        <f t="shared" si="20"/>
        <v/>
      </c>
      <c r="P304" s="109" t="str">
        <f t="shared" si="21"/>
        <v/>
      </c>
      <c r="Q304" s="109" t="str">
        <f t="shared" si="22"/>
        <v/>
      </c>
      <c r="R304" s="316" t="str">
        <f t="shared" si="23"/>
        <v/>
      </c>
      <c r="S304" s="317" t="str">
        <f t="shared" si="24"/>
        <v/>
      </c>
      <c r="T304" s="317" t="str">
        <f t="shared" si="25"/>
        <v/>
      </c>
      <c r="U304" s="318" t="str">
        <f t="shared" si="26"/>
        <v/>
      </c>
      <c r="V304" s="318" t="str">
        <f t="shared" si="27"/>
        <v/>
      </c>
      <c r="W304" s="318" t="str">
        <f t="shared" si="28"/>
        <v/>
      </c>
    </row>
    <row r="305" spans="1:23" ht="15">
      <c r="A305" s="327" t="str">
        <f>IF(eligibilité!A93="","",eligibilité!A93)</f>
        <v/>
      </c>
      <c r="B305" s="766" t="str">
        <f t="shared" si="17"/>
        <v/>
      </c>
      <c r="C305" s="766"/>
      <c r="D305" s="766"/>
      <c r="E305" s="766"/>
      <c r="F305" s="328" t="str">
        <f>IF(eligibilité!AF93="","",eligibilité!AF93)</f>
        <v/>
      </c>
      <c r="G305" s="329" t="str">
        <f>IF(AND(eligibilité!AG93="",F305="Non éligible"),"Non éligible",eligibilité!AG93)</f>
        <v/>
      </c>
      <c r="H305" s="772" t="str">
        <f t="shared" si="16"/>
        <v/>
      </c>
      <c r="I305" s="772"/>
      <c r="J305" s="772"/>
      <c r="K305" s="447" t="str">
        <f t="shared" si="18"/>
        <v/>
      </c>
      <c r="L305" s="316" t="str">
        <f>eligibilité!AD93</f>
        <v/>
      </c>
      <c r="M305" s="317" t="str">
        <f>eligibilité!AH93</f>
        <v/>
      </c>
      <c r="N305" s="108" t="str">
        <f t="shared" si="19"/>
        <v/>
      </c>
      <c r="O305" s="107" t="str">
        <f t="shared" si="20"/>
        <v/>
      </c>
      <c r="P305" s="109" t="str">
        <f t="shared" si="21"/>
        <v/>
      </c>
      <c r="Q305" s="109" t="str">
        <f t="shared" si="22"/>
        <v/>
      </c>
      <c r="R305" s="316" t="str">
        <f t="shared" si="23"/>
        <v/>
      </c>
      <c r="S305" s="317" t="str">
        <f t="shared" si="24"/>
        <v/>
      </c>
      <c r="T305" s="317" t="str">
        <f t="shared" si="25"/>
        <v/>
      </c>
      <c r="U305" s="318" t="str">
        <f t="shared" si="26"/>
        <v/>
      </c>
      <c r="V305" s="318" t="str">
        <f t="shared" si="27"/>
        <v/>
      </c>
      <c r="W305" s="318" t="str">
        <f t="shared" si="28"/>
        <v/>
      </c>
    </row>
    <row r="306" spans="1:23" ht="15">
      <c r="A306" s="327" t="str">
        <f>IF(eligibilité!A94="","",eligibilité!A94)</f>
        <v/>
      </c>
      <c r="B306" s="766" t="str">
        <f t="shared" si="17"/>
        <v/>
      </c>
      <c r="C306" s="766"/>
      <c r="D306" s="766"/>
      <c r="E306" s="766"/>
      <c r="F306" s="328" t="str">
        <f>IF(eligibilité!AF94="","",eligibilité!AF94)</f>
        <v/>
      </c>
      <c r="G306" s="329" t="str">
        <f>IF(AND(eligibilité!AG94="",F306="Non éligible"),"Non éligible",eligibilité!AG94)</f>
        <v/>
      </c>
      <c r="H306" s="772" t="str">
        <f t="shared" si="16"/>
        <v/>
      </c>
      <c r="I306" s="772"/>
      <c r="J306" s="772"/>
      <c r="K306" s="447" t="str">
        <f t="shared" si="18"/>
        <v/>
      </c>
      <c r="L306" s="316" t="str">
        <f>eligibilité!AD94</f>
        <v/>
      </c>
      <c r="M306" s="317" t="str">
        <f>eligibilité!AH94</f>
        <v/>
      </c>
      <c r="N306" s="108" t="str">
        <f t="shared" si="19"/>
        <v/>
      </c>
      <c r="O306" s="107" t="str">
        <f t="shared" si="20"/>
        <v/>
      </c>
      <c r="P306" s="109" t="str">
        <f t="shared" si="21"/>
        <v/>
      </c>
      <c r="Q306" s="109" t="str">
        <f t="shared" si="22"/>
        <v/>
      </c>
      <c r="R306" s="316" t="str">
        <f t="shared" si="23"/>
        <v/>
      </c>
      <c r="S306" s="317" t="str">
        <f t="shared" si="24"/>
        <v/>
      </c>
      <c r="T306" s="317" t="str">
        <f t="shared" si="25"/>
        <v/>
      </c>
      <c r="U306" s="318" t="str">
        <f t="shared" si="26"/>
        <v/>
      </c>
      <c r="V306" s="318" t="str">
        <f t="shared" si="27"/>
        <v/>
      </c>
      <c r="W306" s="318" t="str">
        <f t="shared" si="28"/>
        <v/>
      </c>
    </row>
    <row r="307" spans="1:23" ht="15">
      <c r="A307" s="327" t="str">
        <f>IF(eligibilité!A95="","",eligibilité!A95)</f>
        <v/>
      </c>
      <c r="B307" s="766" t="str">
        <f t="shared" si="17"/>
        <v/>
      </c>
      <c r="C307" s="766"/>
      <c r="D307" s="766"/>
      <c r="E307" s="766"/>
      <c r="F307" s="328" t="str">
        <f>IF(eligibilité!AF95="","",eligibilité!AF95)</f>
        <v/>
      </c>
      <c r="G307" s="329" t="str">
        <f>IF(AND(eligibilité!AG95="",F307="Non éligible"),"Non éligible",eligibilité!AG95)</f>
        <v/>
      </c>
      <c r="H307" s="772" t="str">
        <f t="shared" si="16"/>
        <v/>
      </c>
      <c r="I307" s="772"/>
      <c r="J307" s="772"/>
      <c r="K307" s="447" t="str">
        <f t="shared" si="18"/>
        <v/>
      </c>
      <c r="L307" s="316" t="str">
        <f>eligibilité!AD95</f>
        <v/>
      </c>
      <c r="M307" s="317" t="str">
        <f>eligibilité!AH95</f>
        <v/>
      </c>
      <c r="N307" s="108" t="str">
        <f t="shared" si="19"/>
        <v/>
      </c>
      <c r="O307" s="107" t="str">
        <f t="shared" si="20"/>
        <v/>
      </c>
      <c r="P307" s="109" t="str">
        <f t="shared" si="21"/>
        <v/>
      </c>
      <c r="Q307" s="109" t="str">
        <f t="shared" si="22"/>
        <v/>
      </c>
      <c r="R307" s="316" t="str">
        <f t="shared" si="23"/>
        <v/>
      </c>
      <c r="S307" s="317" t="str">
        <f t="shared" si="24"/>
        <v/>
      </c>
      <c r="T307" s="317" t="str">
        <f t="shared" si="25"/>
        <v/>
      </c>
      <c r="U307" s="318" t="str">
        <f t="shared" si="26"/>
        <v/>
      </c>
      <c r="V307" s="318" t="str">
        <f t="shared" si="27"/>
        <v/>
      </c>
      <c r="W307" s="318" t="str">
        <f t="shared" si="28"/>
        <v/>
      </c>
    </row>
    <row r="308" spans="1:23" ht="15">
      <c r="A308" s="327" t="str">
        <f>IF(eligibilité!A96="","",eligibilité!A96)</f>
        <v/>
      </c>
      <c r="B308" s="766" t="str">
        <f t="shared" si="17"/>
        <v/>
      </c>
      <c r="C308" s="766"/>
      <c r="D308" s="766"/>
      <c r="E308" s="766"/>
      <c r="F308" s="328" t="str">
        <f>IF(eligibilité!AF96="","",eligibilité!AF96)</f>
        <v/>
      </c>
      <c r="G308" s="329" t="str">
        <f>IF(AND(eligibilité!AG96="",F308="Non éligible"),"Non éligible",eligibilité!AG96)</f>
        <v/>
      </c>
      <c r="H308" s="772" t="str">
        <f t="shared" si="16"/>
        <v/>
      </c>
      <c r="I308" s="772"/>
      <c r="J308" s="772"/>
      <c r="K308" s="447" t="str">
        <f t="shared" si="18"/>
        <v/>
      </c>
      <c r="L308" s="316" t="str">
        <f>eligibilité!AD96</f>
        <v/>
      </c>
      <c r="M308" s="317" t="str">
        <f>eligibilité!AH96</f>
        <v/>
      </c>
      <c r="N308" s="108" t="str">
        <f t="shared" si="19"/>
        <v/>
      </c>
      <c r="O308" s="107" t="str">
        <f t="shared" si="20"/>
        <v/>
      </c>
      <c r="P308" s="109" t="str">
        <f t="shared" si="21"/>
        <v/>
      </c>
      <c r="Q308" s="109" t="str">
        <f t="shared" si="22"/>
        <v/>
      </c>
      <c r="R308" s="316" t="str">
        <f t="shared" si="23"/>
        <v/>
      </c>
      <c r="S308" s="317" t="str">
        <f t="shared" si="24"/>
        <v/>
      </c>
      <c r="T308" s="317" t="str">
        <f t="shared" si="25"/>
        <v/>
      </c>
      <c r="U308" s="318" t="str">
        <f t="shared" si="26"/>
        <v/>
      </c>
      <c r="V308" s="318" t="str">
        <f t="shared" si="27"/>
        <v/>
      </c>
      <c r="W308" s="318" t="str">
        <f t="shared" si="28"/>
        <v/>
      </c>
    </row>
    <row r="309" spans="1:23" ht="15">
      <c r="A309" s="327" t="str">
        <f>IF(eligibilité!A97="","",eligibilité!A97)</f>
        <v/>
      </c>
      <c r="B309" s="766" t="str">
        <f t="shared" si="17"/>
        <v/>
      </c>
      <c r="C309" s="766"/>
      <c r="D309" s="766"/>
      <c r="E309" s="766"/>
      <c r="F309" s="328" t="str">
        <f>IF(eligibilité!AF97="","",eligibilité!AF97)</f>
        <v/>
      </c>
      <c r="G309" s="329" t="str">
        <f>IF(AND(eligibilité!AG97="",F309="Non éligible"),"Non éligible",eligibilité!AG97)</f>
        <v/>
      </c>
      <c r="H309" s="772" t="str">
        <f t="shared" si="16"/>
        <v/>
      </c>
      <c r="I309" s="772"/>
      <c r="J309" s="772"/>
      <c r="K309" s="447" t="str">
        <f t="shared" si="18"/>
        <v/>
      </c>
      <c r="L309" s="316" t="str">
        <f>eligibilité!AD97</f>
        <v/>
      </c>
      <c r="M309" s="317" t="str">
        <f>eligibilité!AH97</f>
        <v/>
      </c>
      <c r="N309" s="108" t="str">
        <f t="shared" si="19"/>
        <v/>
      </c>
      <c r="O309" s="107" t="str">
        <f t="shared" si="20"/>
        <v/>
      </c>
      <c r="P309" s="109" t="str">
        <f t="shared" si="21"/>
        <v/>
      </c>
      <c r="Q309" s="109" t="str">
        <f t="shared" si="22"/>
        <v/>
      </c>
      <c r="R309" s="316" t="str">
        <f t="shared" si="23"/>
        <v/>
      </c>
      <c r="S309" s="317" t="str">
        <f t="shared" si="24"/>
        <v/>
      </c>
      <c r="T309" s="317" t="str">
        <f t="shared" si="25"/>
        <v/>
      </c>
      <c r="U309" s="318" t="str">
        <f t="shared" si="26"/>
        <v/>
      </c>
      <c r="V309" s="318" t="str">
        <f t="shared" si="27"/>
        <v/>
      </c>
      <c r="W309" s="318" t="str">
        <f t="shared" si="28"/>
        <v/>
      </c>
    </row>
    <row r="310" spans="1:23" ht="15">
      <c r="A310" s="327" t="str">
        <f>IF(eligibilité!A98="","",eligibilité!A98)</f>
        <v/>
      </c>
      <c r="B310" s="766" t="str">
        <f t="shared" si="17"/>
        <v/>
      </c>
      <c r="C310" s="766"/>
      <c r="D310" s="766"/>
      <c r="E310" s="766"/>
      <c r="F310" s="328" t="str">
        <f>IF(eligibilité!AF98="","",eligibilité!AF98)</f>
        <v/>
      </c>
      <c r="G310" s="329" t="str">
        <f>IF(AND(eligibilité!AG98="",F310="Non éligible"),"Non éligible",eligibilité!AG98)</f>
        <v/>
      </c>
      <c r="H310" s="772" t="str">
        <f t="shared" si="16"/>
        <v/>
      </c>
      <c r="I310" s="772"/>
      <c r="J310" s="772"/>
      <c r="K310" s="447" t="str">
        <f t="shared" si="18"/>
        <v/>
      </c>
      <c r="L310" s="316" t="str">
        <f>eligibilité!AD98</f>
        <v/>
      </c>
      <c r="M310" s="317" t="str">
        <f>eligibilité!AH98</f>
        <v/>
      </c>
      <c r="N310" s="108" t="str">
        <f t="shared" si="19"/>
        <v/>
      </c>
      <c r="O310" s="107" t="str">
        <f t="shared" si="20"/>
        <v/>
      </c>
      <c r="P310" s="109" t="str">
        <f t="shared" si="21"/>
        <v/>
      </c>
      <c r="Q310" s="109" t="str">
        <f t="shared" si="22"/>
        <v/>
      </c>
      <c r="R310" s="316" t="str">
        <f t="shared" si="23"/>
        <v/>
      </c>
      <c r="S310" s="317" t="str">
        <f t="shared" si="24"/>
        <v/>
      </c>
      <c r="T310" s="317" t="str">
        <f t="shared" si="25"/>
        <v/>
      </c>
      <c r="U310" s="318" t="str">
        <f t="shared" si="26"/>
        <v/>
      </c>
      <c r="V310" s="318" t="str">
        <f t="shared" si="27"/>
        <v/>
      </c>
      <c r="W310" s="318" t="str">
        <f t="shared" si="28"/>
        <v/>
      </c>
    </row>
    <row r="311" spans="1:23" ht="15">
      <c r="A311" s="327" t="str">
        <f>IF(eligibilité!A99="","",eligibilité!A99)</f>
        <v/>
      </c>
      <c r="B311" s="766" t="str">
        <f t="shared" si="17"/>
        <v/>
      </c>
      <c r="C311" s="766"/>
      <c r="D311" s="766"/>
      <c r="E311" s="766"/>
      <c r="F311" s="328" t="str">
        <f>IF(eligibilité!AF99="","",eligibilité!AF99)</f>
        <v/>
      </c>
      <c r="G311" s="329" t="str">
        <f>IF(AND(eligibilité!AG99="",F311="Non éligible"),"Non éligible",eligibilité!AG99)</f>
        <v/>
      </c>
      <c r="H311" s="772" t="str">
        <f t="shared" si="16"/>
        <v/>
      </c>
      <c r="I311" s="772"/>
      <c r="J311" s="772"/>
      <c r="K311" s="447" t="str">
        <f t="shared" si="18"/>
        <v/>
      </c>
      <c r="L311" s="316" t="str">
        <f>eligibilité!AD99</f>
        <v/>
      </c>
      <c r="M311" s="317" t="str">
        <f>eligibilité!AH99</f>
        <v/>
      </c>
      <c r="N311" s="108" t="str">
        <f t="shared" si="19"/>
        <v/>
      </c>
      <c r="O311" s="107" t="str">
        <f t="shared" si="20"/>
        <v/>
      </c>
      <c r="P311" s="109" t="str">
        <f t="shared" si="21"/>
        <v/>
      </c>
      <c r="Q311" s="109" t="str">
        <f t="shared" si="22"/>
        <v/>
      </c>
      <c r="R311" s="316" t="str">
        <f t="shared" si="23"/>
        <v/>
      </c>
      <c r="S311" s="317" t="str">
        <f t="shared" si="24"/>
        <v/>
      </c>
      <c r="T311" s="317" t="str">
        <f t="shared" si="25"/>
        <v/>
      </c>
      <c r="U311" s="318" t="str">
        <f t="shared" si="26"/>
        <v/>
      </c>
      <c r="V311" s="318" t="str">
        <f t="shared" si="27"/>
        <v/>
      </c>
      <c r="W311" s="318" t="str">
        <f t="shared" si="28"/>
        <v/>
      </c>
    </row>
    <row r="312" spans="1:23" ht="15">
      <c r="A312" s="327" t="str">
        <f>IF(eligibilité!A100="","",eligibilité!A100)</f>
        <v/>
      </c>
      <c r="B312" s="766" t="str">
        <f t="shared" si="17"/>
        <v/>
      </c>
      <c r="C312" s="766"/>
      <c r="D312" s="766"/>
      <c r="E312" s="766"/>
      <c r="F312" s="328" t="str">
        <f>IF(eligibilité!AF100="","",eligibilité!AF100)</f>
        <v/>
      </c>
      <c r="G312" s="329" t="str">
        <f>IF(AND(eligibilité!AG100="",F312="Non éligible"),"Non éligible",eligibilité!AG100)</f>
        <v/>
      </c>
      <c r="H312" s="772" t="str">
        <f t="shared" si="16"/>
        <v/>
      </c>
      <c r="I312" s="772"/>
      <c r="J312" s="772"/>
      <c r="K312" s="447" t="str">
        <f t="shared" si="18"/>
        <v/>
      </c>
      <c r="L312" s="316" t="str">
        <f>eligibilité!AD100</f>
        <v/>
      </c>
      <c r="M312" s="317" t="str">
        <f>eligibilité!AH100</f>
        <v/>
      </c>
      <c r="N312" s="108" t="str">
        <f t="shared" si="19"/>
        <v/>
      </c>
      <c r="O312" s="107" t="str">
        <f t="shared" si="20"/>
        <v/>
      </c>
      <c r="P312" s="109" t="str">
        <f t="shared" si="21"/>
        <v/>
      </c>
      <c r="Q312" s="109" t="str">
        <f t="shared" si="22"/>
        <v/>
      </c>
      <c r="R312" s="316" t="str">
        <f t="shared" si="23"/>
        <v/>
      </c>
      <c r="S312" s="317" t="str">
        <f t="shared" si="24"/>
        <v/>
      </c>
      <c r="T312" s="317" t="str">
        <f t="shared" si="25"/>
        <v/>
      </c>
      <c r="U312" s="318" t="str">
        <f t="shared" si="26"/>
        <v/>
      </c>
      <c r="V312" s="318" t="str">
        <f t="shared" si="27"/>
        <v/>
      </c>
      <c r="W312" s="318" t="str">
        <f t="shared" si="28"/>
        <v/>
      </c>
    </row>
    <row r="313" spans="1:23" ht="15">
      <c r="A313" s="327" t="str">
        <f>IF(eligibilité!A101="","",eligibilité!A101)</f>
        <v/>
      </c>
      <c r="B313" s="766" t="str">
        <f t="shared" si="17"/>
        <v/>
      </c>
      <c r="C313" s="766"/>
      <c r="D313" s="766"/>
      <c r="E313" s="766"/>
      <c r="F313" s="328" t="str">
        <f>IF(eligibilité!AF101="","",eligibilité!AF101)</f>
        <v/>
      </c>
      <c r="G313" s="329" t="str">
        <f>IF(AND(eligibilité!AG101="",F313="Non éligible"),"Non éligible",eligibilité!AG101)</f>
        <v/>
      </c>
      <c r="H313" s="772" t="str">
        <f t="shared" si="16"/>
        <v/>
      </c>
      <c r="I313" s="772"/>
      <c r="J313" s="772"/>
      <c r="K313" s="447" t="str">
        <f t="shared" si="18"/>
        <v/>
      </c>
      <c r="L313" s="316" t="str">
        <f>eligibilité!AD101</f>
        <v/>
      </c>
      <c r="M313" s="317" t="str">
        <f>eligibilité!AH101</f>
        <v/>
      </c>
      <c r="N313" s="108" t="str">
        <f t="shared" si="19"/>
        <v/>
      </c>
      <c r="O313" s="107" t="str">
        <f t="shared" si="20"/>
        <v/>
      </c>
      <c r="P313" s="109" t="str">
        <f t="shared" si="21"/>
        <v/>
      </c>
      <c r="Q313" s="109" t="str">
        <f t="shared" si="22"/>
        <v/>
      </c>
      <c r="R313" s="316" t="str">
        <f t="shared" si="23"/>
        <v/>
      </c>
      <c r="S313" s="317" t="str">
        <f t="shared" si="24"/>
        <v/>
      </c>
      <c r="T313" s="317" t="str">
        <f t="shared" si="25"/>
        <v/>
      </c>
      <c r="U313" s="318" t="str">
        <f t="shared" si="26"/>
        <v/>
      </c>
      <c r="V313" s="318" t="str">
        <f t="shared" si="27"/>
        <v/>
      </c>
      <c r="W313" s="318" t="str">
        <f t="shared" si="28"/>
        <v/>
      </c>
    </row>
    <row r="314" spans="1:23" ht="15">
      <c r="A314" s="327" t="str">
        <f>IF(eligibilité!A102="","",eligibilité!A102)</f>
        <v/>
      </c>
      <c r="B314" s="766" t="str">
        <f t="shared" si="17"/>
        <v/>
      </c>
      <c r="C314" s="766"/>
      <c r="D314" s="766"/>
      <c r="E314" s="766"/>
      <c r="F314" s="328" t="str">
        <f>IF(eligibilité!AF102="","",eligibilité!AF102)</f>
        <v/>
      </c>
      <c r="G314" s="329" t="str">
        <f>IF(AND(eligibilité!AG102="",F314="Non éligible"),"Non éligible",eligibilité!AG102)</f>
        <v/>
      </c>
      <c r="H314" s="772" t="str">
        <f t="shared" si="16"/>
        <v/>
      </c>
      <c r="I314" s="772"/>
      <c r="J314" s="772"/>
      <c r="K314" s="447" t="str">
        <f t="shared" si="18"/>
        <v/>
      </c>
      <c r="L314" s="316" t="str">
        <f>eligibilité!AD102</f>
        <v/>
      </c>
      <c r="M314" s="317" t="str">
        <f>eligibilité!AH102</f>
        <v/>
      </c>
      <c r="N314" s="108" t="str">
        <f t="shared" si="19"/>
        <v/>
      </c>
      <c r="O314" s="107" t="str">
        <f t="shared" si="20"/>
        <v/>
      </c>
      <c r="P314" s="109" t="str">
        <f t="shared" si="21"/>
        <v/>
      </c>
      <c r="Q314" s="109" t="str">
        <f t="shared" si="22"/>
        <v/>
      </c>
      <c r="R314" s="316" t="str">
        <f t="shared" si="23"/>
        <v/>
      </c>
      <c r="S314" s="317" t="str">
        <f t="shared" si="24"/>
        <v/>
      </c>
      <c r="T314" s="317" t="str">
        <f t="shared" si="25"/>
        <v/>
      </c>
      <c r="U314" s="318" t="str">
        <f t="shared" si="26"/>
        <v/>
      </c>
      <c r="V314" s="318" t="str">
        <f t="shared" si="27"/>
        <v/>
      </c>
      <c r="W314" s="318" t="str">
        <f t="shared" si="28"/>
        <v/>
      </c>
    </row>
    <row r="315" spans="1:23" ht="15">
      <c r="A315" s="327" t="str">
        <f>IF(eligibilité!A103="","",eligibilité!A103)</f>
        <v/>
      </c>
      <c r="B315" s="766" t="str">
        <f t="shared" si="17"/>
        <v/>
      </c>
      <c r="C315" s="766"/>
      <c r="D315" s="766"/>
      <c r="E315" s="766"/>
      <c r="F315" s="328" t="str">
        <f>IF(eligibilité!AF103="","",eligibilité!AF103)</f>
        <v/>
      </c>
      <c r="G315" s="329" t="str">
        <f>IF(AND(eligibilité!AG103="",F315="Non éligible"),"Non éligible",eligibilité!AG103)</f>
        <v/>
      </c>
      <c r="H315" s="772" t="str">
        <f t="shared" si="16"/>
        <v/>
      </c>
      <c r="I315" s="772"/>
      <c r="J315" s="772"/>
      <c r="K315" s="447" t="str">
        <f t="shared" si="18"/>
        <v/>
      </c>
      <c r="L315" s="316" t="str">
        <f>eligibilité!AD103</f>
        <v/>
      </c>
      <c r="M315" s="317" t="str">
        <f>eligibilité!AH103</f>
        <v/>
      </c>
      <c r="N315" s="108" t="str">
        <f t="shared" si="19"/>
        <v/>
      </c>
      <c r="O315" s="107" t="str">
        <f t="shared" si="20"/>
        <v/>
      </c>
      <c r="P315" s="109" t="str">
        <f t="shared" si="21"/>
        <v/>
      </c>
      <c r="Q315" s="109" t="str">
        <f t="shared" si="22"/>
        <v/>
      </c>
      <c r="R315" s="316" t="str">
        <f t="shared" si="23"/>
        <v/>
      </c>
      <c r="S315" s="317" t="str">
        <f t="shared" si="24"/>
        <v/>
      </c>
      <c r="T315" s="317" t="str">
        <f t="shared" si="25"/>
        <v/>
      </c>
      <c r="U315" s="318" t="str">
        <f t="shared" si="26"/>
        <v/>
      </c>
      <c r="V315" s="318" t="str">
        <f t="shared" si="27"/>
        <v/>
      </c>
      <c r="W315" s="318" t="str">
        <f t="shared" si="28"/>
        <v/>
      </c>
    </row>
    <row r="316" spans="1:23" ht="15">
      <c r="A316" s="327" t="str">
        <f>IF(eligibilité!A104="","",eligibilité!A104)</f>
        <v/>
      </c>
      <c r="B316" s="766" t="str">
        <f t="shared" si="17"/>
        <v/>
      </c>
      <c r="C316" s="766"/>
      <c r="D316" s="766"/>
      <c r="E316" s="766"/>
      <c r="F316" s="328" t="str">
        <f>IF(eligibilité!AF104="","",eligibilité!AF104)</f>
        <v/>
      </c>
      <c r="G316" s="329" t="str">
        <f>IF(AND(eligibilité!AG104="",F316="Non éligible"),"Non éligible",eligibilité!AG104)</f>
        <v/>
      </c>
      <c r="H316" s="772" t="str">
        <f t="shared" si="16"/>
        <v/>
      </c>
      <c r="I316" s="772"/>
      <c r="J316" s="772"/>
      <c r="K316" s="447" t="str">
        <f t="shared" si="18"/>
        <v/>
      </c>
      <c r="L316" s="316" t="str">
        <f>eligibilité!AD104</f>
        <v/>
      </c>
      <c r="M316" s="317" t="str">
        <f>eligibilité!AH104</f>
        <v/>
      </c>
      <c r="N316" s="108" t="str">
        <f t="shared" si="19"/>
        <v/>
      </c>
      <c r="O316" s="107" t="str">
        <f t="shared" si="20"/>
        <v/>
      </c>
      <c r="P316" s="109" t="str">
        <f t="shared" si="21"/>
        <v/>
      </c>
      <c r="Q316" s="109" t="str">
        <f t="shared" si="22"/>
        <v/>
      </c>
      <c r="R316" s="316" t="str">
        <f t="shared" si="23"/>
        <v/>
      </c>
      <c r="S316" s="317" t="str">
        <f t="shared" si="24"/>
        <v/>
      </c>
      <c r="T316" s="317" t="str">
        <f t="shared" si="25"/>
        <v/>
      </c>
      <c r="U316" s="318" t="str">
        <f t="shared" si="26"/>
        <v/>
      </c>
      <c r="V316" s="318" t="str">
        <f t="shared" si="27"/>
        <v/>
      </c>
      <c r="W316" s="318" t="str">
        <f t="shared" si="28"/>
        <v/>
      </c>
    </row>
    <row r="317" spans="1:23" ht="15">
      <c r="A317" s="327" t="str">
        <f>IF(eligibilité!A105="","",eligibilité!A105)</f>
        <v/>
      </c>
      <c r="B317" s="766" t="str">
        <f t="shared" si="17"/>
        <v/>
      </c>
      <c r="C317" s="766"/>
      <c r="D317" s="766"/>
      <c r="E317" s="766"/>
      <c r="F317" s="328" t="str">
        <f>IF(eligibilité!AF105="","",eligibilité!AF105)</f>
        <v/>
      </c>
      <c r="G317" s="329" t="str">
        <f>IF(AND(eligibilité!AG105="",F317="Non éligible"),"Non éligible",eligibilité!AG105)</f>
        <v/>
      </c>
      <c r="H317" s="772" t="str">
        <f t="shared" si="16"/>
        <v/>
      </c>
      <c r="I317" s="772"/>
      <c r="J317" s="772"/>
      <c r="K317" s="447" t="str">
        <f t="shared" si="18"/>
        <v/>
      </c>
      <c r="L317" s="316" t="str">
        <f>eligibilité!AD105</f>
        <v/>
      </c>
      <c r="M317" s="317" t="str">
        <f>eligibilité!AH105</f>
        <v/>
      </c>
      <c r="N317" s="108" t="str">
        <f t="shared" si="19"/>
        <v/>
      </c>
      <c r="O317" s="107" t="str">
        <f t="shared" si="20"/>
        <v/>
      </c>
      <c r="P317" s="109" t="str">
        <f t="shared" si="21"/>
        <v/>
      </c>
      <c r="Q317" s="109" t="str">
        <f t="shared" si="22"/>
        <v/>
      </c>
      <c r="R317" s="316" t="str">
        <f t="shared" si="23"/>
        <v/>
      </c>
      <c r="S317" s="317" t="str">
        <f t="shared" si="24"/>
        <v/>
      </c>
      <c r="T317" s="317" t="str">
        <f t="shared" si="25"/>
        <v/>
      </c>
      <c r="U317" s="318" t="str">
        <f t="shared" si="26"/>
        <v/>
      </c>
      <c r="V317" s="318" t="str">
        <f t="shared" si="27"/>
        <v/>
      </c>
      <c r="W317" s="318" t="str">
        <f t="shared" si="28"/>
        <v/>
      </c>
    </row>
    <row r="318" spans="1:23" ht="15">
      <c r="A318" s="327" t="str">
        <f>IF(eligibilité!A106="","",eligibilité!A106)</f>
        <v/>
      </c>
      <c r="B318" s="766" t="str">
        <f t="shared" si="17"/>
        <v/>
      </c>
      <c r="C318" s="766"/>
      <c r="D318" s="766"/>
      <c r="E318" s="766"/>
      <c r="F318" s="328" t="str">
        <f>IF(eligibilité!AF106="","",eligibilité!AF106)</f>
        <v/>
      </c>
      <c r="G318" s="329" t="str">
        <f>IF(AND(eligibilité!AG106="",F318="Non éligible"),"Non éligible",eligibilité!AG106)</f>
        <v/>
      </c>
      <c r="H318" s="772" t="str">
        <f t="shared" si="16"/>
        <v/>
      </c>
      <c r="I318" s="772"/>
      <c r="J318" s="772"/>
      <c r="K318" s="447" t="str">
        <f t="shared" si="18"/>
        <v/>
      </c>
      <c r="L318" s="316" t="str">
        <f>eligibilité!AD106</f>
        <v/>
      </c>
      <c r="M318" s="317" t="str">
        <f>eligibilité!AH106</f>
        <v/>
      </c>
      <c r="N318" s="108" t="str">
        <f t="shared" si="19"/>
        <v/>
      </c>
      <c r="O318" s="107" t="str">
        <f t="shared" si="20"/>
        <v/>
      </c>
      <c r="P318" s="109" t="str">
        <f t="shared" si="21"/>
        <v/>
      </c>
      <c r="Q318" s="109" t="str">
        <f t="shared" si="22"/>
        <v/>
      </c>
      <c r="R318" s="316" t="str">
        <f t="shared" si="23"/>
        <v/>
      </c>
      <c r="S318" s="317" t="str">
        <f t="shared" si="24"/>
        <v/>
      </c>
      <c r="T318" s="317" t="str">
        <f t="shared" si="25"/>
        <v/>
      </c>
      <c r="U318" s="318" t="str">
        <f t="shared" si="26"/>
        <v/>
      </c>
      <c r="V318" s="318" t="str">
        <f t="shared" si="27"/>
        <v/>
      </c>
      <c r="W318" s="318" t="str">
        <f t="shared" si="28"/>
        <v/>
      </c>
    </row>
    <row r="319" spans="1:23" ht="15">
      <c r="A319" s="327" t="str">
        <f>IF(eligibilité!A107="","",eligibilité!A107)</f>
        <v/>
      </c>
      <c r="B319" s="766" t="str">
        <f t="shared" si="17"/>
        <v/>
      </c>
      <c r="C319" s="766"/>
      <c r="D319" s="766"/>
      <c r="E319" s="766"/>
      <c r="F319" s="328" t="str">
        <f>IF(eligibilité!AF107="","",eligibilité!AF107)</f>
        <v/>
      </c>
      <c r="G319" s="329" t="str">
        <f>IF(AND(eligibilité!AG107="",F319="Non éligible"),"Non éligible",eligibilité!AG107)</f>
        <v/>
      </c>
      <c r="H319" s="772" t="str">
        <f t="shared" si="16"/>
        <v/>
      </c>
      <c r="I319" s="772"/>
      <c r="J319" s="772"/>
      <c r="K319" s="447" t="str">
        <f t="shared" si="18"/>
        <v/>
      </c>
      <c r="L319" s="316" t="str">
        <f>eligibilité!AD107</f>
        <v/>
      </c>
      <c r="M319" s="317" t="str">
        <f>eligibilité!AH107</f>
        <v/>
      </c>
      <c r="N319" s="108" t="str">
        <f t="shared" si="19"/>
        <v/>
      </c>
      <c r="O319" s="107" t="str">
        <f t="shared" si="20"/>
        <v/>
      </c>
      <c r="P319" s="109" t="str">
        <f t="shared" si="21"/>
        <v/>
      </c>
      <c r="Q319" s="109" t="str">
        <f t="shared" si="22"/>
        <v/>
      </c>
      <c r="R319" s="316" t="str">
        <f t="shared" si="23"/>
        <v/>
      </c>
      <c r="S319" s="317" t="str">
        <f t="shared" si="24"/>
        <v/>
      </c>
      <c r="T319" s="317" t="str">
        <f t="shared" si="25"/>
        <v/>
      </c>
      <c r="U319" s="318" t="str">
        <f t="shared" si="26"/>
        <v/>
      </c>
      <c r="V319" s="318" t="str">
        <f t="shared" si="27"/>
        <v/>
      </c>
      <c r="W319" s="318" t="str">
        <f t="shared" si="28"/>
        <v/>
      </c>
    </row>
    <row r="320" spans="1:23" ht="15">
      <c r="A320" s="327" t="str">
        <f>IF(eligibilité!A108="","",eligibilité!A108)</f>
        <v/>
      </c>
      <c r="B320" s="766" t="str">
        <f t="shared" si="17"/>
        <v/>
      </c>
      <c r="C320" s="766"/>
      <c r="D320" s="766"/>
      <c r="E320" s="766"/>
      <c r="F320" s="328" t="str">
        <f>IF(eligibilité!AF108="","",eligibilité!AF108)</f>
        <v/>
      </c>
      <c r="G320" s="329" t="str">
        <f>IF(AND(eligibilité!AG108="",F320="Non éligible"),"Non éligible",eligibilité!AG108)</f>
        <v/>
      </c>
      <c r="H320" s="772" t="str">
        <f t="shared" si="16"/>
        <v/>
      </c>
      <c r="I320" s="772"/>
      <c r="J320" s="772"/>
      <c r="K320" s="447" t="str">
        <f t="shared" si="18"/>
        <v/>
      </c>
      <c r="L320" s="316" t="str">
        <f>eligibilité!AD108</f>
        <v/>
      </c>
      <c r="M320" s="317" t="str">
        <f>eligibilité!AH108</f>
        <v/>
      </c>
      <c r="N320" s="108" t="str">
        <f t="shared" si="19"/>
        <v/>
      </c>
      <c r="O320" s="107" t="str">
        <f t="shared" si="20"/>
        <v/>
      </c>
      <c r="P320" s="109" t="str">
        <f t="shared" si="21"/>
        <v/>
      </c>
      <c r="Q320" s="109" t="str">
        <f t="shared" si="22"/>
        <v/>
      </c>
      <c r="R320" s="316" t="str">
        <f t="shared" si="23"/>
        <v/>
      </c>
      <c r="S320" s="317" t="str">
        <f t="shared" si="24"/>
        <v/>
      </c>
      <c r="T320" s="317" t="str">
        <f t="shared" si="25"/>
        <v/>
      </c>
      <c r="U320" s="318" t="str">
        <f t="shared" si="26"/>
        <v/>
      </c>
      <c r="V320" s="318" t="str">
        <f t="shared" si="27"/>
        <v/>
      </c>
      <c r="W320" s="318" t="str">
        <f t="shared" si="28"/>
        <v/>
      </c>
    </row>
    <row r="321" spans="1:23" ht="15">
      <c r="A321" s="327" t="str">
        <f>IF(eligibilité!A109="","",eligibilité!A109)</f>
        <v/>
      </c>
      <c r="B321" s="766" t="str">
        <f t="shared" si="17"/>
        <v/>
      </c>
      <c r="C321" s="766"/>
      <c r="D321" s="766"/>
      <c r="E321" s="766"/>
      <c r="F321" s="328" t="str">
        <f>IF(eligibilité!AF109="","",eligibilité!AF109)</f>
        <v/>
      </c>
      <c r="G321" s="329" t="str">
        <f>IF(AND(eligibilité!AG109="",F321="Non éligible"),"Non éligible",eligibilité!AG109)</f>
        <v/>
      </c>
      <c r="H321" s="772" t="str">
        <f t="shared" si="16"/>
        <v/>
      </c>
      <c r="I321" s="772"/>
      <c r="J321" s="772"/>
      <c r="K321" s="447" t="str">
        <f t="shared" si="18"/>
        <v/>
      </c>
      <c r="L321" s="316" t="str">
        <f>eligibilité!AD109</f>
        <v/>
      </c>
      <c r="M321" s="317" t="str">
        <f>eligibilité!AH109</f>
        <v/>
      </c>
      <c r="N321" s="108" t="str">
        <f t="shared" si="19"/>
        <v/>
      </c>
      <c r="O321" s="107" t="str">
        <f t="shared" si="20"/>
        <v/>
      </c>
      <c r="P321" s="109" t="str">
        <f t="shared" si="21"/>
        <v/>
      </c>
      <c r="Q321" s="109" t="str">
        <f t="shared" si="22"/>
        <v/>
      </c>
      <c r="R321" s="316" t="str">
        <f t="shared" si="23"/>
        <v/>
      </c>
      <c r="S321" s="317" t="str">
        <f t="shared" si="24"/>
        <v/>
      </c>
      <c r="T321" s="317" t="str">
        <f t="shared" si="25"/>
        <v/>
      </c>
      <c r="U321" s="318" t="str">
        <f t="shared" si="26"/>
        <v/>
      </c>
      <c r="V321" s="318" t="str">
        <f t="shared" si="27"/>
        <v/>
      </c>
      <c r="W321" s="318" t="str">
        <f t="shared" si="28"/>
        <v/>
      </c>
    </row>
    <row r="322" spans="1:23" ht="15">
      <c r="A322" s="327" t="str">
        <f>IF(eligibilité!A110="","",eligibilité!A110)</f>
        <v/>
      </c>
      <c r="B322" s="766" t="str">
        <f t="shared" si="17"/>
        <v/>
      </c>
      <c r="C322" s="766"/>
      <c r="D322" s="766"/>
      <c r="E322" s="766"/>
      <c r="F322" s="328" t="str">
        <f>IF(eligibilité!AF110="","",eligibilité!AF110)</f>
        <v/>
      </c>
      <c r="G322" s="329" t="str">
        <f>IF(AND(eligibilité!AG110="",F322="Non éligible"),"Non éligible",eligibilité!AG110)</f>
        <v/>
      </c>
      <c r="H322" s="772" t="str">
        <f t="shared" si="16"/>
        <v/>
      </c>
      <c r="I322" s="772"/>
      <c r="J322" s="772"/>
      <c r="K322" s="447" t="str">
        <f t="shared" si="18"/>
        <v/>
      </c>
      <c r="L322" s="316" t="str">
        <f>eligibilité!AD110</f>
        <v/>
      </c>
      <c r="M322" s="317" t="str">
        <f>eligibilité!AH110</f>
        <v/>
      </c>
      <c r="N322" s="108" t="str">
        <f t="shared" si="19"/>
        <v/>
      </c>
      <c r="O322" s="107" t="str">
        <f t="shared" si="20"/>
        <v/>
      </c>
      <c r="P322" s="109" t="str">
        <f t="shared" si="21"/>
        <v/>
      </c>
      <c r="Q322" s="109" t="str">
        <f t="shared" si="22"/>
        <v/>
      </c>
      <c r="R322" s="316" t="str">
        <f t="shared" si="23"/>
        <v/>
      </c>
      <c r="S322" s="317" t="str">
        <f t="shared" si="24"/>
        <v/>
      </c>
      <c r="T322" s="317" t="str">
        <f t="shared" si="25"/>
        <v/>
      </c>
      <c r="U322" s="318" t="str">
        <f t="shared" si="26"/>
        <v/>
      </c>
      <c r="V322" s="318" t="str">
        <f t="shared" si="27"/>
        <v/>
      </c>
      <c r="W322" s="318" t="str">
        <f t="shared" si="28"/>
        <v/>
      </c>
    </row>
    <row r="323" spans="1:23" ht="15">
      <c r="A323" s="327" t="str">
        <f>IF(eligibilité!A111="","",eligibilité!A111)</f>
        <v/>
      </c>
      <c r="B323" s="766" t="str">
        <f t="shared" si="17"/>
        <v/>
      </c>
      <c r="C323" s="766"/>
      <c r="D323" s="766"/>
      <c r="E323" s="766"/>
      <c r="F323" s="328" t="str">
        <f>IF(eligibilité!AF111="","",eligibilité!AF111)</f>
        <v/>
      </c>
      <c r="G323" s="329" t="str">
        <f>IF(AND(eligibilité!AG111="",F323="Non éligible"),"Non éligible",eligibilité!AG111)</f>
        <v/>
      </c>
      <c r="H323" s="772" t="str">
        <f t="shared" si="16"/>
        <v/>
      </c>
      <c r="I323" s="772"/>
      <c r="J323" s="772"/>
      <c r="K323" s="447" t="str">
        <f t="shared" si="18"/>
        <v/>
      </c>
      <c r="L323" s="316" t="str">
        <f>eligibilité!AD111</f>
        <v/>
      </c>
      <c r="M323" s="317" t="str">
        <f>eligibilité!AH111</f>
        <v/>
      </c>
      <c r="N323" s="108" t="str">
        <f t="shared" si="19"/>
        <v/>
      </c>
      <c r="O323" s="107" t="str">
        <f t="shared" si="20"/>
        <v/>
      </c>
      <c r="P323" s="109" t="str">
        <f t="shared" si="21"/>
        <v/>
      </c>
      <c r="Q323" s="109" t="str">
        <f t="shared" si="22"/>
        <v/>
      </c>
      <c r="R323" s="316" t="str">
        <f t="shared" si="23"/>
        <v/>
      </c>
      <c r="S323" s="317" t="str">
        <f t="shared" si="24"/>
        <v/>
      </c>
      <c r="T323" s="317" t="str">
        <f t="shared" si="25"/>
        <v/>
      </c>
      <c r="U323" s="318" t="str">
        <f t="shared" si="26"/>
        <v/>
      </c>
      <c r="V323" s="318" t="str">
        <f t="shared" si="27"/>
        <v/>
      </c>
      <c r="W323" s="318" t="str">
        <f t="shared" si="28"/>
        <v/>
      </c>
    </row>
    <row r="324" spans="1:23" ht="15">
      <c r="A324" s="327" t="str">
        <f>IF(eligibilité!A112="","",eligibilité!A112)</f>
        <v/>
      </c>
      <c r="B324" s="766" t="str">
        <f t="shared" si="17"/>
        <v/>
      </c>
      <c r="C324" s="766"/>
      <c r="D324" s="766"/>
      <c r="E324" s="766"/>
      <c r="F324" s="328" t="str">
        <f>IF(eligibilité!AF112="","",eligibilité!AF112)</f>
        <v/>
      </c>
      <c r="G324" s="329" t="str">
        <f>IF(AND(eligibilité!AG112="",F324="Non éligible"),"Non éligible",eligibilité!AG112)</f>
        <v/>
      </c>
      <c r="H324" s="772" t="str">
        <f t="shared" si="16"/>
        <v/>
      </c>
      <c r="I324" s="772"/>
      <c r="J324" s="772"/>
      <c r="K324" s="447" t="str">
        <f t="shared" si="18"/>
        <v/>
      </c>
      <c r="L324" s="316" t="str">
        <f>eligibilité!AD112</f>
        <v/>
      </c>
      <c r="M324" s="317" t="str">
        <f>eligibilité!AH112</f>
        <v/>
      </c>
      <c r="N324" s="108" t="str">
        <f t="shared" si="19"/>
        <v/>
      </c>
      <c r="O324" s="107" t="str">
        <f t="shared" si="20"/>
        <v/>
      </c>
      <c r="P324" s="109" t="str">
        <f t="shared" si="21"/>
        <v/>
      </c>
      <c r="Q324" s="109" t="str">
        <f t="shared" si="22"/>
        <v/>
      </c>
      <c r="R324" s="316" t="str">
        <f t="shared" si="23"/>
        <v/>
      </c>
      <c r="S324" s="317" t="str">
        <f t="shared" si="24"/>
        <v/>
      </c>
      <c r="T324" s="317" t="str">
        <f t="shared" si="25"/>
        <v/>
      </c>
      <c r="U324" s="318" t="str">
        <f t="shared" si="26"/>
        <v/>
      </c>
      <c r="V324" s="318" t="str">
        <f t="shared" si="27"/>
        <v/>
      </c>
      <c r="W324" s="318" t="str">
        <f t="shared" si="28"/>
        <v/>
      </c>
    </row>
    <row r="325" spans="1:23" ht="15">
      <c r="A325" s="327" t="str">
        <f>IF(eligibilité!A113="","",eligibilité!A113)</f>
        <v/>
      </c>
      <c r="B325" s="766" t="str">
        <f t="shared" si="17"/>
        <v/>
      </c>
      <c r="C325" s="766"/>
      <c r="D325" s="766"/>
      <c r="E325" s="766"/>
      <c r="F325" s="328" t="str">
        <f>IF(eligibilité!AF113="","",eligibilité!AF113)</f>
        <v/>
      </c>
      <c r="G325" s="329" t="str">
        <f>IF(AND(eligibilité!AG113="",F325="Non éligible"),"Non éligible",eligibilité!AG113)</f>
        <v/>
      </c>
      <c r="H325" s="772" t="str">
        <f t="shared" si="16"/>
        <v/>
      </c>
      <c r="I325" s="772"/>
      <c r="J325" s="772"/>
      <c r="K325" s="447" t="str">
        <f t="shared" si="18"/>
        <v/>
      </c>
      <c r="L325" s="316" t="str">
        <f>eligibilité!AD113</f>
        <v/>
      </c>
      <c r="M325" s="317" t="str">
        <f>eligibilité!AH113</f>
        <v/>
      </c>
      <c r="N325" s="108" t="str">
        <f t="shared" si="19"/>
        <v/>
      </c>
      <c r="O325" s="107" t="str">
        <f t="shared" si="20"/>
        <v/>
      </c>
      <c r="P325" s="109" t="str">
        <f t="shared" si="21"/>
        <v/>
      </c>
      <c r="Q325" s="109" t="str">
        <f t="shared" si="22"/>
        <v/>
      </c>
      <c r="R325" s="316" t="str">
        <f t="shared" si="23"/>
        <v/>
      </c>
      <c r="S325" s="317" t="str">
        <f t="shared" si="24"/>
        <v/>
      </c>
      <c r="T325" s="317" t="str">
        <f t="shared" si="25"/>
        <v/>
      </c>
      <c r="U325" s="318" t="str">
        <f t="shared" si="26"/>
        <v/>
      </c>
      <c r="V325" s="318" t="str">
        <f t="shared" si="27"/>
        <v/>
      </c>
      <c r="W325" s="318" t="str">
        <f t="shared" si="28"/>
        <v/>
      </c>
    </row>
    <row r="326" spans="1:23" ht="15">
      <c r="A326" s="327" t="str">
        <f>IF(eligibilité!A114="","",eligibilité!A114)</f>
        <v/>
      </c>
      <c r="B326" s="766" t="str">
        <f t="shared" si="17"/>
        <v/>
      </c>
      <c r="C326" s="766"/>
      <c r="D326" s="766"/>
      <c r="E326" s="766"/>
      <c r="F326" s="328" t="str">
        <f>IF(eligibilité!AF114="","",eligibilité!AF114)</f>
        <v/>
      </c>
      <c r="G326" s="329" t="str">
        <f>IF(AND(eligibilité!AG114="",F326="Non éligible"),"Non éligible",eligibilité!AG114)</f>
        <v/>
      </c>
      <c r="H326" s="772" t="str">
        <f t="shared" si="16"/>
        <v/>
      </c>
      <c r="I326" s="772"/>
      <c r="J326" s="772"/>
      <c r="K326" s="447" t="str">
        <f t="shared" si="18"/>
        <v/>
      </c>
      <c r="L326" s="316" t="str">
        <f>eligibilité!AD114</f>
        <v/>
      </c>
      <c r="M326" s="317" t="str">
        <f>eligibilité!AH114</f>
        <v/>
      </c>
      <c r="N326" s="108" t="str">
        <f t="shared" si="19"/>
        <v/>
      </c>
      <c r="O326" s="107" t="str">
        <f t="shared" si="20"/>
        <v/>
      </c>
      <c r="P326" s="109" t="str">
        <f t="shared" si="21"/>
        <v/>
      </c>
      <c r="Q326" s="109" t="str">
        <f t="shared" si="22"/>
        <v/>
      </c>
      <c r="R326" s="316" t="str">
        <f t="shared" si="23"/>
        <v/>
      </c>
      <c r="S326" s="317" t="str">
        <f t="shared" si="24"/>
        <v/>
      </c>
      <c r="T326" s="317" t="str">
        <f t="shared" si="25"/>
        <v/>
      </c>
      <c r="U326" s="318" t="str">
        <f t="shared" si="26"/>
        <v/>
      </c>
      <c r="V326" s="318" t="str">
        <f t="shared" si="27"/>
        <v/>
      </c>
      <c r="W326" s="318" t="str">
        <f t="shared" si="28"/>
        <v/>
      </c>
    </row>
    <row r="327" spans="1:23" ht="15">
      <c r="A327" s="327" t="str">
        <f>IF(eligibilité!A115="","",eligibilité!A115)</f>
        <v/>
      </c>
      <c r="B327" s="766" t="str">
        <f t="shared" si="17"/>
        <v/>
      </c>
      <c r="C327" s="766"/>
      <c r="D327" s="766"/>
      <c r="E327" s="766"/>
      <c r="F327" s="328" t="str">
        <f>IF(eligibilité!AF115="","",eligibilité!AF115)</f>
        <v/>
      </c>
      <c r="G327" s="329" t="str">
        <f>IF(AND(eligibilité!AG115="",F327="Non éligible"),"Non éligible",eligibilité!AG115)</f>
        <v/>
      </c>
      <c r="H327" s="772" t="str">
        <f t="shared" si="16"/>
        <v/>
      </c>
      <c r="I327" s="772"/>
      <c r="J327" s="772"/>
      <c r="K327" s="447" t="str">
        <f t="shared" si="18"/>
        <v/>
      </c>
      <c r="L327" s="316" t="str">
        <f>eligibilité!AD115</f>
        <v/>
      </c>
      <c r="M327" s="317" t="str">
        <f>eligibilité!AH115</f>
        <v/>
      </c>
      <c r="N327" s="108" t="str">
        <f t="shared" si="19"/>
        <v/>
      </c>
      <c r="O327" s="107" t="str">
        <f t="shared" si="20"/>
        <v/>
      </c>
      <c r="P327" s="109" t="str">
        <f t="shared" si="21"/>
        <v/>
      </c>
      <c r="Q327" s="109" t="str">
        <f t="shared" si="22"/>
        <v/>
      </c>
      <c r="R327" s="316" t="str">
        <f t="shared" si="23"/>
        <v/>
      </c>
      <c r="S327" s="317" t="str">
        <f t="shared" si="24"/>
        <v/>
      </c>
      <c r="T327" s="317" t="str">
        <f t="shared" si="25"/>
        <v/>
      </c>
      <c r="U327" s="318" t="str">
        <f t="shared" si="26"/>
        <v/>
      </c>
      <c r="V327" s="318" t="str">
        <f t="shared" si="27"/>
        <v/>
      </c>
      <c r="W327" s="318" t="str">
        <f t="shared" si="28"/>
        <v/>
      </c>
    </row>
    <row r="328" spans="1:23" ht="15">
      <c r="A328" s="327" t="str">
        <f>IF(eligibilité!A116="","",eligibilité!A116)</f>
        <v/>
      </c>
      <c r="B328" s="766" t="str">
        <f t="shared" si="17"/>
        <v/>
      </c>
      <c r="C328" s="766"/>
      <c r="D328" s="766"/>
      <c r="E328" s="766"/>
      <c r="F328" s="328" t="str">
        <f>IF(eligibilité!AF116="","",eligibilité!AF116)</f>
        <v/>
      </c>
      <c r="G328" s="329" t="str">
        <f>IF(AND(eligibilité!AG116="",F328="Non éligible"),"Non éligible",eligibilité!AG116)</f>
        <v/>
      </c>
      <c r="H328" s="772" t="str">
        <f t="shared" si="16"/>
        <v/>
      </c>
      <c r="I328" s="772"/>
      <c r="J328" s="772"/>
      <c r="K328" s="447" t="str">
        <f t="shared" si="18"/>
        <v/>
      </c>
      <c r="L328" s="316" t="str">
        <f>eligibilité!AD116</f>
        <v/>
      </c>
      <c r="M328" s="317" t="str">
        <f>eligibilité!AH116</f>
        <v/>
      </c>
      <c r="N328" s="108" t="str">
        <f t="shared" si="19"/>
        <v/>
      </c>
      <c r="O328" s="107" t="str">
        <f t="shared" si="20"/>
        <v/>
      </c>
      <c r="P328" s="109" t="str">
        <f t="shared" si="21"/>
        <v/>
      </c>
      <c r="Q328" s="109" t="str">
        <f t="shared" si="22"/>
        <v/>
      </c>
      <c r="R328" s="316" t="str">
        <f t="shared" si="23"/>
        <v/>
      </c>
      <c r="S328" s="317" t="str">
        <f t="shared" si="24"/>
        <v/>
      </c>
      <c r="T328" s="317" t="str">
        <f t="shared" si="25"/>
        <v/>
      </c>
      <c r="U328" s="318" t="str">
        <f t="shared" si="26"/>
        <v/>
      </c>
      <c r="V328" s="318" t="str">
        <f t="shared" si="27"/>
        <v/>
      </c>
      <c r="W328" s="318" t="str">
        <f t="shared" si="28"/>
        <v/>
      </c>
    </row>
    <row r="329" spans="1:23" ht="15">
      <c r="A329" s="327" t="str">
        <f>IF(eligibilité!A117="","",eligibilité!A117)</f>
        <v/>
      </c>
      <c r="B329" s="766" t="str">
        <f t="shared" si="17"/>
        <v/>
      </c>
      <c r="C329" s="766"/>
      <c r="D329" s="766"/>
      <c r="E329" s="766"/>
      <c r="F329" s="328" t="str">
        <f>IF(eligibilité!AF117="","",eligibilité!AF117)</f>
        <v/>
      </c>
      <c r="G329" s="329" t="str">
        <f>IF(AND(eligibilité!AG117="",F329="Non éligible"),"Non éligible",eligibilité!AG117)</f>
        <v/>
      </c>
      <c r="H329" s="772" t="str">
        <f t="shared" si="16"/>
        <v/>
      </c>
      <c r="I329" s="772"/>
      <c r="J329" s="772"/>
      <c r="K329" s="447" t="str">
        <f t="shared" si="18"/>
        <v/>
      </c>
      <c r="L329" s="316" t="str">
        <f>eligibilité!AD117</f>
        <v/>
      </c>
      <c r="M329" s="317" t="str">
        <f>eligibilité!AH117</f>
        <v/>
      </c>
      <c r="N329" s="108" t="str">
        <f t="shared" si="19"/>
        <v/>
      </c>
      <c r="O329" s="107" t="str">
        <f t="shared" si="20"/>
        <v/>
      </c>
      <c r="P329" s="109" t="str">
        <f t="shared" si="21"/>
        <v/>
      </c>
      <c r="Q329" s="109" t="str">
        <f t="shared" si="22"/>
        <v/>
      </c>
      <c r="R329" s="316" t="str">
        <f t="shared" si="23"/>
        <v/>
      </c>
      <c r="S329" s="317" t="str">
        <f t="shared" si="24"/>
        <v/>
      </c>
      <c r="T329" s="317" t="str">
        <f t="shared" si="25"/>
        <v/>
      </c>
      <c r="U329" s="318" t="str">
        <f t="shared" si="26"/>
        <v/>
      </c>
      <c r="V329" s="318" t="str">
        <f t="shared" si="27"/>
        <v/>
      </c>
      <c r="W329" s="318" t="str">
        <f t="shared" si="28"/>
        <v/>
      </c>
    </row>
    <row r="330" spans="1:23" ht="15">
      <c r="A330" s="327" t="str">
        <f>IF(eligibilité!A118="","",eligibilité!A118)</f>
        <v/>
      </c>
      <c r="B330" s="766" t="str">
        <f t="shared" si="17"/>
        <v/>
      </c>
      <c r="C330" s="766"/>
      <c r="D330" s="766"/>
      <c r="E330" s="766"/>
      <c r="F330" s="328" t="str">
        <f>IF(eligibilité!AF118="","",eligibilité!AF118)</f>
        <v/>
      </c>
      <c r="G330" s="329" t="str">
        <f>IF(AND(eligibilité!AG118="",F330="Non éligible"),"Non éligible",eligibilité!AG118)</f>
        <v/>
      </c>
      <c r="H330" s="772" t="str">
        <f t="shared" si="16"/>
        <v/>
      </c>
      <c r="I330" s="772"/>
      <c r="J330" s="772"/>
      <c r="K330" s="447" t="str">
        <f t="shared" si="18"/>
        <v/>
      </c>
      <c r="L330" s="316" t="str">
        <f>eligibilité!AD118</f>
        <v/>
      </c>
      <c r="M330" s="317" t="str">
        <f>eligibilité!AH118</f>
        <v/>
      </c>
      <c r="N330" s="108" t="str">
        <f t="shared" si="19"/>
        <v/>
      </c>
      <c r="O330" s="107" t="str">
        <f t="shared" si="20"/>
        <v/>
      </c>
      <c r="P330" s="109" t="str">
        <f t="shared" si="21"/>
        <v/>
      </c>
      <c r="Q330" s="109" t="str">
        <f t="shared" si="22"/>
        <v/>
      </c>
      <c r="R330" s="316" t="str">
        <f t="shared" si="23"/>
        <v/>
      </c>
      <c r="S330" s="317" t="str">
        <f t="shared" si="24"/>
        <v/>
      </c>
      <c r="T330" s="317" t="str">
        <f t="shared" si="25"/>
        <v/>
      </c>
      <c r="U330" s="318" t="str">
        <f t="shared" si="26"/>
        <v/>
      </c>
      <c r="V330" s="318" t="str">
        <f t="shared" si="27"/>
        <v/>
      </c>
      <c r="W330" s="318" t="str">
        <f t="shared" si="28"/>
        <v/>
      </c>
    </row>
    <row r="331" spans="1:23" ht="15">
      <c r="A331" s="327" t="str">
        <f>IF(eligibilité!A119="","",eligibilité!A119)</f>
        <v/>
      </c>
      <c r="B331" s="766" t="str">
        <f t="shared" si="17"/>
        <v/>
      </c>
      <c r="C331" s="766"/>
      <c r="D331" s="766"/>
      <c r="E331" s="766"/>
      <c r="F331" s="328" t="str">
        <f>IF(eligibilité!AF119="","",eligibilité!AF119)</f>
        <v/>
      </c>
      <c r="G331" s="329" t="str">
        <f>IF(AND(eligibilité!AG119="",F331="Non éligible"),"Non éligible",eligibilité!AG119)</f>
        <v/>
      </c>
      <c r="H331" s="772" t="str">
        <f t="shared" si="16"/>
        <v/>
      </c>
      <c r="I331" s="772"/>
      <c r="J331" s="772"/>
      <c r="K331" s="447" t="str">
        <f t="shared" si="18"/>
        <v/>
      </c>
      <c r="L331" s="316" t="str">
        <f>eligibilité!AD119</f>
        <v/>
      </c>
      <c r="M331" s="317" t="str">
        <f>eligibilité!AH119</f>
        <v/>
      </c>
      <c r="N331" s="108" t="str">
        <f t="shared" si="19"/>
        <v/>
      </c>
      <c r="O331" s="107" t="str">
        <f t="shared" si="20"/>
        <v/>
      </c>
      <c r="P331" s="109" t="str">
        <f t="shared" si="21"/>
        <v/>
      </c>
      <c r="Q331" s="109" t="str">
        <f t="shared" si="22"/>
        <v/>
      </c>
      <c r="R331" s="316" t="str">
        <f t="shared" si="23"/>
        <v/>
      </c>
      <c r="S331" s="317" t="str">
        <f t="shared" si="24"/>
        <v/>
      </c>
      <c r="T331" s="317" t="str">
        <f t="shared" si="25"/>
        <v/>
      </c>
      <c r="U331" s="318" t="str">
        <f t="shared" si="26"/>
        <v/>
      </c>
      <c r="V331" s="318" t="str">
        <f t="shared" si="27"/>
        <v/>
      </c>
      <c r="W331" s="318" t="str">
        <f t="shared" si="28"/>
        <v/>
      </c>
    </row>
    <row r="332" spans="1:23" ht="15">
      <c r="A332" s="327" t="str">
        <f>IF(eligibilité!A120="","",eligibilité!A120)</f>
        <v/>
      </c>
      <c r="B332" s="766" t="str">
        <f t="shared" si="17"/>
        <v/>
      </c>
      <c r="C332" s="766"/>
      <c r="D332" s="766"/>
      <c r="E332" s="766"/>
      <c r="F332" s="328" t="str">
        <f>IF(eligibilité!AF120="","",eligibilité!AF120)</f>
        <v/>
      </c>
      <c r="G332" s="329" t="str">
        <f>IF(AND(eligibilité!AG120="",F332="Non éligible"),"Non éligible",eligibilité!AG120)</f>
        <v/>
      </c>
      <c r="H332" s="772" t="str">
        <f t="shared" si="16"/>
        <v/>
      </c>
      <c r="I332" s="772"/>
      <c r="J332" s="772"/>
      <c r="K332" s="447" t="str">
        <f t="shared" si="18"/>
        <v/>
      </c>
      <c r="L332" s="316" t="str">
        <f>eligibilité!AD120</f>
        <v/>
      </c>
      <c r="M332" s="317" t="str">
        <f>eligibilité!AH120</f>
        <v/>
      </c>
      <c r="N332" s="108" t="str">
        <f t="shared" si="19"/>
        <v/>
      </c>
      <c r="O332" s="107" t="str">
        <f t="shared" si="20"/>
        <v/>
      </c>
      <c r="P332" s="109" t="str">
        <f t="shared" si="21"/>
        <v/>
      </c>
      <c r="Q332" s="109" t="str">
        <f t="shared" si="22"/>
        <v/>
      </c>
      <c r="R332" s="316" t="str">
        <f t="shared" si="23"/>
        <v/>
      </c>
      <c r="S332" s="317" t="str">
        <f t="shared" si="24"/>
        <v/>
      </c>
      <c r="T332" s="317" t="str">
        <f t="shared" si="25"/>
        <v/>
      </c>
      <c r="U332" s="318" t="str">
        <f t="shared" si="26"/>
        <v/>
      </c>
      <c r="V332" s="318" t="str">
        <f t="shared" si="27"/>
        <v/>
      </c>
      <c r="W332" s="318" t="str">
        <f t="shared" si="28"/>
        <v/>
      </c>
    </row>
    <row r="333" spans="1:23" ht="15">
      <c r="A333" s="327" t="str">
        <f>IF(eligibilité!A121="","",eligibilité!A121)</f>
        <v/>
      </c>
      <c r="B333" s="766" t="str">
        <f t="shared" si="17"/>
        <v/>
      </c>
      <c r="C333" s="766"/>
      <c r="D333" s="766"/>
      <c r="E333" s="766"/>
      <c r="F333" s="328" t="str">
        <f>IF(eligibilité!AF121="","",eligibilité!AF121)</f>
        <v/>
      </c>
      <c r="G333" s="329" t="str">
        <f>IF(AND(eligibilité!AG121="",F333="Non éligible"),"Non éligible",eligibilité!AG121)</f>
        <v/>
      </c>
      <c r="H333" s="772" t="str">
        <f t="shared" si="16"/>
        <v/>
      </c>
      <c r="I333" s="772"/>
      <c r="J333" s="772"/>
      <c r="K333" s="447" t="str">
        <f t="shared" si="18"/>
        <v/>
      </c>
      <c r="L333" s="316" t="str">
        <f>eligibilité!AD121</f>
        <v/>
      </c>
      <c r="M333" s="317" t="str">
        <f>eligibilité!AH121</f>
        <v/>
      </c>
      <c r="N333" s="108" t="str">
        <f t="shared" si="19"/>
        <v/>
      </c>
      <c r="O333" s="107" t="str">
        <f t="shared" si="20"/>
        <v/>
      </c>
      <c r="P333" s="109" t="str">
        <f t="shared" si="21"/>
        <v/>
      </c>
      <c r="Q333" s="109" t="str">
        <f t="shared" si="22"/>
        <v/>
      </c>
      <c r="R333" s="316" t="str">
        <f t="shared" si="23"/>
        <v/>
      </c>
      <c r="S333" s="317" t="str">
        <f t="shared" si="24"/>
        <v/>
      </c>
      <c r="T333" s="317" t="str">
        <f t="shared" si="25"/>
        <v/>
      </c>
      <c r="U333" s="318" t="str">
        <f t="shared" si="26"/>
        <v/>
      </c>
      <c r="V333" s="318" t="str">
        <f t="shared" si="27"/>
        <v/>
      </c>
      <c r="W333" s="318" t="str">
        <f t="shared" si="28"/>
        <v/>
      </c>
    </row>
    <row r="334" spans="1:23" ht="15">
      <c r="A334" s="327" t="str">
        <f>IF(eligibilité!A122="","",eligibilité!A122)</f>
        <v/>
      </c>
      <c r="B334" s="766" t="str">
        <f t="shared" si="17"/>
        <v/>
      </c>
      <c r="C334" s="766"/>
      <c r="D334" s="766"/>
      <c r="E334" s="766"/>
      <c r="F334" s="328" t="str">
        <f>IF(eligibilité!AF122="","",eligibilité!AF122)</f>
        <v/>
      </c>
      <c r="G334" s="329" t="str">
        <f>IF(AND(eligibilité!AG122="",F334="Non éligible"),"Non éligible",eligibilité!AG122)</f>
        <v/>
      </c>
      <c r="H334" s="772" t="str">
        <f t="shared" si="16"/>
        <v/>
      </c>
      <c r="I334" s="772"/>
      <c r="J334" s="772"/>
      <c r="K334" s="447" t="str">
        <f t="shared" si="18"/>
        <v/>
      </c>
      <c r="L334" s="316" t="str">
        <f>eligibilité!AD122</f>
        <v/>
      </c>
      <c r="M334" s="317" t="str">
        <f>eligibilité!AH122</f>
        <v/>
      </c>
      <c r="N334" s="108" t="str">
        <f t="shared" si="19"/>
        <v/>
      </c>
      <c r="O334" s="107" t="str">
        <f t="shared" si="20"/>
        <v/>
      </c>
      <c r="P334" s="109" t="str">
        <f t="shared" si="21"/>
        <v/>
      </c>
      <c r="Q334" s="109" t="str">
        <f t="shared" si="22"/>
        <v/>
      </c>
      <c r="R334" s="316" t="str">
        <f t="shared" si="23"/>
        <v/>
      </c>
      <c r="S334" s="317" t="str">
        <f t="shared" si="24"/>
        <v/>
      </c>
      <c r="T334" s="317" t="str">
        <f t="shared" si="25"/>
        <v/>
      </c>
      <c r="U334" s="318" t="str">
        <f t="shared" si="26"/>
        <v/>
      </c>
      <c r="V334" s="318" t="str">
        <f t="shared" si="27"/>
        <v/>
      </c>
      <c r="W334" s="318" t="str">
        <f t="shared" si="28"/>
        <v/>
      </c>
    </row>
    <row r="335" spans="1:23" ht="15">
      <c r="A335" s="327" t="str">
        <f>IF(eligibilité!A123="","",eligibilité!A123)</f>
        <v/>
      </c>
      <c r="B335" s="766" t="str">
        <f t="shared" si="17"/>
        <v/>
      </c>
      <c r="C335" s="766"/>
      <c r="D335" s="766"/>
      <c r="E335" s="766"/>
      <c r="F335" s="328" t="str">
        <f>IF(eligibilité!AF123="","",eligibilité!AF123)</f>
        <v/>
      </c>
      <c r="G335" s="329" t="str">
        <f>IF(AND(eligibilité!AG123="",F335="Non éligible"),"Non éligible",eligibilité!AG123)</f>
        <v/>
      </c>
      <c r="H335" s="772" t="str">
        <f t="shared" si="16"/>
        <v/>
      </c>
      <c r="I335" s="772"/>
      <c r="J335" s="772"/>
      <c r="K335" s="447" t="str">
        <f t="shared" si="18"/>
        <v/>
      </c>
      <c r="L335" s="316" t="str">
        <f>eligibilité!AD123</f>
        <v/>
      </c>
      <c r="M335" s="317" t="str">
        <f>eligibilité!AH123</f>
        <v/>
      </c>
      <c r="N335" s="108" t="str">
        <f t="shared" si="19"/>
        <v/>
      </c>
      <c r="O335" s="107" t="str">
        <f t="shared" si="20"/>
        <v/>
      </c>
      <c r="P335" s="109" t="str">
        <f t="shared" si="21"/>
        <v/>
      </c>
      <c r="Q335" s="109" t="str">
        <f t="shared" si="22"/>
        <v/>
      </c>
      <c r="R335" s="316" t="str">
        <f t="shared" si="23"/>
        <v/>
      </c>
      <c r="S335" s="317" t="str">
        <f t="shared" si="24"/>
        <v/>
      </c>
      <c r="T335" s="317" t="str">
        <f t="shared" si="25"/>
        <v/>
      </c>
      <c r="U335" s="318" t="str">
        <f t="shared" si="26"/>
        <v/>
      </c>
      <c r="V335" s="318" t="str">
        <f t="shared" si="27"/>
        <v/>
      </c>
      <c r="W335" s="318" t="str">
        <f t="shared" si="28"/>
        <v/>
      </c>
    </row>
    <row r="336" spans="1:23" ht="15">
      <c r="A336" s="327" t="str">
        <f>IF(eligibilité!A124="","",eligibilité!A124)</f>
        <v/>
      </c>
      <c r="B336" s="766" t="str">
        <f t="shared" si="17"/>
        <v/>
      </c>
      <c r="C336" s="766"/>
      <c r="D336" s="766"/>
      <c r="E336" s="766"/>
      <c r="F336" s="328" t="str">
        <f>IF(eligibilité!AF124="","",eligibilité!AF124)</f>
        <v/>
      </c>
      <c r="G336" s="329" t="str">
        <f>IF(AND(eligibilité!AG124="",F336="Non éligible"),"Non éligible",eligibilité!AG124)</f>
        <v/>
      </c>
      <c r="H336" s="772" t="str">
        <f t="shared" si="16"/>
        <v/>
      </c>
      <c r="I336" s="772"/>
      <c r="J336" s="772"/>
      <c r="K336" s="447" t="str">
        <f t="shared" si="18"/>
        <v/>
      </c>
      <c r="L336" s="316" t="str">
        <f>eligibilité!AD124</f>
        <v/>
      </c>
      <c r="M336" s="317" t="str">
        <f>eligibilité!AH124</f>
        <v/>
      </c>
      <c r="N336" s="108" t="str">
        <f t="shared" si="19"/>
        <v/>
      </c>
      <c r="O336" s="107" t="str">
        <f t="shared" si="20"/>
        <v/>
      </c>
      <c r="P336" s="109" t="str">
        <f t="shared" si="21"/>
        <v/>
      </c>
      <c r="Q336" s="109" t="str">
        <f t="shared" si="22"/>
        <v/>
      </c>
      <c r="R336" s="316" t="str">
        <f t="shared" si="23"/>
        <v/>
      </c>
      <c r="S336" s="317" t="str">
        <f t="shared" si="24"/>
        <v/>
      </c>
      <c r="T336" s="317" t="str">
        <f t="shared" si="25"/>
        <v/>
      </c>
      <c r="U336" s="318" t="str">
        <f t="shared" si="26"/>
        <v/>
      </c>
      <c r="V336" s="318" t="str">
        <f t="shared" si="27"/>
        <v/>
      </c>
      <c r="W336" s="318" t="str">
        <f t="shared" si="28"/>
        <v/>
      </c>
    </row>
    <row r="337" spans="1:23" ht="15">
      <c r="A337" s="327" t="str">
        <f>IF(eligibilité!A125="","",eligibilité!A125)</f>
        <v/>
      </c>
      <c r="B337" s="766" t="str">
        <f t="shared" si="17"/>
        <v/>
      </c>
      <c r="C337" s="766"/>
      <c r="D337" s="766"/>
      <c r="E337" s="766"/>
      <c r="F337" s="328" t="str">
        <f>IF(eligibilité!AF125="","",eligibilité!AF125)</f>
        <v/>
      </c>
      <c r="G337" s="329" t="str">
        <f>IF(AND(eligibilité!AG125="",F337="Non éligible"),"Non éligible",eligibilité!AG125)</f>
        <v/>
      </c>
      <c r="H337" s="772" t="str">
        <f t="shared" si="16"/>
        <v/>
      </c>
      <c r="I337" s="772"/>
      <c r="J337" s="772"/>
      <c r="K337" s="447" t="str">
        <f t="shared" si="18"/>
        <v/>
      </c>
      <c r="L337" s="316" t="str">
        <f>eligibilité!AD125</f>
        <v/>
      </c>
      <c r="M337" s="317" t="str">
        <f>eligibilité!AH125</f>
        <v/>
      </c>
      <c r="N337" s="108" t="str">
        <f t="shared" si="19"/>
        <v/>
      </c>
      <c r="O337" s="107" t="str">
        <f t="shared" si="20"/>
        <v/>
      </c>
      <c r="P337" s="109" t="str">
        <f t="shared" si="21"/>
        <v/>
      </c>
      <c r="Q337" s="109" t="str">
        <f t="shared" si="22"/>
        <v/>
      </c>
      <c r="R337" s="316" t="str">
        <f t="shared" si="23"/>
        <v/>
      </c>
      <c r="S337" s="317" t="str">
        <f t="shared" si="24"/>
        <v/>
      </c>
      <c r="T337" s="317" t="str">
        <f t="shared" si="25"/>
        <v/>
      </c>
      <c r="U337" s="318" t="str">
        <f t="shared" si="26"/>
        <v/>
      </c>
      <c r="V337" s="318" t="str">
        <f t="shared" si="27"/>
        <v/>
      </c>
      <c r="W337" s="318" t="str">
        <f t="shared" si="28"/>
        <v/>
      </c>
    </row>
    <row r="338" spans="1:23" ht="15">
      <c r="A338" s="327" t="str">
        <f>IF(eligibilité!A126="","",eligibilité!A126)</f>
        <v/>
      </c>
      <c r="B338" s="766" t="str">
        <f t="shared" si="17"/>
        <v/>
      </c>
      <c r="C338" s="766"/>
      <c r="D338" s="766"/>
      <c r="E338" s="766"/>
      <c r="F338" s="328" t="str">
        <f>IF(eligibilité!AF126="","",eligibilité!AF126)</f>
        <v/>
      </c>
      <c r="G338" s="329" t="str">
        <f>IF(AND(eligibilité!AG126="",F338="Non éligible"),"Non éligible",eligibilité!AG126)</f>
        <v/>
      </c>
      <c r="H338" s="772" t="str">
        <f t="shared" si="16"/>
        <v/>
      </c>
      <c r="I338" s="772"/>
      <c r="J338" s="772"/>
      <c r="K338" s="447" t="str">
        <f t="shared" si="18"/>
        <v/>
      </c>
      <c r="L338" s="316" t="str">
        <f>eligibilité!AD126</f>
        <v/>
      </c>
      <c r="M338" s="317" t="str">
        <f>eligibilité!AH126</f>
        <v/>
      </c>
      <c r="N338" s="108" t="str">
        <f t="shared" si="19"/>
        <v/>
      </c>
      <c r="O338" s="107" t="str">
        <f t="shared" si="20"/>
        <v/>
      </c>
      <c r="P338" s="109" t="str">
        <f t="shared" si="21"/>
        <v/>
      </c>
      <c r="Q338" s="109" t="str">
        <f t="shared" si="22"/>
        <v/>
      </c>
      <c r="R338" s="316" t="str">
        <f t="shared" si="23"/>
        <v/>
      </c>
      <c r="S338" s="317" t="str">
        <f t="shared" si="24"/>
        <v/>
      </c>
      <c r="T338" s="317" t="str">
        <f t="shared" si="25"/>
        <v/>
      </c>
      <c r="U338" s="318" t="str">
        <f t="shared" si="26"/>
        <v/>
      </c>
      <c r="V338" s="318" t="str">
        <f t="shared" si="27"/>
        <v/>
      </c>
      <c r="W338" s="318" t="str">
        <f t="shared" si="28"/>
        <v/>
      </c>
    </row>
    <row r="339" spans="1:23" ht="15">
      <c r="A339" s="327" t="str">
        <f>IF(eligibilité!A127="","",eligibilité!A127)</f>
        <v/>
      </c>
      <c r="B339" s="766" t="str">
        <f t="shared" si="17"/>
        <v/>
      </c>
      <c r="C339" s="766"/>
      <c r="D339" s="766"/>
      <c r="E339" s="766"/>
      <c r="F339" s="328" t="str">
        <f>IF(eligibilité!AF127="","",eligibilité!AF127)</f>
        <v/>
      </c>
      <c r="G339" s="329" t="str">
        <f>IF(AND(eligibilité!AG127="",F339="Non éligible"),"Non éligible",eligibilité!AG127)</f>
        <v/>
      </c>
      <c r="H339" s="772" t="str">
        <f t="shared" si="16"/>
        <v/>
      </c>
      <c r="I339" s="772"/>
      <c r="J339" s="772"/>
      <c r="K339" s="447" t="str">
        <f t="shared" si="18"/>
        <v/>
      </c>
      <c r="L339" s="316" t="str">
        <f>eligibilité!AD127</f>
        <v/>
      </c>
      <c r="M339" s="317" t="str">
        <f>eligibilité!AH127</f>
        <v/>
      </c>
      <c r="N339" s="108" t="str">
        <f t="shared" si="19"/>
        <v/>
      </c>
      <c r="O339" s="107" t="str">
        <f t="shared" si="20"/>
        <v/>
      </c>
      <c r="P339" s="109" t="str">
        <f t="shared" si="21"/>
        <v/>
      </c>
      <c r="Q339" s="109" t="str">
        <f t="shared" si="22"/>
        <v/>
      </c>
      <c r="R339" s="316" t="str">
        <f t="shared" si="23"/>
        <v/>
      </c>
      <c r="S339" s="317" t="str">
        <f t="shared" si="24"/>
        <v/>
      </c>
      <c r="T339" s="317" t="str">
        <f t="shared" si="25"/>
        <v/>
      </c>
      <c r="U339" s="318" t="str">
        <f t="shared" si="26"/>
        <v/>
      </c>
      <c r="V339" s="318" t="str">
        <f t="shared" si="27"/>
        <v/>
      </c>
      <c r="W339" s="318" t="str">
        <f t="shared" si="28"/>
        <v/>
      </c>
    </row>
    <row r="340" spans="1:23" ht="15">
      <c r="A340" s="327" t="str">
        <f>IF(eligibilité!A128="","",eligibilité!A128)</f>
        <v/>
      </c>
      <c r="B340" s="766" t="str">
        <f t="shared" si="17"/>
        <v/>
      </c>
      <c r="C340" s="766"/>
      <c r="D340" s="766"/>
      <c r="E340" s="766"/>
      <c r="F340" s="328" t="str">
        <f>IF(eligibilité!AF128="","",eligibilité!AF128)</f>
        <v/>
      </c>
      <c r="G340" s="329" t="str">
        <f>IF(AND(eligibilité!AG128="",F340="Non éligible"),"Non éligible",eligibilité!AG128)</f>
        <v/>
      </c>
      <c r="H340" s="772" t="str">
        <f t="shared" si="16"/>
        <v/>
      </c>
      <c r="I340" s="772"/>
      <c r="J340" s="772"/>
      <c r="K340" s="447" t="str">
        <f t="shared" si="18"/>
        <v/>
      </c>
      <c r="L340" s="316" t="str">
        <f>eligibilité!AD128</f>
        <v/>
      </c>
      <c r="M340" s="317" t="str">
        <f>eligibilité!AH128</f>
        <v/>
      </c>
      <c r="N340" s="108" t="str">
        <f t="shared" si="19"/>
        <v/>
      </c>
      <c r="O340" s="107" t="str">
        <f t="shared" si="20"/>
        <v/>
      </c>
      <c r="P340" s="109" t="str">
        <f t="shared" si="21"/>
        <v/>
      </c>
      <c r="Q340" s="109" t="str">
        <f t="shared" si="22"/>
        <v/>
      </c>
      <c r="R340" s="316" t="str">
        <f t="shared" si="23"/>
        <v/>
      </c>
      <c r="S340" s="317" t="str">
        <f t="shared" si="24"/>
        <v/>
      </c>
      <c r="T340" s="317" t="str">
        <f t="shared" si="25"/>
        <v/>
      </c>
      <c r="U340" s="318" t="str">
        <f t="shared" si="26"/>
        <v/>
      </c>
      <c r="V340" s="318" t="str">
        <f t="shared" si="27"/>
        <v/>
      </c>
      <c r="W340" s="318" t="str">
        <f t="shared" si="28"/>
        <v/>
      </c>
    </row>
    <row r="341" spans="1:23" ht="15">
      <c r="A341" s="327" t="str">
        <f>IF(eligibilité!A129="","",eligibilité!A129)</f>
        <v/>
      </c>
      <c r="B341" s="766" t="str">
        <f t="shared" si="17"/>
        <v/>
      </c>
      <c r="C341" s="766"/>
      <c r="D341" s="766"/>
      <c r="E341" s="766"/>
      <c r="F341" s="328" t="str">
        <f>IF(eligibilité!AF129="","",eligibilité!AF129)</f>
        <v/>
      </c>
      <c r="G341" s="329" t="str">
        <f>IF(AND(eligibilité!AG129="",F341="Non éligible"),"Non éligible",eligibilité!AG129)</f>
        <v/>
      </c>
      <c r="H341" s="772" t="str">
        <f t="shared" si="16"/>
        <v/>
      </c>
      <c r="I341" s="772"/>
      <c r="J341" s="772"/>
      <c r="K341" s="447" t="str">
        <f t="shared" si="18"/>
        <v/>
      </c>
      <c r="L341" s="316" t="str">
        <f>eligibilité!AD129</f>
        <v/>
      </c>
      <c r="M341" s="317" t="str">
        <f>eligibilité!AH129</f>
        <v/>
      </c>
      <c r="N341" s="108" t="str">
        <f t="shared" si="19"/>
        <v/>
      </c>
      <c r="O341" s="107" t="str">
        <f t="shared" si="20"/>
        <v/>
      </c>
      <c r="P341" s="109" t="str">
        <f t="shared" si="21"/>
        <v/>
      </c>
      <c r="Q341" s="109" t="str">
        <f t="shared" si="22"/>
        <v/>
      </c>
      <c r="R341" s="316" t="str">
        <f t="shared" si="23"/>
        <v/>
      </c>
      <c r="S341" s="317" t="str">
        <f t="shared" si="24"/>
        <v/>
      </c>
      <c r="T341" s="317" t="str">
        <f t="shared" si="25"/>
        <v/>
      </c>
      <c r="U341" s="318" t="str">
        <f t="shared" si="26"/>
        <v/>
      </c>
      <c r="V341" s="318" t="str">
        <f t="shared" si="27"/>
        <v/>
      </c>
      <c r="W341" s="318" t="str">
        <f t="shared" si="28"/>
        <v/>
      </c>
    </row>
    <row r="342" spans="1:23" ht="15">
      <c r="A342" s="327" t="str">
        <f>IF(eligibilité!A130="","",eligibilité!A130)</f>
        <v/>
      </c>
      <c r="B342" s="766" t="str">
        <f t="shared" si="17"/>
        <v/>
      </c>
      <c r="C342" s="766"/>
      <c r="D342" s="766"/>
      <c r="E342" s="766"/>
      <c r="F342" s="328" t="str">
        <f>IF(eligibilité!AF130="","",eligibilité!AF130)</f>
        <v/>
      </c>
      <c r="G342" s="329" t="str">
        <f>IF(AND(eligibilité!AG130="",F342="Non éligible"),"Non éligible",eligibilité!AG130)</f>
        <v/>
      </c>
      <c r="H342" s="772" t="str">
        <f t="shared" si="16"/>
        <v/>
      </c>
      <c r="I342" s="772"/>
      <c r="J342" s="772"/>
      <c r="K342" s="447" t="str">
        <f t="shared" si="18"/>
        <v/>
      </c>
      <c r="L342" s="316" t="str">
        <f>eligibilité!AD130</f>
        <v/>
      </c>
      <c r="M342" s="317" t="str">
        <f>eligibilité!AH130</f>
        <v/>
      </c>
      <c r="N342" s="108" t="str">
        <f t="shared" si="19"/>
        <v/>
      </c>
      <c r="O342" s="107" t="str">
        <f t="shared" si="20"/>
        <v/>
      </c>
      <c r="P342" s="109" t="str">
        <f t="shared" si="21"/>
        <v/>
      </c>
      <c r="Q342" s="109" t="str">
        <f t="shared" si="22"/>
        <v/>
      </c>
      <c r="R342" s="316" t="str">
        <f t="shared" si="23"/>
        <v/>
      </c>
      <c r="S342" s="317" t="str">
        <f t="shared" si="24"/>
        <v/>
      </c>
      <c r="T342" s="317" t="str">
        <f t="shared" si="25"/>
        <v/>
      </c>
      <c r="U342" s="318" t="str">
        <f t="shared" si="26"/>
        <v/>
      </c>
      <c r="V342" s="318" t="str">
        <f t="shared" si="27"/>
        <v/>
      </c>
      <c r="W342" s="318" t="str">
        <f t="shared" si="28"/>
        <v/>
      </c>
    </row>
    <row r="343" spans="1:23" ht="15">
      <c r="A343" s="327" t="str">
        <f>IF(eligibilité!A131="","",eligibilité!A131)</f>
        <v/>
      </c>
      <c r="B343" s="766" t="str">
        <f t="shared" si="17"/>
        <v/>
      </c>
      <c r="C343" s="766"/>
      <c r="D343" s="766"/>
      <c r="E343" s="766"/>
      <c r="F343" s="328" t="str">
        <f>IF(eligibilité!AF131="","",eligibilité!AF131)</f>
        <v/>
      </c>
      <c r="G343" s="329" t="str">
        <f>IF(AND(eligibilité!AG131="",F343="Non éligible"),"Non éligible",eligibilité!AG131)</f>
        <v/>
      </c>
      <c r="H343" s="772" t="str">
        <f t="shared" si="16"/>
        <v/>
      </c>
      <c r="I343" s="772"/>
      <c r="J343" s="772"/>
      <c r="K343" s="447" t="str">
        <f t="shared" si="18"/>
        <v/>
      </c>
      <c r="L343" s="316" t="str">
        <f>eligibilité!AD131</f>
        <v/>
      </c>
      <c r="M343" s="317" t="str">
        <f>eligibilité!AH131</f>
        <v/>
      </c>
      <c r="N343" s="108" t="str">
        <f t="shared" si="19"/>
        <v/>
      </c>
      <c r="O343" s="107" t="str">
        <f t="shared" si="20"/>
        <v/>
      </c>
      <c r="P343" s="109" t="str">
        <f t="shared" si="21"/>
        <v/>
      </c>
      <c r="Q343" s="109" t="str">
        <f t="shared" si="22"/>
        <v/>
      </c>
      <c r="R343" s="316" t="str">
        <f t="shared" si="23"/>
        <v/>
      </c>
      <c r="S343" s="317" t="str">
        <f t="shared" si="24"/>
        <v/>
      </c>
      <c r="T343" s="317" t="str">
        <f t="shared" si="25"/>
        <v/>
      </c>
      <c r="U343" s="318" t="str">
        <f t="shared" si="26"/>
        <v/>
      </c>
      <c r="V343" s="318" t="str">
        <f t="shared" si="27"/>
        <v/>
      </c>
      <c r="W343" s="318" t="str">
        <f t="shared" si="28"/>
        <v/>
      </c>
    </row>
    <row r="344" spans="1:23" ht="15">
      <c r="A344" s="327" t="str">
        <f>IF(eligibilité!A132="","",eligibilité!A132)</f>
        <v/>
      </c>
      <c r="B344" s="766" t="str">
        <f t="shared" si="17"/>
        <v/>
      </c>
      <c r="C344" s="766"/>
      <c r="D344" s="766"/>
      <c r="E344" s="766"/>
      <c r="F344" s="328" t="str">
        <f>IF(eligibilité!AF132="","",eligibilité!AF132)</f>
        <v/>
      </c>
      <c r="G344" s="329" t="str">
        <f>IF(AND(eligibilité!AG132="",F344="Non éligible"),"Non éligible",eligibilité!AG132)</f>
        <v/>
      </c>
      <c r="H344" s="772" t="str">
        <f t="shared" si="16"/>
        <v/>
      </c>
      <c r="I344" s="772"/>
      <c r="J344" s="772"/>
      <c r="K344" s="447" t="str">
        <f t="shared" si="18"/>
        <v/>
      </c>
      <c r="L344" s="316" t="str">
        <f>eligibilité!AD132</f>
        <v/>
      </c>
      <c r="M344" s="317" t="str">
        <f>eligibilité!AH132</f>
        <v/>
      </c>
      <c r="N344" s="108" t="str">
        <f t="shared" si="19"/>
        <v/>
      </c>
      <c r="O344" s="107" t="str">
        <f t="shared" si="20"/>
        <v/>
      </c>
      <c r="P344" s="109" t="str">
        <f t="shared" si="21"/>
        <v/>
      </c>
      <c r="Q344" s="109" t="str">
        <f t="shared" si="22"/>
        <v/>
      </c>
      <c r="R344" s="316" t="str">
        <f t="shared" si="23"/>
        <v/>
      </c>
      <c r="S344" s="317" t="str">
        <f t="shared" si="24"/>
        <v/>
      </c>
      <c r="T344" s="317" t="str">
        <f t="shared" si="25"/>
        <v/>
      </c>
      <c r="U344" s="318" t="str">
        <f t="shared" si="26"/>
        <v/>
      </c>
      <c r="V344" s="318" t="str">
        <f t="shared" si="27"/>
        <v/>
      </c>
      <c r="W344" s="318" t="str">
        <f t="shared" si="28"/>
        <v/>
      </c>
    </row>
    <row r="345" spans="1:23" ht="15">
      <c r="A345" s="327" t="str">
        <f>IF(eligibilité!A133="","",eligibilité!A133)</f>
        <v/>
      </c>
      <c r="B345" s="766" t="str">
        <f t="shared" si="17"/>
        <v/>
      </c>
      <c r="C345" s="766"/>
      <c r="D345" s="766"/>
      <c r="E345" s="766"/>
      <c r="F345" s="328" t="str">
        <f>IF(eligibilité!AF133="","",eligibilité!AF133)</f>
        <v/>
      </c>
      <c r="G345" s="329" t="str">
        <f>IF(AND(eligibilité!AG133="",F345="Non éligible"),"Non éligible",eligibilité!AG133)</f>
        <v/>
      </c>
      <c r="H345" s="772" t="str">
        <f t="shared" si="16"/>
        <v/>
      </c>
      <c r="I345" s="772"/>
      <c r="J345" s="772"/>
      <c r="K345" s="447" t="str">
        <f t="shared" si="18"/>
        <v/>
      </c>
      <c r="L345" s="316" t="str">
        <f>eligibilité!AD133</f>
        <v/>
      </c>
      <c r="M345" s="317" t="str">
        <f>eligibilité!AH133</f>
        <v/>
      </c>
      <c r="N345" s="108" t="str">
        <f t="shared" si="19"/>
        <v/>
      </c>
      <c r="O345" s="107" t="str">
        <f t="shared" si="20"/>
        <v/>
      </c>
      <c r="P345" s="109" t="str">
        <f t="shared" si="21"/>
        <v/>
      </c>
      <c r="Q345" s="109" t="str">
        <f t="shared" si="22"/>
        <v/>
      </c>
      <c r="R345" s="316" t="str">
        <f t="shared" si="23"/>
        <v/>
      </c>
      <c r="S345" s="317" t="str">
        <f t="shared" si="24"/>
        <v/>
      </c>
      <c r="T345" s="317" t="str">
        <f t="shared" si="25"/>
        <v/>
      </c>
      <c r="U345" s="318" t="str">
        <f t="shared" si="26"/>
        <v/>
      </c>
      <c r="V345" s="318" t="str">
        <f t="shared" si="27"/>
        <v/>
      </c>
      <c r="W345" s="318" t="str">
        <f t="shared" si="28"/>
        <v/>
      </c>
    </row>
    <row r="346" spans="1:23" ht="15">
      <c r="A346" s="327" t="str">
        <f>IF(eligibilité!A134="","",eligibilité!A134)</f>
        <v/>
      </c>
      <c r="B346" s="766" t="str">
        <f t="shared" si="17"/>
        <v/>
      </c>
      <c r="C346" s="766"/>
      <c r="D346" s="766"/>
      <c r="E346" s="766"/>
      <c r="F346" s="328" t="str">
        <f>IF(eligibilité!AF134="","",eligibilité!AF134)</f>
        <v/>
      </c>
      <c r="G346" s="329" t="str">
        <f>IF(AND(eligibilité!AG134="",F346="Non éligible"),"Non éligible",eligibilité!AG134)</f>
        <v/>
      </c>
      <c r="H346" s="772" t="str">
        <f t="shared" si="16"/>
        <v/>
      </c>
      <c r="I346" s="772"/>
      <c r="J346" s="772"/>
      <c r="K346" s="447" t="str">
        <f t="shared" si="18"/>
        <v/>
      </c>
      <c r="L346" s="316" t="str">
        <f>eligibilité!AD134</f>
        <v/>
      </c>
      <c r="M346" s="317" t="str">
        <f>eligibilité!AH134</f>
        <v/>
      </c>
      <c r="N346" s="108" t="str">
        <f t="shared" si="19"/>
        <v/>
      </c>
      <c r="O346" s="107" t="str">
        <f t="shared" si="20"/>
        <v/>
      </c>
      <c r="P346" s="109" t="str">
        <f t="shared" si="21"/>
        <v/>
      </c>
      <c r="Q346" s="109" t="str">
        <f t="shared" si="22"/>
        <v/>
      </c>
      <c r="R346" s="316" t="str">
        <f t="shared" si="23"/>
        <v/>
      </c>
      <c r="S346" s="317" t="str">
        <f t="shared" si="24"/>
        <v/>
      </c>
      <c r="T346" s="317" t="str">
        <f t="shared" si="25"/>
        <v/>
      </c>
      <c r="U346" s="318" t="str">
        <f t="shared" si="26"/>
        <v/>
      </c>
      <c r="V346" s="318" t="str">
        <f t="shared" si="27"/>
        <v/>
      </c>
      <c r="W346" s="318" t="str">
        <f t="shared" si="28"/>
        <v/>
      </c>
    </row>
    <row r="347" spans="1:23" ht="15">
      <c r="A347" s="327" t="str">
        <f>IF(eligibilité!A135="","",eligibilité!A135)</f>
        <v/>
      </c>
      <c r="B347" s="766" t="str">
        <f t="shared" si="17"/>
        <v/>
      </c>
      <c r="C347" s="766"/>
      <c r="D347" s="766"/>
      <c r="E347" s="766"/>
      <c r="F347" s="328" t="str">
        <f>IF(eligibilité!AF135="","",eligibilité!AF135)</f>
        <v/>
      </c>
      <c r="G347" s="329" t="str">
        <f>IF(AND(eligibilité!AG135="",F347="Non éligible"),"Non éligible",eligibilité!AG135)</f>
        <v/>
      </c>
      <c r="H347" s="772" t="str">
        <f t="shared" si="16"/>
        <v/>
      </c>
      <c r="I347" s="772"/>
      <c r="J347" s="772"/>
      <c r="K347" s="447" t="str">
        <f t="shared" si="18"/>
        <v/>
      </c>
      <c r="L347" s="316" t="str">
        <f>eligibilité!AD135</f>
        <v/>
      </c>
      <c r="M347" s="317" t="str">
        <f>eligibilité!AH135</f>
        <v/>
      </c>
      <c r="N347" s="108" t="str">
        <f t="shared" si="19"/>
        <v/>
      </c>
      <c r="O347" s="107" t="str">
        <f t="shared" si="20"/>
        <v/>
      </c>
      <c r="P347" s="109" t="str">
        <f t="shared" si="21"/>
        <v/>
      </c>
      <c r="Q347" s="109" t="str">
        <f t="shared" si="22"/>
        <v/>
      </c>
      <c r="R347" s="316" t="str">
        <f t="shared" si="23"/>
        <v/>
      </c>
      <c r="S347" s="317" t="str">
        <f t="shared" si="24"/>
        <v/>
      </c>
      <c r="T347" s="317" t="str">
        <f t="shared" si="25"/>
        <v/>
      </c>
      <c r="U347" s="318" t="str">
        <f t="shared" si="26"/>
        <v/>
      </c>
      <c r="V347" s="318" t="str">
        <f t="shared" si="27"/>
        <v/>
      </c>
      <c r="W347" s="318" t="str">
        <f t="shared" si="28"/>
        <v/>
      </c>
    </row>
    <row r="348" spans="1:23" ht="15">
      <c r="A348" s="327" t="str">
        <f>IF(eligibilité!A136="","",eligibilité!A136)</f>
        <v/>
      </c>
      <c r="B348" s="766" t="str">
        <f t="shared" si="17"/>
        <v/>
      </c>
      <c r="C348" s="766"/>
      <c r="D348" s="766"/>
      <c r="E348" s="766"/>
      <c r="F348" s="328" t="str">
        <f>IF(eligibilité!AF136="","",eligibilité!AF136)</f>
        <v/>
      </c>
      <c r="G348" s="329" t="str">
        <f>IF(AND(eligibilité!AG136="",F348="Non éligible"),"Non éligible",eligibilité!AG136)</f>
        <v/>
      </c>
      <c r="H348" s="772" t="str">
        <f t="shared" si="16"/>
        <v/>
      </c>
      <c r="I348" s="772"/>
      <c r="J348" s="772"/>
      <c r="K348" s="447" t="str">
        <f t="shared" si="18"/>
        <v/>
      </c>
      <c r="L348" s="316" t="str">
        <f>eligibilité!AD136</f>
        <v/>
      </c>
      <c r="M348" s="317" t="str">
        <f>eligibilité!AH136</f>
        <v/>
      </c>
      <c r="N348" s="108" t="str">
        <f t="shared" si="19"/>
        <v/>
      </c>
      <c r="O348" s="107" t="str">
        <f t="shared" si="20"/>
        <v/>
      </c>
      <c r="P348" s="109" t="str">
        <f t="shared" si="21"/>
        <v/>
      </c>
      <c r="Q348" s="109" t="str">
        <f t="shared" si="22"/>
        <v/>
      </c>
      <c r="R348" s="316" t="str">
        <f t="shared" si="23"/>
        <v/>
      </c>
      <c r="S348" s="317" t="str">
        <f t="shared" si="24"/>
        <v/>
      </c>
      <c r="T348" s="317" t="str">
        <f t="shared" si="25"/>
        <v/>
      </c>
      <c r="U348" s="318" t="str">
        <f t="shared" si="26"/>
        <v/>
      </c>
      <c r="V348" s="318" t="str">
        <f t="shared" si="27"/>
        <v/>
      </c>
      <c r="W348" s="318" t="str">
        <f t="shared" si="28"/>
        <v/>
      </c>
    </row>
    <row r="349" spans="1:23" ht="15">
      <c r="A349" s="327" t="str">
        <f>IF(eligibilité!A137="","",eligibilité!A137)</f>
        <v/>
      </c>
      <c r="B349" s="766" t="str">
        <f t="shared" si="17"/>
        <v/>
      </c>
      <c r="C349" s="766"/>
      <c r="D349" s="766"/>
      <c r="E349" s="766"/>
      <c r="F349" s="328" t="str">
        <f>IF(eligibilité!AF137="","",eligibilité!AF137)</f>
        <v/>
      </c>
      <c r="G349" s="329" t="str">
        <f>IF(AND(eligibilité!AG137="",F349="Non éligible"),"Non éligible",eligibilité!AG137)</f>
        <v/>
      </c>
      <c r="H349" s="772" t="str">
        <f t="shared" si="16"/>
        <v/>
      </c>
      <c r="I349" s="772"/>
      <c r="J349" s="772"/>
      <c r="K349" s="447" t="str">
        <f t="shared" si="18"/>
        <v/>
      </c>
      <c r="L349" s="316" t="str">
        <f>eligibilité!AD137</f>
        <v/>
      </c>
      <c r="M349" s="317" t="str">
        <f>eligibilité!AH137</f>
        <v/>
      </c>
      <c r="N349" s="108" t="str">
        <f t="shared" si="19"/>
        <v/>
      </c>
      <c r="O349" s="107" t="str">
        <f t="shared" si="20"/>
        <v/>
      </c>
      <c r="P349" s="109" t="str">
        <f t="shared" si="21"/>
        <v/>
      </c>
      <c r="Q349" s="109" t="str">
        <f t="shared" si="22"/>
        <v/>
      </c>
      <c r="R349" s="316" t="str">
        <f t="shared" si="23"/>
        <v/>
      </c>
      <c r="S349" s="317" t="str">
        <f t="shared" si="24"/>
        <v/>
      </c>
      <c r="T349" s="317" t="str">
        <f t="shared" si="25"/>
        <v/>
      </c>
      <c r="U349" s="318" t="str">
        <f t="shared" si="26"/>
        <v/>
      </c>
      <c r="V349" s="318" t="str">
        <f t="shared" si="27"/>
        <v/>
      </c>
      <c r="W349" s="318" t="str">
        <f t="shared" si="28"/>
        <v/>
      </c>
    </row>
    <row r="350" spans="1:23" ht="15">
      <c r="A350" s="327" t="str">
        <f>IF(eligibilité!A138="","",eligibilité!A138)</f>
        <v/>
      </c>
      <c r="B350" s="766" t="str">
        <f t="shared" si="17"/>
        <v/>
      </c>
      <c r="C350" s="766"/>
      <c r="D350" s="766"/>
      <c r="E350" s="766"/>
      <c r="F350" s="328" t="str">
        <f>IF(eligibilité!AF138="","",eligibilité!AF138)</f>
        <v/>
      </c>
      <c r="G350" s="329" t="str">
        <f>IF(AND(eligibilité!AG138="",F350="Non éligible"),"Non éligible",eligibilité!AG138)</f>
        <v/>
      </c>
      <c r="H350" s="772" t="str">
        <f t="shared" si="16"/>
        <v/>
      </c>
      <c r="I350" s="772"/>
      <c r="J350" s="772"/>
      <c r="K350" s="447" t="str">
        <f t="shared" si="18"/>
        <v/>
      </c>
      <c r="L350" s="316" t="str">
        <f>eligibilité!AD138</f>
        <v/>
      </c>
      <c r="M350" s="317" t="str">
        <f>eligibilité!AH138</f>
        <v/>
      </c>
      <c r="N350" s="108" t="str">
        <f t="shared" si="19"/>
        <v/>
      </c>
      <c r="O350" s="107" t="str">
        <f t="shared" si="20"/>
        <v/>
      </c>
      <c r="P350" s="109" t="str">
        <f t="shared" si="21"/>
        <v/>
      </c>
      <c r="Q350" s="109" t="str">
        <f t="shared" si="22"/>
        <v/>
      </c>
      <c r="R350" s="316" t="str">
        <f t="shared" si="23"/>
        <v/>
      </c>
      <c r="S350" s="317" t="str">
        <f t="shared" si="24"/>
        <v/>
      </c>
      <c r="T350" s="317" t="str">
        <f t="shared" si="25"/>
        <v/>
      </c>
      <c r="U350" s="318" t="str">
        <f t="shared" si="26"/>
        <v/>
      </c>
      <c r="V350" s="318" t="str">
        <f t="shared" si="27"/>
        <v/>
      </c>
      <c r="W350" s="318" t="str">
        <f t="shared" si="28"/>
        <v/>
      </c>
    </row>
    <row r="351" spans="1:23" ht="15">
      <c r="A351" s="327" t="str">
        <f>IF(eligibilité!A139="","",eligibilité!A139)</f>
        <v/>
      </c>
      <c r="B351" s="766" t="str">
        <f t="shared" si="17"/>
        <v/>
      </c>
      <c r="C351" s="766"/>
      <c r="D351" s="766"/>
      <c r="E351" s="766"/>
      <c r="F351" s="328" t="str">
        <f>IF(eligibilité!AF139="","",eligibilité!AF139)</f>
        <v/>
      </c>
      <c r="G351" s="329" t="str">
        <f>IF(AND(eligibilité!AG139="",F351="Non éligible"),"Non éligible",eligibilité!AG139)</f>
        <v/>
      </c>
      <c r="H351" s="772" t="str">
        <f t="shared" si="16"/>
        <v/>
      </c>
      <c r="I351" s="772"/>
      <c r="J351" s="772"/>
      <c r="K351" s="447" t="str">
        <f t="shared" si="18"/>
        <v/>
      </c>
      <c r="L351" s="316" t="str">
        <f>eligibilité!AD139</f>
        <v/>
      </c>
      <c r="M351" s="317" t="str">
        <f>eligibilité!AH139</f>
        <v/>
      </c>
      <c r="N351" s="108" t="str">
        <f t="shared" si="19"/>
        <v/>
      </c>
      <c r="O351" s="107" t="str">
        <f t="shared" si="20"/>
        <v/>
      </c>
      <c r="P351" s="109" t="str">
        <f t="shared" si="21"/>
        <v/>
      </c>
      <c r="Q351" s="109" t="str">
        <f t="shared" si="22"/>
        <v/>
      </c>
      <c r="R351" s="316" t="str">
        <f t="shared" si="23"/>
        <v/>
      </c>
      <c r="S351" s="317" t="str">
        <f t="shared" si="24"/>
        <v/>
      </c>
      <c r="T351" s="317" t="str">
        <f t="shared" si="25"/>
        <v/>
      </c>
      <c r="U351" s="318" t="str">
        <f t="shared" si="26"/>
        <v/>
      </c>
      <c r="V351" s="318" t="str">
        <f t="shared" si="27"/>
        <v/>
      </c>
      <c r="W351" s="318" t="str">
        <f t="shared" si="28"/>
        <v/>
      </c>
    </row>
    <row r="352" spans="1:23" ht="15">
      <c r="A352" s="327" t="str">
        <f>IF(eligibilité!A140="","",eligibilité!A140)</f>
        <v/>
      </c>
      <c r="B352" s="766" t="str">
        <f t="shared" si="17"/>
        <v/>
      </c>
      <c r="C352" s="766"/>
      <c r="D352" s="766"/>
      <c r="E352" s="766"/>
      <c r="F352" s="328" t="str">
        <f>IF(eligibilité!AF140="","",eligibilité!AF140)</f>
        <v/>
      </c>
      <c r="G352" s="329" t="str">
        <f>IF(AND(eligibilité!AG140="",F352="Non éligible"),"Non éligible",eligibilité!AG140)</f>
        <v/>
      </c>
      <c r="H352" s="772" t="str">
        <f t="shared" si="16"/>
        <v/>
      </c>
      <c r="I352" s="772"/>
      <c r="J352" s="772"/>
      <c r="K352" s="447" t="str">
        <f t="shared" si="18"/>
        <v/>
      </c>
      <c r="L352" s="316" t="str">
        <f>eligibilité!AD140</f>
        <v/>
      </c>
      <c r="M352" s="317" t="str">
        <f>eligibilité!AH140</f>
        <v/>
      </c>
      <c r="N352" s="108" t="str">
        <f t="shared" si="19"/>
        <v/>
      </c>
      <c r="O352" s="107" t="str">
        <f t="shared" si="20"/>
        <v/>
      </c>
      <c r="P352" s="109" t="str">
        <f t="shared" si="21"/>
        <v/>
      </c>
      <c r="Q352" s="109" t="str">
        <f t="shared" si="22"/>
        <v/>
      </c>
      <c r="R352" s="316" t="str">
        <f t="shared" si="23"/>
        <v/>
      </c>
      <c r="S352" s="317" t="str">
        <f t="shared" si="24"/>
        <v/>
      </c>
      <c r="T352" s="317" t="str">
        <f t="shared" si="25"/>
        <v/>
      </c>
      <c r="U352" s="318" t="str">
        <f t="shared" si="26"/>
        <v/>
      </c>
      <c r="V352" s="318" t="str">
        <f t="shared" si="27"/>
        <v/>
      </c>
      <c r="W352" s="318" t="str">
        <f t="shared" si="28"/>
        <v/>
      </c>
    </row>
    <row r="353" spans="1:23" ht="15">
      <c r="A353" s="327" t="str">
        <f>IF(eligibilité!A141="","",eligibilité!A141)</f>
        <v/>
      </c>
      <c r="B353" s="766" t="str">
        <f t="shared" si="17"/>
        <v/>
      </c>
      <c r="C353" s="766"/>
      <c r="D353" s="766"/>
      <c r="E353" s="766"/>
      <c r="F353" s="328" t="str">
        <f>IF(eligibilité!AF141="","",eligibilité!AF141)</f>
        <v/>
      </c>
      <c r="G353" s="329" t="str">
        <f>IF(AND(eligibilité!AG141="",F353="Non éligible"),"Non éligible",eligibilité!AG141)</f>
        <v/>
      </c>
      <c r="H353" s="772" t="str">
        <f t="shared" si="16"/>
        <v/>
      </c>
      <c r="I353" s="772"/>
      <c r="J353" s="772"/>
      <c r="K353" s="447" t="str">
        <f t="shared" si="18"/>
        <v/>
      </c>
      <c r="L353" s="316" t="str">
        <f>eligibilité!AD141</f>
        <v/>
      </c>
      <c r="M353" s="317" t="str">
        <f>eligibilité!AH141</f>
        <v/>
      </c>
      <c r="N353" s="108" t="str">
        <f t="shared" si="19"/>
        <v/>
      </c>
      <c r="O353" s="107" t="str">
        <f t="shared" si="20"/>
        <v/>
      </c>
      <c r="P353" s="109" t="str">
        <f t="shared" si="21"/>
        <v/>
      </c>
      <c r="Q353" s="109" t="str">
        <f t="shared" si="22"/>
        <v/>
      </c>
      <c r="R353" s="316" t="str">
        <f t="shared" si="23"/>
        <v/>
      </c>
      <c r="S353" s="317" t="str">
        <f t="shared" si="24"/>
        <v/>
      </c>
      <c r="T353" s="317" t="str">
        <f t="shared" si="25"/>
        <v/>
      </c>
      <c r="U353" s="318" t="str">
        <f t="shared" si="26"/>
        <v/>
      </c>
      <c r="V353" s="318" t="str">
        <f t="shared" si="27"/>
        <v/>
      </c>
      <c r="W353" s="318" t="str">
        <f t="shared" si="28"/>
        <v/>
      </c>
    </row>
    <row r="354" spans="1:23" ht="15">
      <c r="A354" s="327" t="str">
        <f>IF(eligibilité!A142="","",eligibilité!A142)</f>
        <v/>
      </c>
      <c r="B354" s="766" t="str">
        <f t="shared" si="17"/>
        <v/>
      </c>
      <c r="C354" s="766"/>
      <c r="D354" s="766"/>
      <c r="E354" s="766"/>
      <c r="F354" s="328" t="str">
        <f>IF(eligibilité!AF142="","",eligibilité!AF142)</f>
        <v/>
      </c>
      <c r="G354" s="329" t="str">
        <f>IF(AND(eligibilité!AG142="",F354="Non éligible"),"Non éligible",eligibilité!AG142)</f>
        <v/>
      </c>
      <c r="H354" s="772" t="str">
        <f t="shared" si="16"/>
        <v/>
      </c>
      <c r="I354" s="772"/>
      <c r="J354" s="772"/>
      <c r="K354" s="447" t="str">
        <f t="shared" si="18"/>
        <v/>
      </c>
      <c r="L354" s="316" t="str">
        <f>eligibilité!AD142</f>
        <v/>
      </c>
      <c r="M354" s="317" t="str">
        <f>eligibilité!AH142</f>
        <v/>
      </c>
      <c r="N354" s="108" t="str">
        <f t="shared" si="19"/>
        <v/>
      </c>
      <c r="O354" s="107" t="str">
        <f t="shared" si="20"/>
        <v/>
      </c>
      <c r="P354" s="109" t="str">
        <f t="shared" si="21"/>
        <v/>
      </c>
      <c r="Q354" s="109" t="str">
        <f t="shared" si="22"/>
        <v/>
      </c>
      <c r="R354" s="316" t="str">
        <f t="shared" si="23"/>
        <v/>
      </c>
      <c r="S354" s="317" t="str">
        <f t="shared" si="24"/>
        <v/>
      </c>
      <c r="T354" s="317" t="str">
        <f t="shared" si="25"/>
        <v/>
      </c>
      <c r="U354" s="318" t="str">
        <f t="shared" si="26"/>
        <v/>
      </c>
      <c r="V354" s="318" t="str">
        <f t="shared" si="27"/>
        <v/>
      </c>
      <c r="W354" s="318" t="str">
        <f t="shared" si="28"/>
        <v/>
      </c>
    </row>
    <row r="355" spans="1:23" ht="15">
      <c r="A355" s="327" t="str">
        <f>IF(eligibilité!A143="","",eligibilité!A143)</f>
        <v/>
      </c>
      <c r="B355" s="766" t="str">
        <f t="shared" si="17"/>
        <v/>
      </c>
      <c r="C355" s="766"/>
      <c r="D355" s="766"/>
      <c r="E355" s="766"/>
      <c r="F355" s="328" t="str">
        <f>IF(eligibilité!AF143="","",eligibilité!AF143)</f>
        <v/>
      </c>
      <c r="G355" s="329" t="str">
        <f>IF(AND(eligibilité!AG143="",F355="Non éligible"),"Non éligible",eligibilité!AG143)</f>
        <v/>
      </c>
      <c r="H355" s="772" t="str">
        <f t="shared" ref="H355:H418" si="29">IF(AND(F355="Non éligible",G355="Non éligible"),"Conditions non remplies",IF(AND(F355="Eligible",L355=""),"Remplir la case manuellement, votre agent est en CDI",IF(F355="","",CONCATENATE(N355," an(s) ",P355," mois ",Q355," jour(s)"))))</f>
        <v/>
      </c>
      <c r="I355" s="772"/>
      <c r="J355" s="772"/>
      <c r="K355" s="447" t="str">
        <f t="shared" si="18"/>
        <v/>
      </c>
      <c r="L355" s="316" t="str">
        <f>eligibilité!AD143</f>
        <v/>
      </c>
      <c r="M355" s="317" t="str">
        <f>eligibilité!AH143</f>
        <v/>
      </c>
      <c r="N355" s="108" t="str">
        <f t="shared" si="19"/>
        <v/>
      </c>
      <c r="O355" s="107" t="str">
        <f t="shared" si="20"/>
        <v/>
      </c>
      <c r="P355" s="109" t="str">
        <f t="shared" si="21"/>
        <v/>
      </c>
      <c r="Q355" s="109" t="str">
        <f t="shared" si="22"/>
        <v/>
      </c>
      <c r="R355" s="316" t="str">
        <f t="shared" si="23"/>
        <v/>
      </c>
      <c r="S355" s="317" t="str">
        <f t="shared" si="24"/>
        <v/>
      </c>
      <c r="T355" s="317" t="str">
        <f t="shared" si="25"/>
        <v/>
      </c>
      <c r="U355" s="318" t="str">
        <f t="shared" si="26"/>
        <v/>
      </c>
      <c r="V355" s="318" t="str">
        <f t="shared" si="27"/>
        <v/>
      </c>
      <c r="W355" s="318" t="str">
        <f t="shared" si="28"/>
        <v/>
      </c>
    </row>
    <row r="356" spans="1:23" ht="15">
      <c r="A356" s="327" t="str">
        <f>IF(eligibilité!A144="","",eligibilité!A144)</f>
        <v/>
      </c>
      <c r="B356" s="766" t="str">
        <f t="shared" ref="B356:B419" si="30">IF(A356="","","Définir les fonctions ou le poste du dossier")</f>
        <v/>
      </c>
      <c r="C356" s="766"/>
      <c r="D356" s="766"/>
      <c r="E356" s="766"/>
      <c r="F356" s="328" t="str">
        <f>IF(eligibilité!AF144="","",eligibilité!AF144)</f>
        <v/>
      </c>
      <c r="G356" s="329" t="str">
        <f>IF(AND(eligibilité!AG144="",F356="Non éligible"),"Non éligible",eligibilité!AG144)</f>
        <v/>
      </c>
      <c r="H356" s="772" t="str">
        <f t="shared" si="29"/>
        <v/>
      </c>
      <c r="I356" s="772"/>
      <c r="J356" s="772"/>
      <c r="K356" s="447" t="str">
        <f t="shared" ref="K356:K419" si="31">IF(AND($F356="Non éligible",$G356="Non éligible"),"Conditions non remplies",IF(AND($F356="Eligibilité ultérieure",$L356=""),"Remplir la case manuellement, votre agent est en CDI",IF($F356="","",CONCATENATE($T356," an(s) ",$V356," mois ",$W356," jour(s)"))))</f>
        <v/>
      </c>
      <c r="L356" s="316" t="str">
        <f>eligibilité!AD144</f>
        <v/>
      </c>
      <c r="M356" s="317" t="str">
        <f>eligibilité!AH144</f>
        <v/>
      </c>
      <c r="N356" s="108" t="str">
        <f t="shared" ref="N356:N419" si="32">IF(L356="","",INT(L356/12))</f>
        <v/>
      </c>
      <c r="O356" s="107" t="str">
        <f t="shared" ref="O356:O419" si="33">IF(L356="","",(L356-N356*12))</f>
        <v/>
      </c>
      <c r="P356" s="109" t="str">
        <f t="shared" ref="P356:P419" si="34">IF(L356="","",INT(O356))</f>
        <v/>
      </c>
      <c r="Q356" s="109" t="str">
        <f t="shared" ref="Q356:Q419" si="35">IF(L356="","",ROUNDDOWN((O356-P356)*30.44,0))</f>
        <v/>
      </c>
      <c r="R356" s="316" t="str">
        <f t="shared" ref="R356:R419" si="36">IF(L356="","",$S$226+L356)</f>
        <v/>
      </c>
      <c r="S356" s="317" t="str">
        <f t="shared" ref="S356:S419" si="37">IF(R356="","",R356/12)</f>
        <v/>
      </c>
      <c r="T356" s="317" t="str">
        <f t="shared" ref="T356:T419" si="38">IF(L356="","",INT(S356))</f>
        <v/>
      </c>
      <c r="U356" s="318" t="str">
        <f t="shared" ref="U356:U419" si="39">IF(L356="","",(S356-T356)*12)</f>
        <v/>
      </c>
      <c r="V356" s="318" t="str">
        <f t="shared" ref="V356:V419" si="40">IF(L356="","",INT(U356))</f>
        <v/>
      </c>
      <c r="W356" s="318" t="str">
        <f t="shared" ref="W356:W419" si="41">IF(L356="","",INT((U356-V356)*30.44))</f>
        <v/>
      </c>
    </row>
    <row r="357" spans="1:23" ht="15">
      <c r="A357" s="327" t="str">
        <f>IF(eligibilité!A145="","",eligibilité!A145)</f>
        <v/>
      </c>
      <c r="B357" s="766" t="str">
        <f t="shared" si="30"/>
        <v/>
      </c>
      <c r="C357" s="766"/>
      <c r="D357" s="766"/>
      <c r="E357" s="766"/>
      <c r="F357" s="328" t="str">
        <f>IF(eligibilité!AF145="","",eligibilité!AF145)</f>
        <v/>
      </c>
      <c r="G357" s="329" t="str">
        <f>IF(AND(eligibilité!AG145="",F357="Non éligible"),"Non éligible",eligibilité!AG145)</f>
        <v/>
      </c>
      <c r="H357" s="772" t="str">
        <f t="shared" si="29"/>
        <v/>
      </c>
      <c r="I357" s="772"/>
      <c r="J357" s="772"/>
      <c r="K357" s="447" t="str">
        <f t="shared" si="31"/>
        <v/>
      </c>
      <c r="L357" s="316" t="str">
        <f>eligibilité!AD145</f>
        <v/>
      </c>
      <c r="M357" s="317" t="str">
        <f>eligibilité!AH145</f>
        <v/>
      </c>
      <c r="N357" s="108" t="str">
        <f t="shared" si="32"/>
        <v/>
      </c>
      <c r="O357" s="107" t="str">
        <f t="shared" si="33"/>
        <v/>
      </c>
      <c r="P357" s="109" t="str">
        <f t="shared" si="34"/>
        <v/>
      </c>
      <c r="Q357" s="109" t="str">
        <f t="shared" si="35"/>
        <v/>
      </c>
      <c r="R357" s="316" t="str">
        <f t="shared" si="36"/>
        <v/>
      </c>
      <c r="S357" s="317" t="str">
        <f t="shared" si="37"/>
        <v/>
      </c>
      <c r="T357" s="317" t="str">
        <f t="shared" si="38"/>
        <v/>
      </c>
      <c r="U357" s="318" t="str">
        <f t="shared" si="39"/>
        <v/>
      </c>
      <c r="V357" s="318" t="str">
        <f t="shared" si="40"/>
        <v/>
      </c>
      <c r="W357" s="318" t="str">
        <f t="shared" si="41"/>
        <v/>
      </c>
    </row>
    <row r="358" spans="1:23" ht="15">
      <c r="A358" s="327" t="str">
        <f>IF(eligibilité!A146="","",eligibilité!A146)</f>
        <v/>
      </c>
      <c r="B358" s="766" t="str">
        <f t="shared" si="30"/>
        <v/>
      </c>
      <c r="C358" s="766"/>
      <c r="D358" s="766"/>
      <c r="E358" s="766"/>
      <c r="F358" s="328" t="str">
        <f>IF(eligibilité!AF146="","",eligibilité!AF146)</f>
        <v/>
      </c>
      <c r="G358" s="329" t="str">
        <f>IF(AND(eligibilité!AG146="",F358="Non éligible"),"Non éligible",eligibilité!AG146)</f>
        <v/>
      </c>
      <c r="H358" s="772" t="str">
        <f t="shared" si="29"/>
        <v/>
      </c>
      <c r="I358" s="772"/>
      <c r="J358" s="772"/>
      <c r="K358" s="447" t="str">
        <f t="shared" si="31"/>
        <v/>
      </c>
      <c r="L358" s="316" t="str">
        <f>eligibilité!AD146</f>
        <v/>
      </c>
      <c r="M358" s="317" t="str">
        <f>eligibilité!AH146</f>
        <v/>
      </c>
      <c r="N358" s="108" t="str">
        <f t="shared" si="32"/>
        <v/>
      </c>
      <c r="O358" s="107" t="str">
        <f t="shared" si="33"/>
        <v/>
      </c>
      <c r="P358" s="109" t="str">
        <f t="shared" si="34"/>
        <v/>
      </c>
      <c r="Q358" s="109" t="str">
        <f t="shared" si="35"/>
        <v/>
      </c>
      <c r="R358" s="316" t="str">
        <f t="shared" si="36"/>
        <v/>
      </c>
      <c r="S358" s="317" t="str">
        <f t="shared" si="37"/>
        <v/>
      </c>
      <c r="T358" s="317" t="str">
        <f t="shared" si="38"/>
        <v/>
      </c>
      <c r="U358" s="318" t="str">
        <f t="shared" si="39"/>
        <v/>
      </c>
      <c r="V358" s="318" t="str">
        <f t="shared" si="40"/>
        <v/>
      </c>
      <c r="W358" s="318" t="str">
        <f t="shared" si="41"/>
        <v/>
      </c>
    </row>
    <row r="359" spans="1:23" ht="15">
      <c r="A359" s="327" t="str">
        <f>IF(eligibilité!A147="","",eligibilité!A147)</f>
        <v/>
      </c>
      <c r="B359" s="766" t="str">
        <f t="shared" si="30"/>
        <v/>
      </c>
      <c r="C359" s="766"/>
      <c r="D359" s="766"/>
      <c r="E359" s="766"/>
      <c r="F359" s="328" t="str">
        <f>IF(eligibilité!AF147="","",eligibilité!AF147)</f>
        <v/>
      </c>
      <c r="G359" s="329" t="str">
        <f>IF(AND(eligibilité!AG147="",F359="Non éligible"),"Non éligible",eligibilité!AG147)</f>
        <v/>
      </c>
      <c r="H359" s="772" t="str">
        <f t="shared" si="29"/>
        <v/>
      </c>
      <c r="I359" s="772"/>
      <c r="J359" s="772"/>
      <c r="K359" s="447" t="str">
        <f t="shared" si="31"/>
        <v/>
      </c>
      <c r="L359" s="316" t="str">
        <f>eligibilité!AD147</f>
        <v/>
      </c>
      <c r="M359" s="317" t="str">
        <f>eligibilité!AH147</f>
        <v/>
      </c>
      <c r="N359" s="108" t="str">
        <f t="shared" si="32"/>
        <v/>
      </c>
      <c r="O359" s="107" t="str">
        <f t="shared" si="33"/>
        <v/>
      </c>
      <c r="P359" s="109" t="str">
        <f t="shared" si="34"/>
        <v/>
      </c>
      <c r="Q359" s="109" t="str">
        <f t="shared" si="35"/>
        <v/>
      </c>
      <c r="R359" s="316" t="str">
        <f t="shared" si="36"/>
        <v/>
      </c>
      <c r="S359" s="317" t="str">
        <f t="shared" si="37"/>
        <v/>
      </c>
      <c r="T359" s="317" t="str">
        <f t="shared" si="38"/>
        <v/>
      </c>
      <c r="U359" s="318" t="str">
        <f t="shared" si="39"/>
        <v/>
      </c>
      <c r="V359" s="318" t="str">
        <f t="shared" si="40"/>
        <v/>
      </c>
      <c r="W359" s="318" t="str">
        <f t="shared" si="41"/>
        <v/>
      </c>
    </row>
    <row r="360" spans="1:23" ht="15">
      <c r="A360" s="327" t="str">
        <f>IF(eligibilité!A148="","",eligibilité!A148)</f>
        <v/>
      </c>
      <c r="B360" s="766" t="str">
        <f t="shared" si="30"/>
        <v/>
      </c>
      <c r="C360" s="766"/>
      <c r="D360" s="766"/>
      <c r="E360" s="766"/>
      <c r="F360" s="328" t="str">
        <f>IF(eligibilité!AF148="","",eligibilité!AF148)</f>
        <v/>
      </c>
      <c r="G360" s="329" t="str">
        <f>IF(AND(eligibilité!AG148="",F360="Non éligible"),"Non éligible",eligibilité!AG148)</f>
        <v/>
      </c>
      <c r="H360" s="772" t="str">
        <f t="shared" si="29"/>
        <v/>
      </c>
      <c r="I360" s="772"/>
      <c r="J360" s="772"/>
      <c r="K360" s="447" t="str">
        <f t="shared" si="31"/>
        <v/>
      </c>
      <c r="L360" s="316" t="str">
        <f>eligibilité!AD148</f>
        <v/>
      </c>
      <c r="M360" s="317" t="str">
        <f>eligibilité!AH148</f>
        <v/>
      </c>
      <c r="N360" s="108" t="str">
        <f t="shared" si="32"/>
        <v/>
      </c>
      <c r="O360" s="107" t="str">
        <f t="shared" si="33"/>
        <v/>
      </c>
      <c r="P360" s="109" t="str">
        <f t="shared" si="34"/>
        <v/>
      </c>
      <c r="Q360" s="109" t="str">
        <f t="shared" si="35"/>
        <v/>
      </c>
      <c r="R360" s="316" t="str">
        <f t="shared" si="36"/>
        <v/>
      </c>
      <c r="S360" s="317" t="str">
        <f t="shared" si="37"/>
        <v/>
      </c>
      <c r="T360" s="317" t="str">
        <f t="shared" si="38"/>
        <v/>
      </c>
      <c r="U360" s="318" t="str">
        <f t="shared" si="39"/>
        <v/>
      </c>
      <c r="V360" s="318" t="str">
        <f t="shared" si="40"/>
        <v/>
      </c>
      <c r="W360" s="318" t="str">
        <f t="shared" si="41"/>
        <v/>
      </c>
    </row>
    <row r="361" spans="1:23" ht="15">
      <c r="A361" s="327" t="str">
        <f>IF(eligibilité!A149="","",eligibilité!A149)</f>
        <v/>
      </c>
      <c r="B361" s="766" t="str">
        <f t="shared" si="30"/>
        <v/>
      </c>
      <c r="C361" s="766"/>
      <c r="D361" s="766"/>
      <c r="E361" s="766"/>
      <c r="F361" s="328" t="str">
        <f>IF(eligibilité!AF149="","",eligibilité!AF149)</f>
        <v/>
      </c>
      <c r="G361" s="329" t="str">
        <f>IF(AND(eligibilité!AG149="",F361="Non éligible"),"Non éligible",eligibilité!AG149)</f>
        <v/>
      </c>
      <c r="H361" s="772" t="str">
        <f t="shared" si="29"/>
        <v/>
      </c>
      <c r="I361" s="772"/>
      <c r="J361" s="772"/>
      <c r="K361" s="447" t="str">
        <f t="shared" si="31"/>
        <v/>
      </c>
      <c r="L361" s="316" t="str">
        <f>eligibilité!AD149</f>
        <v/>
      </c>
      <c r="M361" s="317" t="str">
        <f>eligibilité!AH149</f>
        <v/>
      </c>
      <c r="N361" s="108" t="str">
        <f t="shared" si="32"/>
        <v/>
      </c>
      <c r="O361" s="107" t="str">
        <f t="shared" si="33"/>
        <v/>
      </c>
      <c r="P361" s="109" t="str">
        <f t="shared" si="34"/>
        <v/>
      </c>
      <c r="Q361" s="109" t="str">
        <f t="shared" si="35"/>
        <v/>
      </c>
      <c r="R361" s="316" t="str">
        <f t="shared" si="36"/>
        <v/>
      </c>
      <c r="S361" s="317" t="str">
        <f t="shared" si="37"/>
        <v/>
      </c>
      <c r="T361" s="317" t="str">
        <f t="shared" si="38"/>
        <v/>
      </c>
      <c r="U361" s="318" t="str">
        <f t="shared" si="39"/>
        <v/>
      </c>
      <c r="V361" s="318" t="str">
        <f t="shared" si="40"/>
        <v/>
      </c>
      <c r="W361" s="318" t="str">
        <f t="shared" si="41"/>
        <v/>
      </c>
    </row>
    <row r="362" spans="1:23" ht="15">
      <c r="A362" s="327" t="str">
        <f>IF(eligibilité!A150="","",eligibilité!A150)</f>
        <v/>
      </c>
      <c r="B362" s="766" t="str">
        <f t="shared" si="30"/>
        <v/>
      </c>
      <c r="C362" s="766"/>
      <c r="D362" s="766"/>
      <c r="E362" s="766"/>
      <c r="F362" s="328" t="str">
        <f>IF(eligibilité!AF150="","",eligibilité!AF150)</f>
        <v/>
      </c>
      <c r="G362" s="329" t="str">
        <f>IF(AND(eligibilité!AG150="",F362="Non éligible"),"Non éligible",eligibilité!AG150)</f>
        <v/>
      </c>
      <c r="H362" s="772" t="str">
        <f t="shared" si="29"/>
        <v/>
      </c>
      <c r="I362" s="772"/>
      <c r="J362" s="772"/>
      <c r="K362" s="447" t="str">
        <f t="shared" si="31"/>
        <v/>
      </c>
      <c r="L362" s="316" t="str">
        <f>eligibilité!AD150</f>
        <v/>
      </c>
      <c r="M362" s="317" t="str">
        <f>eligibilité!AH150</f>
        <v/>
      </c>
      <c r="N362" s="108" t="str">
        <f t="shared" si="32"/>
        <v/>
      </c>
      <c r="O362" s="107" t="str">
        <f t="shared" si="33"/>
        <v/>
      </c>
      <c r="P362" s="109" t="str">
        <f t="shared" si="34"/>
        <v/>
      </c>
      <c r="Q362" s="109" t="str">
        <f t="shared" si="35"/>
        <v/>
      </c>
      <c r="R362" s="316" t="str">
        <f t="shared" si="36"/>
        <v/>
      </c>
      <c r="S362" s="317" t="str">
        <f t="shared" si="37"/>
        <v/>
      </c>
      <c r="T362" s="317" t="str">
        <f t="shared" si="38"/>
        <v/>
      </c>
      <c r="U362" s="318" t="str">
        <f t="shared" si="39"/>
        <v/>
      </c>
      <c r="V362" s="318" t="str">
        <f t="shared" si="40"/>
        <v/>
      </c>
      <c r="W362" s="318" t="str">
        <f t="shared" si="41"/>
        <v/>
      </c>
    </row>
    <row r="363" spans="1:23" ht="15">
      <c r="A363" s="327" t="str">
        <f>IF(eligibilité!A151="","",eligibilité!A151)</f>
        <v/>
      </c>
      <c r="B363" s="766" t="str">
        <f t="shared" si="30"/>
        <v/>
      </c>
      <c r="C363" s="766"/>
      <c r="D363" s="766"/>
      <c r="E363" s="766"/>
      <c r="F363" s="328" t="str">
        <f>IF(eligibilité!AF151="","",eligibilité!AF151)</f>
        <v/>
      </c>
      <c r="G363" s="329" t="str">
        <f>IF(AND(eligibilité!AG151="",F363="Non éligible"),"Non éligible",eligibilité!AG151)</f>
        <v/>
      </c>
      <c r="H363" s="772" t="str">
        <f t="shared" si="29"/>
        <v/>
      </c>
      <c r="I363" s="772"/>
      <c r="J363" s="772"/>
      <c r="K363" s="447" t="str">
        <f t="shared" si="31"/>
        <v/>
      </c>
      <c r="L363" s="316" t="str">
        <f>eligibilité!AD151</f>
        <v/>
      </c>
      <c r="M363" s="317" t="str">
        <f>eligibilité!AH151</f>
        <v/>
      </c>
      <c r="N363" s="108" t="str">
        <f t="shared" si="32"/>
        <v/>
      </c>
      <c r="O363" s="107" t="str">
        <f t="shared" si="33"/>
        <v/>
      </c>
      <c r="P363" s="109" t="str">
        <f t="shared" si="34"/>
        <v/>
      </c>
      <c r="Q363" s="109" t="str">
        <f t="shared" si="35"/>
        <v/>
      </c>
      <c r="R363" s="316" t="str">
        <f t="shared" si="36"/>
        <v/>
      </c>
      <c r="S363" s="317" t="str">
        <f t="shared" si="37"/>
        <v/>
      </c>
      <c r="T363" s="317" t="str">
        <f t="shared" si="38"/>
        <v/>
      </c>
      <c r="U363" s="318" t="str">
        <f t="shared" si="39"/>
        <v/>
      </c>
      <c r="V363" s="318" t="str">
        <f t="shared" si="40"/>
        <v/>
      </c>
      <c r="W363" s="318" t="str">
        <f t="shared" si="41"/>
        <v/>
      </c>
    </row>
    <row r="364" spans="1:23" ht="15">
      <c r="A364" s="327" t="str">
        <f>IF(eligibilité!A152="","",eligibilité!A152)</f>
        <v/>
      </c>
      <c r="B364" s="766" t="str">
        <f t="shared" si="30"/>
        <v/>
      </c>
      <c r="C364" s="766"/>
      <c r="D364" s="766"/>
      <c r="E364" s="766"/>
      <c r="F364" s="328" t="str">
        <f>IF(eligibilité!AF152="","",eligibilité!AF152)</f>
        <v/>
      </c>
      <c r="G364" s="329" t="str">
        <f>IF(AND(eligibilité!AG152="",F364="Non éligible"),"Non éligible",eligibilité!AG152)</f>
        <v/>
      </c>
      <c r="H364" s="772" t="str">
        <f t="shared" si="29"/>
        <v/>
      </c>
      <c r="I364" s="772"/>
      <c r="J364" s="772"/>
      <c r="K364" s="447" t="str">
        <f t="shared" si="31"/>
        <v/>
      </c>
      <c r="L364" s="316" t="str">
        <f>eligibilité!AD152</f>
        <v/>
      </c>
      <c r="M364" s="317" t="str">
        <f>eligibilité!AH152</f>
        <v/>
      </c>
      <c r="N364" s="108" t="str">
        <f t="shared" si="32"/>
        <v/>
      </c>
      <c r="O364" s="107" t="str">
        <f t="shared" si="33"/>
        <v/>
      </c>
      <c r="P364" s="109" t="str">
        <f t="shared" si="34"/>
        <v/>
      </c>
      <c r="Q364" s="109" t="str">
        <f t="shared" si="35"/>
        <v/>
      </c>
      <c r="R364" s="316" t="str">
        <f t="shared" si="36"/>
        <v/>
      </c>
      <c r="S364" s="317" t="str">
        <f t="shared" si="37"/>
        <v/>
      </c>
      <c r="T364" s="317" t="str">
        <f t="shared" si="38"/>
        <v/>
      </c>
      <c r="U364" s="318" t="str">
        <f t="shared" si="39"/>
        <v/>
      </c>
      <c r="V364" s="318" t="str">
        <f t="shared" si="40"/>
        <v/>
      </c>
      <c r="W364" s="318" t="str">
        <f t="shared" si="41"/>
        <v/>
      </c>
    </row>
    <row r="365" spans="1:23" ht="15">
      <c r="A365" s="327" t="str">
        <f>IF(eligibilité!A153="","",eligibilité!A153)</f>
        <v/>
      </c>
      <c r="B365" s="766" t="str">
        <f t="shared" si="30"/>
        <v/>
      </c>
      <c r="C365" s="766"/>
      <c r="D365" s="766"/>
      <c r="E365" s="766"/>
      <c r="F365" s="328" t="str">
        <f>IF(eligibilité!AF153="","",eligibilité!AF153)</f>
        <v/>
      </c>
      <c r="G365" s="329" t="str">
        <f>IF(AND(eligibilité!AG153="",F365="Non éligible"),"Non éligible",eligibilité!AG153)</f>
        <v/>
      </c>
      <c r="H365" s="772" t="str">
        <f t="shared" si="29"/>
        <v/>
      </c>
      <c r="I365" s="772"/>
      <c r="J365" s="772"/>
      <c r="K365" s="447" t="str">
        <f t="shared" si="31"/>
        <v/>
      </c>
      <c r="L365" s="316" t="str">
        <f>eligibilité!AD153</f>
        <v/>
      </c>
      <c r="M365" s="317" t="str">
        <f>eligibilité!AH153</f>
        <v/>
      </c>
      <c r="N365" s="108" t="str">
        <f t="shared" si="32"/>
        <v/>
      </c>
      <c r="O365" s="107" t="str">
        <f t="shared" si="33"/>
        <v/>
      </c>
      <c r="P365" s="109" t="str">
        <f t="shared" si="34"/>
        <v/>
      </c>
      <c r="Q365" s="109" t="str">
        <f t="shared" si="35"/>
        <v/>
      </c>
      <c r="R365" s="316" t="str">
        <f t="shared" si="36"/>
        <v/>
      </c>
      <c r="S365" s="317" t="str">
        <f t="shared" si="37"/>
        <v/>
      </c>
      <c r="T365" s="317" t="str">
        <f t="shared" si="38"/>
        <v/>
      </c>
      <c r="U365" s="318" t="str">
        <f t="shared" si="39"/>
        <v/>
      </c>
      <c r="V365" s="318" t="str">
        <f t="shared" si="40"/>
        <v/>
      </c>
      <c r="W365" s="318" t="str">
        <f t="shared" si="41"/>
        <v/>
      </c>
    </row>
    <row r="366" spans="1:23" ht="15">
      <c r="A366" s="327" t="str">
        <f>IF(eligibilité!A154="","",eligibilité!A154)</f>
        <v/>
      </c>
      <c r="B366" s="766" t="str">
        <f t="shared" si="30"/>
        <v/>
      </c>
      <c r="C366" s="766"/>
      <c r="D366" s="766"/>
      <c r="E366" s="766"/>
      <c r="F366" s="328" t="str">
        <f>IF(eligibilité!AF154="","",eligibilité!AF154)</f>
        <v/>
      </c>
      <c r="G366" s="329" t="str">
        <f>IF(AND(eligibilité!AG154="",F366="Non éligible"),"Non éligible",eligibilité!AG154)</f>
        <v/>
      </c>
      <c r="H366" s="772" t="str">
        <f t="shared" si="29"/>
        <v/>
      </c>
      <c r="I366" s="772"/>
      <c r="J366" s="772"/>
      <c r="K366" s="447" t="str">
        <f t="shared" si="31"/>
        <v/>
      </c>
      <c r="L366" s="316" t="str">
        <f>eligibilité!AD154</f>
        <v/>
      </c>
      <c r="M366" s="317" t="str">
        <f>eligibilité!AH154</f>
        <v/>
      </c>
      <c r="N366" s="108" t="str">
        <f t="shared" si="32"/>
        <v/>
      </c>
      <c r="O366" s="107" t="str">
        <f t="shared" si="33"/>
        <v/>
      </c>
      <c r="P366" s="109" t="str">
        <f t="shared" si="34"/>
        <v/>
      </c>
      <c r="Q366" s="109" t="str">
        <f t="shared" si="35"/>
        <v/>
      </c>
      <c r="R366" s="316" t="str">
        <f t="shared" si="36"/>
        <v/>
      </c>
      <c r="S366" s="317" t="str">
        <f t="shared" si="37"/>
        <v/>
      </c>
      <c r="T366" s="317" t="str">
        <f t="shared" si="38"/>
        <v/>
      </c>
      <c r="U366" s="318" t="str">
        <f t="shared" si="39"/>
        <v/>
      </c>
      <c r="V366" s="318" t="str">
        <f t="shared" si="40"/>
        <v/>
      </c>
      <c r="W366" s="318" t="str">
        <f t="shared" si="41"/>
        <v/>
      </c>
    </row>
    <row r="367" spans="1:23" ht="15">
      <c r="A367" s="327" t="str">
        <f>IF(eligibilité!A155="","",eligibilité!A155)</f>
        <v/>
      </c>
      <c r="B367" s="766" t="str">
        <f t="shared" si="30"/>
        <v/>
      </c>
      <c r="C367" s="766"/>
      <c r="D367" s="766"/>
      <c r="E367" s="766"/>
      <c r="F367" s="328" t="str">
        <f>IF(eligibilité!AF155="","",eligibilité!AF155)</f>
        <v/>
      </c>
      <c r="G367" s="329" t="str">
        <f>IF(AND(eligibilité!AG155="",F367="Non éligible"),"Non éligible",eligibilité!AG155)</f>
        <v/>
      </c>
      <c r="H367" s="772" t="str">
        <f t="shared" si="29"/>
        <v/>
      </c>
      <c r="I367" s="772"/>
      <c r="J367" s="772"/>
      <c r="K367" s="447" t="str">
        <f t="shared" si="31"/>
        <v/>
      </c>
      <c r="L367" s="316" t="str">
        <f>eligibilité!AD155</f>
        <v/>
      </c>
      <c r="M367" s="317" t="str">
        <f>eligibilité!AH155</f>
        <v/>
      </c>
      <c r="N367" s="108" t="str">
        <f t="shared" si="32"/>
        <v/>
      </c>
      <c r="O367" s="107" t="str">
        <f t="shared" si="33"/>
        <v/>
      </c>
      <c r="P367" s="109" t="str">
        <f t="shared" si="34"/>
        <v/>
      </c>
      <c r="Q367" s="109" t="str">
        <f t="shared" si="35"/>
        <v/>
      </c>
      <c r="R367" s="316" t="str">
        <f t="shared" si="36"/>
        <v/>
      </c>
      <c r="S367" s="317" t="str">
        <f t="shared" si="37"/>
        <v/>
      </c>
      <c r="T367" s="317" t="str">
        <f t="shared" si="38"/>
        <v/>
      </c>
      <c r="U367" s="318" t="str">
        <f t="shared" si="39"/>
        <v/>
      </c>
      <c r="V367" s="318" t="str">
        <f t="shared" si="40"/>
        <v/>
      </c>
      <c r="W367" s="318" t="str">
        <f t="shared" si="41"/>
        <v/>
      </c>
    </row>
    <row r="368" spans="1:23" ht="15">
      <c r="A368" s="327" t="str">
        <f>IF(eligibilité!A156="","",eligibilité!A156)</f>
        <v/>
      </c>
      <c r="B368" s="766" t="str">
        <f t="shared" si="30"/>
        <v/>
      </c>
      <c r="C368" s="766"/>
      <c r="D368" s="766"/>
      <c r="E368" s="766"/>
      <c r="F368" s="328" t="str">
        <f>IF(eligibilité!AF156="","",eligibilité!AF156)</f>
        <v/>
      </c>
      <c r="G368" s="329" t="str">
        <f>IF(AND(eligibilité!AG156="",F368="Non éligible"),"Non éligible",eligibilité!AG156)</f>
        <v/>
      </c>
      <c r="H368" s="772" t="str">
        <f t="shared" si="29"/>
        <v/>
      </c>
      <c r="I368" s="772"/>
      <c r="J368" s="772"/>
      <c r="K368" s="447" t="str">
        <f t="shared" si="31"/>
        <v/>
      </c>
      <c r="L368" s="316" t="str">
        <f>eligibilité!AD156</f>
        <v/>
      </c>
      <c r="M368" s="317" t="str">
        <f>eligibilité!AH156</f>
        <v/>
      </c>
      <c r="N368" s="108" t="str">
        <f t="shared" si="32"/>
        <v/>
      </c>
      <c r="O368" s="107" t="str">
        <f t="shared" si="33"/>
        <v/>
      </c>
      <c r="P368" s="109" t="str">
        <f t="shared" si="34"/>
        <v/>
      </c>
      <c r="Q368" s="109" t="str">
        <f t="shared" si="35"/>
        <v/>
      </c>
      <c r="R368" s="316" t="str">
        <f t="shared" si="36"/>
        <v/>
      </c>
      <c r="S368" s="317" t="str">
        <f t="shared" si="37"/>
        <v/>
      </c>
      <c r="T368" s="317" t="str">
        <f t="shared" si="38"/>
        <v/>
      </c>
      <c r="U368" s="318" t="str">
        <f t="shared" si="39"/>
        <v/>
      </c>
      <c r="V368" s="318" t="str">
        <f t="shared" si="40"/>
        <v/>
      </c>
      <c r="W368" s="318" t="str">
        <f t="shared" si="41"/>
        <v/>
      </c>
    </row>
    <row r="369" spans="1:23" ht="15">
      <c r="A369" s="327" t="str">
        <f>IF(eligibilité!A157="","",eligibilité!A157)</f>
        <v/>
      </c>
      <c r="B369" s="766" t="str">
        <f t="shared" si="30"/>
        <v/>
      </c>
      <c r="C369" s="766"/>
      <c r="D369" s="766"/>
      <c r="E369" s="766"/>
      <c r="F369" s="328" t="str">
        <f>IF(eligibilité!AF157="","",eligibilité!AF157)</f>
        <v/>
      </c>
      <c r="G369" s="329" t="str">
        <f>IF(AND(eligibilité!AG157="",F369="Non éligible"),"Non éligible",eligibilité!AG157)</f>
        <v/>
      </c>
      <c r="H369" s="772" t="str">
        <f t="shared" si="29"/>
        <v/>
      </c>
      <c r="I369" s="772"/>
      <c r="J369" s="772"/>
      <c r="K369" s="447" t="str">
        <f t="shared" si="31"/>
        <v/>
      </c>
      <c r="L369" s="316" t="str">
        <f>eligibilité!AD157</f>
        <v/>
      </c>
      <c r="M369" s="317" t="str">
        <f>eligibilité!AH157</f>
        <v/>
      </c>
      <c r="N369" s="108" t="str">
        <f t="shared" si="32"/>
        <v/>
      </c>
      <c r="O369" s="107" t="str">
        <f t="shared" si="33"/>
        <v/>
      </c>
      <c r="P369" s="109" t="str">
        <f t="shared" si="34"/>
        <v/>
      </c>
      <c r="Q369" s="109" t="str">
        <f t="shared" si="35"/>
        <v/>
      </c>
      <c r="R369" s="316" t="str">
        <f t="shared" si="36"/>
        <v/>
      </c>
      <c r="S369" s="317" t="str">
        <f t="shared" si="37"/>
        <v/>
      </c>
      <c r="T369" s="317" t="str">
        <f t="shared" si="38"/>
        <v/>
      </c>
      <c r="U369" s="318" t="str">
        <f t="shared" si="39"/>
        <v/>
      </c>
      <c r="V369" s="318" t="str">
        <f t="shared" si="40"/>
        <v/>
      </c>
      <c r="W369" s="318" t="str">
        <f t="shared" si="41"/>
        <v/>
      </c>
    </row>
    <row r="370" spans="1:23" ht="15">
      <c r="A370" s="327" t="str">
        <f>IF(eligibilité!A158="","",eligibilité!A158)</f>
        <v/>
      </c>
      <c r="B370" s="766" t="str">
        <f t="shared" si="30"/>
        <v/>
      </c>
      <c r="C370" s="766"/>
      <c r="D370" s="766"/>
      <c r="E370" s="766"/>
      <c r="F370" s="328" t="str">
        <f>IF(eligibilité!AF158="","",eligibilité!AF158)</f>
        <v/>
      </c>
      <c r="G370" s="329" t="str">
        <f>IF(AND(eligibilité!AG158="",F370="Non éligible"),"Non éligible",eligibilité!AG158)</f>
        <v/>
      </c>
      <c r="H370" s="772" t="str">
        <f t="shared" si="29"/>
        <v/>
      </c>
      <c r="I370" s="772"/>
      <c r="J370" s="772"/>
      <c r="K370" s="447" t="str">
        <f t="shared" si="31"/>
        <v/>
      </c>
      <c r="L370" s="316" t="str">
        <f>eligibilité!AD158</f>
        <v/>
      </c>
      <c r="M370" s="317" t="str">
        <f>eligibilité!AH158</f>
        <v/>
      </c>
      <c r="N370" s="108" t="str">
        <f t="shared" si="32"/>
        <v/>
      </c>
      <c r="O370" s="107" t="str">
        <f t="shared" si="33"/>
        <v/>
      </c>
      <c r="P370" s="109" t="str">
        <f t="shared" si="34"/>
        <v/>
      </c>
      <c r="Q370" s="109" t="str">
        <f t="shared" si="35"/>
        <v/>
      </c>
      <c r="R370" s="316" t="str">
        <f t="shared" si="36"/>
        <v/>
      </c>
      <c r="S370" s="317" t="str">
        <f t="shared" si="37"/>
        <v/>
      </c>
      <c r="T370" s="317" t="str">
        <f t="shared" si="38"/>
        <v/>
      </c>
      <c r="U370" s="318" t="str">
        <f t="shared" si="39"/>
        <v/>
      </c>
      <c r="V370" s="318" t="str">
        <f t="shared" si="40"/>
        <v/>
      </c>
      <c r="W370" s="318" t="str">
        <f t="shared" si="41"/>
        <v/>
      </c>
    </row>
    <row r="371" spans="1:23" ht="15">
      <c r="A371" s="327" t="str">
        <f>IF(eligibilité!A159="","",eligibilité!A159)</f>
        <v/>
      </c>
      <c r="B371" s="766" t="str">
        <f t="shared" si="30"/>
        <v/>
      </c>
      <c r="C371" s="766"/>
      <c r="D371" s="766"/>
      <c r="E371" s="766"/>
      <c r="F371" s="328" t="str">
        <f>IF(eligibilité!AF159="","",eligibilité!AF159)</f>
        <v/>
      </c>
      <c r="G371" s="329" t="str">
        <f>IF(AND(eligibilité!AG159="",F371="Non éligible"),"Non éligible",eligibilité!AG159)</f>
        <v/>
      </c>
      <c r="H371" s="772" t="str">
        <f t="shared" si="29"/>
        <v/>
      </c>
      <c r="I371" s="772"/>
      <c r="J371" s="772"/>
      <c r="K371" s="447" t="str">
        <f t="shared" si="31"/>
        <v/>
      </c>
      <c r="L371" s="316" t="str">
        <f>eligibilité!AD159</f>
        <v/>
      </c>
      <c r="M371" s="317" t="str">
        <f>eligibilité!AH159</f>
        <v/>
      </c>
      <c r="N371" s="108" t="str">
        <f t="shared" si="32"/>
        <v/>
      </c>
      <c r="O371" s="107" t="str">
        <f t="shared" si="33"/>
        <v/>
      </c>
      <c r="P371" s="109" t="str">
        <f t="shared" si="34"/>
        <v/>
      </c>
      <c r="Q371" s="109" t="str">
        <f t="shared" si="35"/>
        <v/>
      </c>
      <c r="R371" s="316" t="str">
        <f t="shared" si="36"/>
        <v/>
      </c>
      <c r="S371" s="317" t="str">
        <f t="shared" si="37"/>
        <v/>
      </c>
      <c r="T371" s="317" t="str">
        <f t="shared" si="38"/>
        <v/>
      </c>
      <c r="U371" s="318" t="str">
        <f t="shared" si="39"/>
        <v/>
      </c>
      <c r="V371" s="318" t="str">
        <f t="shared" si="40"/>
        <v/>
      </c>
      <c r="W371" s="318" t="str">
        <f t="shared" si="41"/>
        <v/>
      </c>
    </row>
    <row r="372" spans="1:23" ht="15">
      <c r="A372" s="327" t="str">
        <f>IF(eligibilité!A160="","",eligibilité!A160)</f>
        <v/>
      </c>
      <c r="B372" s="766" t="str">
        <f t="shared" si="30"/>
        <v/>
      </c>
      <c r="C372" s="766"/>
      <c r="D372" s="766"/>
      <c r="E372" s="766"/>
      <c r="F372" s="328" t="str">
        <f>IF(eligibilité!AF160="","",eligibilité!AF160)</f>
        <v/>
      </c>
      <c r="G372" s="329" t="str">
        <f>IF(AND(eligibilité!AG160="",F372="Non éligible"),"Non éligible",eligibilité!AG160)</f>
        <v/>
      </c>
      <c r="H372" s="772" t="str">
        <f t="shared" si="29"/>
        <v/>
      </c>
      <c r="I372" s="772"/>
      <c r="J372" s="772"/>
      <c r="K372" s="447" t="str">
        <f t="shared" si="31"/>
        <v/>
      </c>
      <c r="L372" s="316" t="str">
        <f>eligibilité!AD160</f>
        <v/>
      </c>
      <c r="M372" s="317" t="str">
        <f>eligibilité!AH160</f>
        <v/>
      </c>
      <c r="N372" s="108" t="str">
        <f t="shared" si="32"/>
        <v/>
      </c>
      <c r="O372" s="107" t="str">
        <f t="shared" si="33"/>
        <v/>
      </c>
      <c r="P372" s="109" t="str">
        <f t="shared" si="34"/>
        <v/>
      </c>
      <c r="Q372" s="109" t="str">
        <f t="shared" si="35"/>
        <v/>
      </c>
      <c r="R372" s="316" t="str">
        <f t="shared" si="36"/>
        <v/>
      </c>
      <c r="S372" s="317" t="str">
        <f t="shared" si="37"/>
        <v/>
      </c>
      <c r="T372" s="317" t="str">
        <f t="shared" si="38"/>
        <v/>
      </c>
      <c r="U372" s="318" t="str">
        <f t="shared" si="39"/>
        <v/>
      </c>
      <c r="V372" s="318" t="str">
        <f t="shared" si="40"/>
        <v/>
      </c>
      <c r="W372" s="318" t="str">
        <f t="shared" si="41"/>
        <v/>
      </c>
    </row>
    <row r="373" spans="1:23" ht="15">
      <c r="A373" s="327" t="str">
        <f>IF(eligibilité!A161="","",eligibilité!A161)</f>
        <v/>
      </c>
      <c r="B373" s="766" t="str">
        <f t="shared" si="30"/>
        <v/>
      </c>
      <c r="C373" s="766"/>
      <c r="D373" s="766"/>
      <c r="E373" s="766"/>
      <c r="F373" s="328" t="str">
        <f>IF(eligibilité!AF161="","",eligibilité!AF161)</f>
        <v/>
      </c>
      <c r="G373" s="329" t="str">
        <f>IF(AND(eligibilité!AG161="",F373="Non éligible"),"Non éligible",eligibilité!AG161)</f>
        <v/>
      </c>
      <c r="H373" s="772" t="str">
        <f t="shared" si="29"/>
        <v/>
      </c>
      <c r="I373" s="772"/>
      <c r="J373" s="772"/>
      <c r="K373" s="447" t="str">
        <f t="shared" si="31"/>
        <v/>
      </c>
      <c r="L373" s="316" t="str">
        <f>eligibilité!AD161</f>
        <v/>
      </c>
      <c r="M373" s="317" t="str">
        <f>eligibilité!AH161</f>
        <v/>
      </c>
      <c r="N373" s="108" t="str">
        <f t="shared" si="32"/>
        <v/>
      </c>
      <c r="O373" s="107" t="str">
        <f t="shared" si="33"/>
        <v/>
      </c>
      <c r="P373" s="109" t="str">
        <f t="shared" si="34"/>
        <v/>
      </c>
      <c r="Q373" s="109" t="str">
        <f t="shared" si="35"/>
        <v/>
      </c>
      <c r="R373" s="316" t="str">
        <f t="shared" si="36"/>
        <v/>
      </c>
      <c r="S373" s="317" t="str">
        <f t="shared" si="37"/>
        <v/>
      </c>
      <c r="T373" s="317" t="str">
        <f t="shared" si="38"/>
        <v/>
      </c>
      <c r="U373" s="318" t="str">
        <f t="shared" si="39"/>
        <v/>
      </c>
      <c r="V373" s="318" t="str">
        <f t="shared" si="40"/>
        <v/>
      </c>
      <c r="W373" s="318" t="str">
        <f t="shared" si="41"/>
        <v/>
      </c>
    </row>
    <row r="374" spans="1:23" ht="15">
      <c r="A374" s="327" t="str">
        <f>IF(eligibilité!A162="","",eligibilité!A162)</f>
        <v/>
      </c>
      <c r="B374" s="766" t="str">
        <f t="shared" si="30"/>
        <v/>
      </c>
      <c r="C374" s="766"/>
      <c r="D374" s="766"/>
      <c r="E374" s="766"/>
      <c r="F374" s="328" t="str">
        <f>IF(eligibilité!AF162="","",eligibilité!AF162)</f>
        <v/>
      </c>
      <c r="G374" s="329" t="str">
        <f>IF(AND(eligibilité!AG162="",F374="Non éligible"),"Non éligible",eligibilité!AG162)</f>
        <v/>
      </c>
      <c r="H374" s="772" t="str">
        <f t="shared" si="29"/>
        <v/>
      </c>
      <c r="I374" s="772"/>
      <c r="J374" s="772"/>
      <c r="K374" s="447" t="str">
        <f t="shared" si="31"/>
        <v/>
      </c>
      <c r="L374" s="316" t="str">
        <f>eligibilité!AD162</f>
        <v/>
      </c>
      <c r="M374" s="317" t="str">
        <f>eligibilité!AH162</f>
        <v/>
      </c>
      <c r="N374" s="108" t="str">
        <f t="shared" si="32"/>
        <v/>
      </c>
      <c r="O374" s="107" t="str">
        <f t="shared" si="33"/>
        <v/>
      </c>
      <c r="P374" s="109" t="str">
        <f t="shared" si="34"/>
        <v/>
      </c>
      <c r="Q374" s="109" t="str">
        <f t="shared" si="35"/>
        <v/>
      </c>
      <c r="R374" s="316" t="str">
        <f t="shared" si="36"/>
        <v/>
      </c>
      <c r="S374" s="317" t="str">
        <f t="shared" si="37"/>
        <v/>
      </c>
      <c r="T374" s="317" t="str">
        <f t="shared" si="38"/>
        <v/>
      </c>
      <c r="U374" s="318" t="str">
        <f t="shared" si="39"/>
        <v/>
      </c>
      <c r="V374" s="318" t="str">
        <f t="shared" si="40"/>
        <v/>
      </c>
      <c r="W374" s="318" t="str">
        <f t="shared" si="41"/>
        <v/>
      </c>
    </row>
    <row r="375" spans="1:23" ht="15">
      <c r="A375" s="327" t="str">
        <f>IF(eligibilité!A163="","",eligibilité!A163)</f>
        <v/>
      </c>
      <c r="B375" s="766" t="str">
        <f t="shared" si="30"/>
        <v/>
      </c>
      <c r="C375" s="766"/>
      <c r="D375" s="766"/>
      <c r="E375" s="766"/>
      <c r="F375" s="328" t="str">
        <f>IF(eligibilité!AF163="","",eligibilité!AF163)</f>
        <v/>
      </c>
      <c r="G375" s="329" t="str">
        <f>IF(AND(eligibilité!AG163="",F375="Non éligible"),"Non éligible",eligibilité!AG163)</f>
        <v/>
      </c>
      <c r="H375" s="772" t="str">
        <f t="shared" si="29"/>
        <v/>
      </c>
      <c r="I375" s="772"/>
      <c r="J375" s="772"/>
      <c r="K375" s="447" t="str">
        <f t="shared" si="31"/>
        <v/>
      </c>
      <c r="L375" s="316" t="str">
        <f>eligibilité!AD163</f>
        <v/>
      </c>
      <c r="M375" s="317" t="str">
        <f>eligibilité!AH163</f>
        <v/>
      </c>
      <c r="N375" s="108" t="str">
        <f t="shared" si="32"/>
        <v/>
      </c>
      <c r="O375" s="107" t="str">
        <f t="shared" si="33"/>
        <v/>
      </c>
      <c r="P375" s="109" t="str">
        <f t="shared" si="34"/>
        <v/>
      </c>
      <c r="Q375" s="109" t="str">
        <f t="shared" si="35"/>
        <v/>
      </c>
      <c r="R375" s="316" t="str">
        <f t="shared" si="36"/>
        <v/>
      </c>
      <c r="S375" s="317" t="str">
        <f t="shared" si="37"/>
        <v/>
      </c>
      <c r="T375" s="317" t="str">
        <f t="shared" si="38"/>
        <v/>
      </c>
      <c r="U375" s="318" t="str">
        <f t="shared" si="39"/>
        <v/>
      </c>
      <c r="V375" s="318" t="str">
        <f t="shared" si="40"/>
        <v/>
      </c>
      <c r="W375" s="318" t="str">
        <f t="shared" si="41"/>
        <v/>
      </c>
    </row>
    <row r="376" spans="1:23" ht="15">
      <c r="A376" s="327" t="str">
        <f>IF(eligibilité!A164="","",eligibilité!A164)</f>
        <v/>
      </c>
      <c r="B376" s="766" t="str">
        <f t="shared" si="30"/>
        <v/>
      </c>
      <c r="C376" s="766"/>
      <c r="D376" s="766"/>
      <c r="E376" s="766"/>
      <c r="F376" s="328" t="str">
        <f>IF(eligibilité!AF164="","",eligibilité!AF164)</f>
        <v/>
      </c>
      <c r="G376" s="329" t="str">
        <f>IF(AND(eligibilité!AG164="",F376="Non éligible"),"Non éligible",eligibilité!AG164)</f>
        <v/>
      </c>
      <c r="H376" s="772" t="str">
        <f t="shared" si="29"/>
        <v/>
      </c>
      <c r="I376" s="772"/>
      <c r="J376" s="772"/>
      <c r="K376" s="447" t="str">
        <f t="shared" si="31"/>
        <v/>
      </c>
      <c r="L376" s="316" t="str">
        <f>eligibilité!AD164</f>
        <v/>
      </c>
      <c r="M376" s="317" t="str">
        <f>eligibilité!AH164</f>
        <v/>
      </c>
      <c r="N376" s="108" t="str">
        <f t="shared" si="32"/>
        <v/>
      </c>
      <c r="O376" s="107" t="str">
        <f t="shared" si="33"/>
        <v/>
      </c>
      <c r="P376" s="109" t="str">
        <f t="shared" si="34"/>
        <v/>
      </c>
      <c r="Q376" s="109" t="str">
        <f t="shared" si="35"/>
        <v/>
      </c>
      <c r="R376" s="316" t="str">
        <f t="shared" si="36"/>
        <v/>
      </c>
      <c r="S376" s="317" t="str">
        <f t="shared" si="37"/>
        <v/>
      </c>
      <c r="T376" s="317" t="str">
        <f t="shared" si="38"/>
        <v/>
      </c>
      <c r="U376" s="318" t="str">
        <f t="shared" si="39"/>
        <v/>
      </c>
      <c r="V376" s="318" t="str">
        <f t="shared" si="40"/>
        <v/>
      </c>
      <c r="W376" s="318" t="str">
        <f t="shared" si="41"/>
        <v/>
      </c>
    </row>
    <row r="377" spans="1:23" ht="15">
      <c r="A377" s="327" t="str">
        <f>IF(eligibilité!A165="","",eligibilité!A165)</f>
        <v/>
      </c>
      <c r="B377" s="766" t="str">
        <f t="shared" si="30"/>
        <v/>
      </c>
      <c r="C377" s="766"/>
      <c r="D377" s="766"/>
      <c r="E377" s="766"/>
      <c r="F377" s="328" t="str">
        <f>IF(eligibilité!AF165="","",eligibilité!AF165)</f>
        <v/>
      </c>
      <c r="G377" s="329" t="str">
        <f>IF(AND(eligibilité!AG165="",F377="Non éligible"),"Non éligible",eligibilité!AG165)</f>
        <v/>
      </c>
      <c r="H377" s="772" t="str">
        <f t="shared" si="29"/>
        <v/>
      </c>
      <c r="I377" s="772"/>
      <c r="J377" s="772"/>
      <c r="K377" s="447" t="str">
        <f t="shared" si="31"/>
        <v/>
      </c>
      <c r="L377" s="316" t="str">
        <f>eligibilité!AD165</f>
        <v/>
      </c>
      <c r="M377" s="317" t="str">
        <f>eligibilité!AH165</f>
        <v/>
      </c>
      <c r="N377" s="108" t="str">
        <f t="shared" si="32"/>
        <v/>
      </c>
      <c r="O377" s="107" t="str">
        <f t="shared" si="33"/>
        <v/>
      </c>
      <c r="P377" s="109" t="str">
        <f t="shared" si="34"/>
        <v/>
      </c>
      <c r="Q377" s="109" t="str">
        <f t="shared" si="35"/>
        <v/>
      </c>
      <c r="R377" s="316" t="str">
        <f t="shared" si="36"/>
        <v/>
      </c>
      <c r="S377" s="317" t="str">
        <f t="shared" si="37"/>
        <v/>
      </c>
      <c r="T377" s="317" t="str">
        <f t="shared" si="38"/>
        <v/>
      </c>
      <c r="U377" s="318" t="str">
        <f t="shared" si="39"/>
        <v/>
      </c>
      <c r="V377" s="318" t="str">
        <f t="shared" si="40"/>
        <v/>
      </c>
      <c r="W377" s="318" t="str">
        <f t="shared" si="41"/>
        <v/>
      </c>
    </row>
    <row r="378" spans="1:23" ht="15">
      <c r="A378" s="327" t="str">
        <f>IF(eligibilité!A166="","",eligibilité!A166)</f>
        <v/>
      </c>
      <c r="B378" s="766" t="str">
        <f t="shared" si="30"/>
        <v/>
      </c>
      <c r="C378" s="766"/>
      <c r="D378" s="766"/>
      <c r="E378" s="766"/>
      <c r="F378" s="328" t="str">
        <f>IF(eligibilité!AF166="","",eligibilité!AF166)</f>
        <v/>
      </c>
      <c r="G378" s="329" t="str">
        <f>IF(AND(eligibilité!AG166="",F378="Non éligible"),"Non éligible",eligibilité!AG166)</f>
        <v/>
      </c>
      <c r="H378" s="772" t="str">
        <f t="shared" si="29"/>
        <v/>
      </c>
      <c r="I378" s="772"/>
      <c r="J378" s="772"/>
      <c r="K378" s="447" t="str">
        <f t="shared" si="31"/>
        <v/>
      </c>
      <c r="L378" s="316" t="str">
        <f>eligibilité!AD166</f>
        <v/>
      </c>
      <c r="M378" s="317" t="str">
        <f>eligibilité!AH166</f>
        <v/>
      </c>
      <c r="N378" s="108" t="str">
        <f t="shared" si="32"/>
        <v/>
      </c>
      <c r="O378" s="107" t="str">
        <f t="shared" si="33"/>
        <v/>
      </c>
      <c r="P378" s="109" t="str">
        <f t="shared" si="34"/>
        <v/>
      </c>
      <c r="Q378" s="109" t="str">
        <f t="shared" si="35"/>
        <v/>
      </c>
      <c r="R378" s="316" t="str">
        <f t="shared" si="36"/>
        <v/>
      </c>
      <c r="S378" s="317" t="str">
        <f t="shared" si="37"/>
        <v/>
      </c>
      <c r="T378" s="317" t="str">
        <f t="shared" si="38"/>
        <v/>
      </c>
      <c r="U378" s="318" t="str">
        <f t="shared" si="39"/>
        <v/>
      </c>
      <c r="V378" s="318" t="str">
        <f t="shared" si="40"/>
        <v/>
      </c>
      <c r="W378" s="318" t="str">
        <f t="shared" si="41"/>
        <v/>
      </c>
    </row>
    <row r="379" spans="1:23" ht="15">
      <c r="A379" s="327" t="str">
        <f>IF(eligibilité!A167="","",eligibilité!A167)</f>
        <v/>
      </c>
      <c r="B379" s="766" t="str">
        <f t="shared" si="30"/>
        <v/>
      </c>
      <c r="C379" s="766"/>
      <c r="D379" s="766"/>
      <c r="E379" s="766"/>
      <c r="F379" s="328" t="str">
        <f>IF(eligibilité!AF167="","",eligibilité!AF167)</f>
        <v/>
      </c>
      <c r="G379" s="329" t="str">
        <f>IF(AND(eligibilité!AG167="",F379="Non éligible"),"Non éligible",eligibilité!AG167)</f>
        <v/>
      </c>
      <c r="H379" s="772" t="str">
        <f t="shared" si="29"/>
        <v/>
      </c>
      <c r="I379" s="772"/>
      <c r="J379" s="772"/>
      <c r="K379" s="447" t="str">
        <f t="shared" si="31"/>
        <v/>
      </c>
      <c r="L379" s="316" t="str">
        <f>eligibilité!AD167</f>
        <v/>
      </c>
      <c r="M379" s="317" t="str">
        <f>eligibilité!AH167</f>
        <v/>
      </c>
      <c r="N379" s="108" t="str">
        <f t="shared" si="32"/>
        <v/>
      </c>
      <c r="O379" s="107" t="str">
        <f t="shared" si="33"/>
        <v/>
      </c>
      <c r="P379" s="109" t="str">
        <f t="shared" si="34"/>
        <v/>
      </c>
      <c r="Q379" s="109" t="str">
        <f t="shared" si="35"/>
        <v/>
      </c>
      <c r="R379" s="316" t="str">
        <f t="shared" si="36"/>
        <v/>
      </c>
      <c r="S379" s="317" t="str">
        <f t="shared" si="37"/>
        <v/>
      </c>
      <c r="T379" s="317" t="str">
        <f t="shared" si="38"/>
        <v/>
      </c>
      <c r="U379" s="318" t="str">
        <f t="shared" si="39"/>
        <v/>
      </c>
      <c r="V379" s="318" t="str">
        <f t="shared" si="40"/>
        <v/>
      </c>
      <c r="W379" s="318" t="str">
        <f t="shared" si="41"/>
        <v/>
      </c>
    </row>
    <row r="380" spans="1:23" ht="15">
      <c r="A380" s="327" t="str">
        <f>IF(eligibilité!A168="","",eligibilité!A168)</f>
        <v/>
      </c>
      <c r="B380" s="766" t="str">
        <f t="shared" si="30"/>
        <v/>
      </c>
      <c r="C380" s="766"/>
      <c r="D380" s="766"/>
      <c r="E380" s="766"/>
      <c r="F380" s="328" t="str">
        <f>IF(eligibilité!AF168="","",eligibilité!AF168)</f>
        <v/>
      </c>
      <c r="G380" s="329" t="str">
        <f>IF(AND(eligibilité!AG168="",F380="Non éligible"),"Non éligible",eligibilité!AG168)</f>
        <v/>
      </c>
      <c r="H380" s="772" t="str">
        <f t="shared" si="29"/>
        <v/>
      </c>
      <c r="I380" s="772"/>
      <c r="J380" s="772"/>
      <c r="K380" s="447" t="str">
        <f t="shared" si="31"/>
        <v/>
      </c>
      <c r="L380" s="316" t="str">
        <f>eligibilité!AD168</f>
        <v/>
      </c>
      <c r="M380" s="317" t="str">
        <f>eligibilité!AH168</f>
        <v/>
      </c>
      <c r="N380" s="108" t="str">
        <f t="shared" si="32"/>
        <v/>
      </c>
      <c r="O380" s="107" t="str">
        <f t="shared" si="33"/>
        <v/>
      </c>
      <c r="P380" s="109" t="str">
        <f t="shared" si="34"/>
        <v/>
      </c>
      <c r="Q380" s="109" t="str">
        <f t="shared" si="35"/>
        <v/>
      </c>
      <c r="R380" s="316" t="str">
        <f t="shared" si="36"/>
        <v/>
      </c>
      <c r="S380" s="317" t="str">
        <f t="shared" si="37"/>
        <v/>
      </c>
      <c r="T380" s="317" t="str">
        <f t="shared" si="38"/>
        <v/>
      </c>
      <c r="U380" s="318" t="str">
        <f t="shared" si="39"/>
        <v/>
      </c>
      <c r="V380" s="318" t="str">
        <f t="shared" si="40"/>
        <v/>
      </c>
      <c r="W380" s="318" t="str">
        <f t="shared" si="41"/>
        <v/>
      </c>
    </row>
    <row r="381" spans="1:23" ht="15">
      <c r="A381" s="327" t="str">
        <f>IF(eligibilité!A169="","",eligibilité!A169)</f>
        <v/>
      </c>
      <c r="B381" s="766" t="str">
        <f t="shared" si="30"/>
        <v/>
      </c>
      <c r="C381" s="766"/>
      <c r="D381" s="766"/>
      <c r="E381" s="766"/>
      <c r="F381" s="328" t="str">
        <f>IF(eligibilité!AF169="","",eligibilité!AF169)</f>
        <v/>
      </c>
      <c r="G381" s="329" t="str">
        <f>IF(AND(eligibilité!AG169="",F381="Non éligible"),"Non éligible",eligibilité!AG169)</f>
        <v/>
      </c>
      <c r="H381" s="772" t="str">
        <f t="shared" si="29"/>
        <v/>
      </c>
      <c r="I381" s="772"/>
      <c r="J381" s="772"/>
      <c r="K381" s="447" t="str">
        <f t="shared" si="31"/>
        <v/>
      </c>
      <c r="L381" s="316" t="str">
        <f>eligibilité!AD169</f>
        <v/>
      </c>
      <c r="M381" s="317" t="str">
        <f>eligibilité!AH169</f>
        <v/>
      </c>
      <c r="N381" s="108" t="str">
        <f t="shared" si="32"/>
        <v/>
      </c>
      <c r="O381" s="107" t="str">
        <f t="shared" si="33"/>
        <v/>
      </c>
      <c r="P381" s="109" t="str">
        <f t="shared" si="34"/>
        <v/>
      </c>
      <c r="Q381" s="109" t="str">
        <f t="shared" si="35"/>
        <v/>
      </c>
      <c r="R381" s="316" t="str">
        <f t="shared" si="36"/>
        <v/>
      </c>
      <c r="S381" s="317" t="str">
        <f t="shared" si="37"/>
        <v/>
      </c>
      <c r="T381" s="317" t="str">
        <f t="shared" si="38"/>
        <v/>
      </c>
      <c r="U381" s="318" t="str">
        <f t="shared" si="39"/>
        <v/>
      </c>
      <c r="V381" s="318" t="str">
        <f t="shared" si="40"/>
        <v/>
      </c>
      <c r="W381" s="318" t="str">
        <f t="shared" si="41"/>
        <v/>
      </c>
    </row>
    <row r="382" spans="1:23" ht="15">
      <c r="A382" s="327" t="str">
        <f>IF(eligibilité!A170="","",eligibilité!A170)</f>
        <v/>
      </c>
      <c r="B382" s="766" t="str">
        <f t="shared" si="30"/>
        <v/>
      </c>
      <c r="C382" s="766"/>
      <c r="D382" s="766"/>
      <c r="E382" s="766"/>
      <c r="F382" s="328" t="str">
        <f>IF(eligibilité!AF170="","",eligibilité!AF170)</f>
        <v/>
      </c>
      <c r="G382" s="329" t="str">
        <f>IF(AND(eligibilité!AG170="",F382="Non éligible"),"Non éligible",eligibilité!AG170)</f>
        <v/>
      </c>
      <c r="H382" s="772" t="str">
        <f t="shared" si="29"/>
        <v/>
      </c>
      <c r="I382" s="772"/>
      <c r="J382" s="772"/>
      <c r="K382" s="447" t="str">
        <f t="shared" si="31"/>
        <v/>
      </c>
      <c r="L382" s="316" t="str">
        <f>eligibilité!AD170</f>
        <v/>
      </c>
      <c r="M382" s="317" t="str">
        <f>eligibilité!AH170</f>
        <v/>
      </c>
      <c r="N382" s="108" t="str">
        <f t="shared" si="32"/>
        <v/>
      </c>
      <c r="O382" s="107" t="str">
        <f t="shared" si="33"/>
        <v/>
      </c>
      <c r="P382" s="109" t="str">
        <f t="shared" si="34"/>
        <v/>
      </c>
      <c r="Q382" s="109" t="str">
        <f t="shared" si="35"/>
        <v/>
      </c>
      <c r="R382" s="316" t="str">
        <f t="shared" si="36"/>
        <v/>
      </c>
      <c r="S382" s="317" t="str">
        <f t="shared" si="37"/>
        <v/>
      </c>
      <c r="T382" s="317" t="str">
        <f t="shared" si="38"/>
        <v/>
      </c>
      <c r="U382" s="318" t="str">
        <f t="shared" si="39"/>
        <v/>
      </c>
      <c r="V382" s="318" t="str">
        <f t="shared" si="40"/>
        <v/>
      </c>
      <c r="W382" s="318" t="str">
        <f t="shared" si="41"/>
        <v/>
      </c>
    </row>
    <row r="383" spans="1:23" ht="15">
      <c r="A383" s="327" t="str">
        <f>IF(eligibilité!A171="","",eligibilité!A171)</f>
        <v/>
      </c>
      <c r="B383" s="766" t="str">
        <f t="shared" si="30"/>
        <v/>
      </c>
      <c r="C383" s="766"/>
      <c r="D383" s="766"/>
      <c r="E383" s="766"/>
      <c r="F383" s="328" t="str">
        <f>IF(eligibilité!AF171="","",eligibilité!AF171)</f>
        <v/>
      </c>
      <c r="G383" s="329" t="str">
        <f>IF(AND(eligibilité!AG171="",F383="Non éligible"),"Non éligible",eligibilité!AG171)</f>
        <v/>
      </c>
      <c r="H383" s="772" t="str">
        <f t="shared" si="29"/>
        <v/>
      </c>
      <c r="I383" s="772"/>
      <c r="J383" s="772"/>
      <c r="K383" s="447" t="str">
        <f t="shared" si="31"/>
        <v/>
      </c>
      <c r="L383" s="316" t="str">
        <f>eligibilité!AD171</f>
        <v/>
      </c>
      <c r="M383" s="317" t="str">
        <f>eligibilité!AH171</f>
        <v/>
      </c>
      <c r="N383" s="108" t="str">
        <f t="shared" si="32"/>
        <v/>
      </c>
      <c r="O383" s="107" t="str">
        <f t="shared" si="33"/>
        <v/>
      </c>
      <c r="P383" s="109" t="str">
        <f t="shared" si="34"/>
        <v/>
      </c>
      <c r="Q383" s="109" t="str">
        <f t="shared" si="35"/>
        <v/>
      </c>
      <c r="R383" s="316" t="str">
        <f t="shared" si="36"/>
        <v/>
      </c>
      <c r="S383" s="317" t="str">
        <f t="shared" si="37"/>
        <v/>
      </c>
      <c r="T383" s="317" t="str">
        <f t="shared" si="38"/>
        <v/>
      </c>
      <c r="U383" s="318" t="str">
        <f t="shared" si="39"/>
        <v/>
      </c>
      <c r="V383" s="318" t="str">
        <f t="shared" si="40"/>
        <v/>
      </c>
      <c r="W383" s="318" t="str">
        <f t="shared" si="41"/>
        <v/>
      </c>
    </row>
    <row r="384" spans="1:23" ht="15">
      <c r="A384" s="327" t="str">
        <f>IF(eligibilité!A172="","",eligibilité!A172)</f>
        <v/>
      </c>
      <c r="B384" s="766" t="str">
        <f t="shared" si="30"/>
        <v/>
      </c>
      <c r="C384" s="766"/>
      <c r="D384" s="766"/>
      <c r="E384" s="766"/>
      <c r="F384" s="328" t="str">
        <f>IF(eligibilité!AF172="","",eligibilité!AF172)</f>
        <v/>
      </c>
      <c r="G384" s="329" t="str">
        <f>IF(AND(eligibilité!AG172="",F384="Non éligible"),"Non éligible",eligibilité!AG172)</f>
        <v/>
      </c>
      <c r="H384" s="772" t="str">
        <f t="shared" si="29"/>
        <v/>
      </c>
      <c r="I384" s="772"/>
      <c r="J384" s="772"/>
      <c r="K384" s="447" t="str">
        <f t="shared" si="31"/>
        <v/>
      </c>
      <c r="L384" s="316" t="str">
        <f>eligibilité!AD172</f>
        <v/>
      </c>
      <c r="M384" s="317" t="str">
        <f>eligibilité!AH172</f>
        <v/>
      </c>
      <c r="N384" s="108" t="str">
        <f t="shared" si="32"/>
        <v/>
      </c>
      <c r="O384" s="107" t="str">
        <f t="shared" si="33"/>
        <v/>
      </c>
      <c r="P384" s="109" t="str">
        <f t="shared" si="34"/>
        <v/>
      </c>
      <c r="Q384" s="109" t="str">
        <f t="shared" si="35"/>
        <v/>
      </c>
      <c r="R384" s="316" t="str">
        <f t="shared" si="36"/>
        <v/>
      </c>
      <c r="S384" s="317" t="str">
        <f t="shared" si="37"/>
        <v/>
      </c>
      <c r="T384" s="317" t="str">
        <f t="shared" si="38"/>
        <v/>
      </c>
      <c r="U384" s="318" t="str">
        <f t="shared" si="39"/>
        <v/>
      </c>
      <c r="V384" s="318" t="str">
        <f t="shared" si="40"/>
        <v/>
      </c>
      <c r="W384" s="318" t="str">
        <f t="shared" si="41"/>
        <v/>
      </c>
    </row>
    <row r="385" spans="1:23" ht="15">
      <c r="A385" s="327" t="str">
        <f>IF(eligibilité!A173="","",eligibilité!A173)</f>
        <v/>
      </c>
      <c r="B385" s="766" t="str">
        <f t="shared" si="30"/>
        <v/>
      </c>
      <c r="C385" s="766"/>
      <c r="D385" s="766"/>
      <c r="E385" s="766"/>
      <c r="F385" s="328" t="str">
        <f>IF(eligibilité!AF173="","",eligibilité!AF173)</f>
        <v/>
      </c>
      <c r="G385" s="329" t="str">
        <f>IF(AND(eligibilité!AG173="",F385="Non éligible"),"Non éligible",eligibilité!AG173)</f>
        <v/>
      </c>
      <c r="H385" s="772" t="str">
        <f t="shared" si="29"/>
        <v/>
      </c>
      <c r="I385" s="772"/>
      <c r="J385" s="772"/>
      <c r="K385" s="447" t="str">
        <f t="shared" si="31"/>
        <v/>
      </c>
      <c r="L385" s="316" t="str">
        <f>eligibilité!AD173</f>
        <v/>
      </c>
      <c r="M385" s="317" t="str">
        <f>eligibilité!AH173</f>
        <v/>
      </c>
      <c r="N385" s="108" t="str">
        <f t="shared" si="32"/>
        <v/>
      </c>
      <c r="O385" s="107" t="str">
        <f t="shared" si="33"/>
        <v/>
      </c>
      <c r="P385" s="109" t="str">
        <f t="shared" si="34"/>
        <v/>
      </c>
      <c r="Q385" s="109" t="str">
        <f t="shared" si="35"/>
        <v/>
      </c>
      <c r="R385" s="316" t="str">
        <f t="shared" si="36"/>
        <v/>
      </c>
      <c r="S385" s="317" t="str">
        <f t="shared" si="37"/>
        <v/>
      </c>
      <c r="T385" s="317" t="str">
        <f t="shared" si="38"/>
        <v/>
      </c>
      <c r="U385" s="318" t="str">
        <f t="shared" si="39"/>
        <v/>
      </c>
      <c r="V385" s="318" t="str">
        <f t="shared" si="40"/>
        <v/>
      </c>
      <c r="W385" s="318" t="str">
        <f t="shared" si="41"/>
        <v/>
      </c>
    </row>
    <row r="386" spans="1:23" ht="15">
      <c r="A386" s="327" t="str">
        <f>IF(eligibilité!A174="","",eligibilité!A174)</f>
        <v/>
      </c>
      <c r="B386" s="766" t="str">
        <f t="shared" si="30"/>
        <v/>
      </c>
      <c r="C386" s="766"/>
      <c r="D386" s="766"/>
      <c r="E386" s="766"/>
      <c r="F386" s="328" t="str">
        <f>IF(eligibilité!AF174="","",eligibilité!AF174)</f>
        <v/>
      </c>
      <c r="G386" s="329" t="str">
        <f>IF(AND(eligibilité!AG174="",F386="Non éligible"),"Non éligible",eligibilité!AG174)</f>
        <v/>
      </c>
      <c r="H386" s="772" t="str">
        <f t="shared" si="29"/>
        <v/>
      </c>
      <c r="I386" s="772"/>
      <c r="J386" s="772"/>
      <c r="K386" s="447" t="str">
        <f t="shared" si="31"/>
        <v/>
      </c>
      <c r="L386" s="316" t="str">
        <f>eligibilité!AD174</f>
        <v/>
      </c>
      <c r="M386" s="317" t="str">
        <f>eligibilité!AH174</f>
        <v/>
      </c>
      <c r="N386" s="108" t="str">
        <f t="shared" si="32"/>
        <v/>
      </c>
      <c r="O386" s="107" t="str">
        <f t="shared" si="33"/>
        <v/>
      </c>
      <c r="P386" s="109" t="str">
        <f t="shared" si="34"/>
        <v/>
      </c>
      <c r="Q386" s="109" t="str">
        <f t="shared" si="35"/>
        <v/>
      </c>
      <c r="R386" s="316" t="str">
        <f t="shared" si="36"/>
        <v/>
      </c>
      <c r="S386" s="317" t="str">
        <f t="shared" si="37"/>
        <v/>
      </c>
      <c r="T386" s="317" t="str">
        <f t="shared" si="38"/>
        <v/>
      </c>
      <c r="U386" s="318" t="str">
        <f t="shared" si="39"/>
        <v/>
      </c>
      <c r="V386" s="318" t="str">
        <f t="shared" si="40"/>
        <v/>
      </c>
      <c r="W386" s="318" t="str">
        <f t="shared" si="41"/>
        <v/>
      </c>
    </row>
    <row r="387" spans="1:23" ht="15">
      <c r="A387" s="327" t="str">
        <f>IF(eligibilité!A175="","",eligibilité!A175)</f>
        <v/>
      </c>
      <c r="B387" s="766" t="str">
        <f t="shared" si="30"/>
        <v/>
      </c>
      <c r="C387" s="766"/>
      <c r="D387" s="766"/>
      <c r="E387" s="766"/>
      <c r="F387" s="328" t="str">
        <f>IF(eligibilité!AF175="","",eligibilité!AF175)</f>
        <v/>
      </c>
      <c r="G387" s="329" t="str">
        <f>IF(AND(eligibilité!AG175="",F387="Non éligible"),"Non éligible",eligibilité!AG175)</f>
        <v/>
      </c>
      <c r="H387" s="772" t="str">
        <f t="shared" si="29"/>
        <v/>
      </c>
      <c r="I387" s="772"/>
      <c r="J387" s="772"/>
      <c r="K387" s="447" t="str">
        <f t="shared" si="31"/>
        <v/>
      </c>
      <c r="L387" s="316" t="str">
        <f>eligibilité!AD175</f>
        <v/>
      </c>
      <c r="M387" s="317" t="str">
        <f>eligibilité!AH175</f>
        <v/>
      </c>
      <c r="N387" s="108" t="str">
        <f t="shared" si="32"/>
        <v/>
      </c>
      <c r="O387" s="107" t="str">
        <f t="shared" si="33"/>
        <v/>
      </c>
      <c r="P387" s="109" t="str">
        <f t="shared" si="34"/>
        <v/>
      </c>
      <c r="Q387" s="109" t="str">
        <f t="shared" si="35"/>
        <v/>
      </c>
      <c r="R387" s="316" t="str">
        <f t="shared" si="36"/>
        <v/>
      </c>
      <c r="S387" s="317" t="str">
        <f t="shared" si="37"/>
        <v/>
      </c>
      <c r="T387" s="317" t="str">
        <f t="shared" si="38"/>
        <v/>
      </c>
      <c r="U387" s="318" t="str">
        <f t="shared" si="39"/>
        <v/>
      </c>
      <c r="V387" s="318" t="str">
        <f t="shared" si="40"/>
        <v/>
      </c>
      <c r="W387" s="318" t="str">
        <f t="shared" si="41"/>
        <v/>
      </c>
    </row>
    <row r="388" spans="1:23" ht="15">
      <c r="A388" s="327" t="str">
        <f>IF(eligibilité!A176="","",eligibilité!A176)</f>
        <v/>
      </c>
      <c r="B388" s="766" t="str">
        <f t="shared" si="30"/>
        <v/>
      </c>
      <c r="C388" s="766"/>
      <c r="D388" s="766"/>
      <c r="E388" s="766"/>
      <c r="F388" s="328" t="str">
        <f>IF(eligibilité!AF176="","",eligibilité!AF176)</f>
        <v/>
      </c>
      <c r="G388" s="329" t="str">
        <f>IF(AND(eligibilité!AG176="",F388="Non éligible"),"Non éligible",eligibilité!AG176)</f>
        <v/>
      </c>
      <c r="H388" s="772" t="str">
        <f t="shared" si="29"/>
        <v/>
      </c>
      <c r="I388" s="772"/>
      <c r="J388" s="772"/>
      <c r="K388" s="447" t="str">
        <f t="shared" si="31"/>
        <v/>
      </c>
      <c r="L388" s="316" t="str">
        <f>eligibilité!AD176</f>
        <v/>
      </c>
      <c r="M388" s="317" t="str">
        <f>eligibilité!AH176</f>
        <v/>
      </c>
      <c r="N388" s="108" t="str">
        <f t="shared" si="32"/>
        <v/>
      </c>
      <c r="O388" s="107" t="str">
        <f t="shared" si="33"/>
        <v/>
      </c>
      <c r="P388" s="109" t="str">
        <f t="shared" si="34"/>
        <v/>
      </c>
      <c r="Q388" s="109" t="str">
        <f t="shared" si="35"/>
        <v/>
      </c>
      <c r="R388" s="316" t="str">
        <f t="shared" si="36"/>
        <v/>
      </c>
      <c r="S388" s="317" t="str">
        <f t="shared" si="37"/>
        <v/>
      </c>
      <c r="T388" s="317" t="str">
        <f t="shared" si="38"/>
        <v/>
      </c>
      <c r="U388" s="318" t="str">
        <f t="shared" si="39"/>
        <v/>
      </c>
      <c r="V388" s="318" t="str">
        <f t="shared" si="40"/>
        <v/>
      </c>
      <c r="W388" s="318" t="str">
        <f t="shared" si="41"/>
        <v/>
      </c>
    </row>
    <row r="389" spans="1:23" ht="15">
      <c r="A389" s="327" t="str">
        <f>IF(eligibilité!A177="","",eligibilité!A177)</f>
        <v/>
      </c>
      <c r="B389" s="766" t="str">
        <f t="shared" si="30"/>
        <v/>
      </c>
      <c r="C389" s="766"/>
      <c r="D389" s="766"/>
      <c r="E389" s="766"/>
      <c r="F389" s="328" t="str">
        <f>IF(eligibilité!AF177="","",eligibilité!AF177)</f>
        <v/>
      </c>
      <c r="G389" s="329" t="str">
        <f>IF(AND(eligibilité!AG177="",F389="Non éligible"),"Non éligible",eligibilité!AG177)</f>
        <v/>
      </c>
      <c r="H389" s="772" t="str">
        <f t="shared" si="29"/>
        <v/>
      </c>
      <c r="I389" s="772"/>
      <c r="J389" s="772"/>
      <c r="K389" s="447" t="str">
        <f t="shared" si="31"/>
        <v/>
      </c>
      <c r="L389" s="316" t="str">
        <f>eligibilité!AD177</f>
        <v/>
      </c>
      <c r="M389" s="317" t="str">
        <f>eligibilité!AH177</f>
        <v/>
      </c>
      <c r="N389" s="108" t="str">
        <f t="shared" si="32"/>
        <v/>
      </c>
      <c r="O389" s="107" t="str">
        <f t="shared" si="33"/>
        <v/>
      </c>
      <c r="P389" s="109" t="str">
        <f t="shared" si="34"/>
        <v/>
      </c>
      <c r="Q389" s="109" t="str">
        <f t="shared" si="35"/>
        <v/>
      </c>
      <c r="R389" s="316" t="str">
        <f t="shared" si="36"/>
        <v/>
      </c>
      <c r="S389" s="317" t="str">
        <f t="shared" si="37"/>
        <v/>
      </c>
      <c r="T389" s="317" t="str">
        <f t="shared" si="38"/>
        <v/>
      </c>
      <c r="U389" s="318" t="str">
        <f t="shared" si="39"/>
        <v/>
      </c>
      <c r="V389" s="318" t="str">
        <f t="shared" si="40"/>
        <v/>
      </c>
      <c r="W389" s="318" t="str">
        <f t="shared" si="41"/>
        <v/>
      </c>
    </row>
    <row r="390" spans="1:23" ht="15">
      <c r="A390" s="327" t="str">
        <f>IF(eligibilité!A178="","",eligibilité!A178)</f>
        <v/>
      </c>
      <c r="B390" s="766" t="str">
        <f t="shared" si="30"/>
        <v/>
      </c>
      <c r="C390" s="766"/>
      <c r="D390" s="766"/>
      <c r="E390" s="766"/>
      <c r="F390" s="328" t="str">
        <f>IF(eligibilité!AF178="","",eligibilité!AF178)</f>
        <v/>
      </c>
      <c r="G390" s="329" t="str">
        <f>IF(AND(eligibilité!AG178="",F390="Non éligible"),"Non éligible",eligibilité!AG178)</f>
        <v/>
      </c>
      <c r="H390" s="772" t="str">
        <f t="shared" si="29"/>
        <v/>
      </c>
      <c r="I390" s="772"/>
      <c r="J390" s="772"/>
      <c r="K390" s="447" t="str">
        <f t="shared" si="31"/>
        <v/>
      </c>
      <c r="L390" s="316" t="str">
        <f>eligibilité!AD178</f>
        <v/>
      </c>
      <c r="M390" s="317" t="str">
        <f>eligibilité!AH178</f>
        <v/>
      </c>
      <c r="N390" s="108" t="str">
        <f t="shared" si="32"/>
        <v/>
      </c>
      <c r="O390" s="107" t="str">
        <f t="shared" si="33"/>
        <v/>
      </c>
      <c r="P390" s="109" t="str">
        <f t="shared" si="34"/>
        <v/>
      </c>
      <c r="Q390" s="109" t="str">
        <f t="shared" si="35"/>
        <v/>
      </c>
      <c r="R390" s="316" t="str">
        <f t="shared" si="36"/>
        <v/>
      </c>
      <c r="S390" s="317" t="str">
        <f t="shared" si="37"/>
        <v/>
      </c>
      <c r="T390" s="317" t="str">
        <f t="shared" si="38"/>
        <v/>
      </c>
      <c r="U390" s="318" t="str">
        <f t="shared" si="39"/>
        <v/>
      </c>
      <c r="V390" s="318" t="str">
        <f t="shared" si="40"/>
        <v/>
      </c>
      <c r="W390" s="318" t="str">
        <f t="shared" si="41"/>
        <v/>
      </c>
    </row>
    <row r="391" spans="1:23" ht="15">
      <c r="A391" s="327" t="str">
        <f>IF(eligibilité!A179="","",eligibilité!A179)</f>
        <v/>
      </c>
      <c r="B391" s="766" t="str">
        <f t="shared" si="30"/>
        <v/>
      </c>
      <c r="C391" s="766"/>
      <c r="D391" s="766"/>
      <c r="E391" s="766"/>
      <c r="F391" s="328" t="str">
        <f>IF(eligibilité!AF179="","",eligibilité!AF179)</f>
        <v/>
      </c>
      <c r="G391" s="329" t="str">
        <f>IF(AND(eligibilité!AG179="",F391="Non éligible"),"Non éligible",eligibilité!AG179)</f>
        <v/>
      </c>
      <c r="H391" s="772" t="str">
        <f t="shared" si="29"/>
        <v/>
      </c>
      <c r="I391" s="772"/>
      <c r="J391" s="772"/>
      <c r="K391" s="447" t="str">
        <f t="shared" si="31"/>
        <v/>
      </c>
      <c r="L391" s="316" t="str">
        <f>eligibilité!AD179</f>
        <v/>
      </c>
      <c r="M391" s="317" t="str">
        <f>eligibilité!AH179</f>
        <v/>
      </c>
      <c r="N391" s="108" t="str">
        <f t="shared" si="32"/>
        <v/>
      </c>
      <c r="O391" s="107" t="str">
        <f t="shared" si="33"/>
        <v/>
      </c>
      <c r="P391" s="109" t="str">
        <f t="shared" si="34"/>
        <v/>
      </c>
      <c r="Q391" s="109" t="str">
        <f t="shared" si="35"/>
        <v/>
      </c>
      <c r="R391" s="316" t="str">
        <f t="shared" si="36"/>
        <v/>
      </c>
      <c r="S391" s="317" t="str">
        <f t="shared" si="37"/>
        <v/>
      </c>
      <c r="T391" s="317" t="str">
        <f t="shared" si="38"/>
        <v/>
      </c>
      <c r="U391" s="318" t="str">
        <f t="shared" si="39"/>
        <v/>
      </c>
      <c r="V391" s="318" t="str">
        <f t="shared" si="40"/>
        <v/>
      </c>
      <c r="W391" s="318" t="str">
        <f t="shared" si="41"/>
        <v/>
      </c>
    </row>
    <row r="392" spans="1:23" ht="15">
      <c r="A392" s="327" t="str">
        <f>IF(eligibilité!A180="","",eligibilité!A180)</f>
        <v/>
      </c>
      <c r="B392" s="766" t="str">
        <f t="shared" si="30"/>
        <v/>
      </c>
      <c r="C392" s="766"/>
      <c r="D392" s="766"/>
      <c r="E392" s="766"/>
      <c r="F392" s="328" t="str">
        <f>IF(eligibilité!AF180="","",eligibilité!AF180)</f>
        <v/>
      </c>
      <c r="G392" s="329" t="str">
        <f>IF(AND(eligibilité!AG180="",F392="Non éligible"),"Non éligible",eligibilité!AG180)</f>
        <v/>
      </c>
      <c r="H392" s="772" t="str">
        <f t="shared" si="29"/>
        <v/>
      </c>
      <c r="I392" s="772"/>
      <c r="J392" s="772"/>
      <c r="K392" s="447" t="str">
        <f t="shared" si="31"/>
        <v/>
      </c>
      <c r="L392" s="316" t="str">
        <f>eligibilité!AD180</f>
        <v/>
      </c>
      <c r="M392" s="317" t="str">
        <f>eligibilité!AH180</f>
        <v/>
      </c>
      <c r="N392" s="108" t="str">
        <f t="shared" si="32"/>
        <v/>
      </c>
      <c r="O392" s="107" t="str">
        <f t="shared" si="33"/>
        <v/>
      </c>
      <c r="P392" s="109" t="str">
        <f t="shared" si="34"/>
        <v/>
      </c>
      <c r="Q392" s="109" t="str">
        <f t="shared" si="35"/>
        <v/>
      </c>
      <c r="R392" s="316" t="str">
        <f t="shared" si="36"/>
        <v/>
      </c>
      <c r="S392" s="317" t="str">
        <f t="shared" si="37"/>
        <v/>
      </c>
      <c r="T392" s="317" t="str">
        <f t="shared" si="38"/>
        <v/>
      </c>
      <c r="U392" s="318" t="str">
        <f t="shared" si="39"/>
        <v/>
      </c>
      <c r="V392" s="318" t="str">
        <f t="shared" si="40"/>
        <v/>
      </c>
      <c r="W392" s="318" t="str">
        <f t="shared" si="41"/>
        <v/>
      </c>
    </row>
    <row r="393" spans="1:23" ht="15">
      <c r="A393" s="327" t="str">
        <f>IF(eligibilité!A181="","",eligibilité!A181)</f>
        <v/>
      </c>
      <c r="B393" s="766" t="str">
        <f t="shared" si="30"/>
        <v/>
      </c>
      <c r="C393" s="766"/>
      <c r="D393" s="766"/>
      <c r="E393" s="766"/>
      <c r="F393" s="328" t="str">
        <f>IF(eligibilité!AF181="","",eligibilité!AF181)</f>
        <v/>
      </c>
      <c r="G393" s="329" t="str">
        <f>IF(AND(eligibilité!AG181="",F393="Non éligible"),"Non éligible",eligibilité!AG181)</f>
        <v/>
      </c>
      <c r="H393" s="772" t="str">
        <f t="shared" si="29"/>
        <v/>
      </c>
      <c r="I393" s="772"/>
      <c r="J393" s="772"/>
      <c r="K393" s="447" t="str">
        <f t="shared" si="31"/>
        <v/>
      </c>
      <c r="L393" s="316" t="str">
        <f>eligibilité!AD181</f>
        <v/>
      </c>
      <c r="M393" s="317" t="str">
        <f>eligibilité!AH181</f>
        <v/>
      </c>
      <c r="N393" s="108" t="str">
        <f t="shared" si="32"/>
        <v/>
      </c>
      <c r="O393" s="107" t="str">
        <f t="shared" si="33"/>
        <v/>
      </c>
      <c r="P393" s="109" t="str">
        <f t="shared" si="34"/>
        <v/>
      </c>
      <c r="Q393" s="109" t="str">
        <f t="shared" si="35"/>
        <v/>
      </c>
      <c r="R393" s="316" t="str">
        <f t="shared" si="36"/>
        <v/>
      </c>
      <c r="S393" s="317" t="str">
        <f t="shared" si="37"/>
        <v/>
      </c>
      <c r="T393" s="317" t="str">
        <f t="shared" si="38"/>
        <v/>
      </c>
      <c r="U393" s="318" t="str">
        <f t="shared" si="39"/>
        <v/>
      </c>
      <c r="V393" s="318" t="str">
        <f t="shared" si="40"/>
        <v/>
      </c>
      <c r="W393" s="318" t="str">
        <f t="shared" si="41"/>
        <v/>
      </c>
    </row>
    <row r="394" spans="1:23" ht="15">
      <c r="A394" s="327" t="str">
        <f>IF(eligibilité!A182="","",eligibilité!A182)</f>
        <v/>
      </c>
      <c r="B394" s="766" t="str">
        <f t="shared" si="30"/>
        <v/>
      </c>
      <c r="C394" s="766"/>
      <c r="D394" s="766"/>
      <c r="E394" s="766"/>
      <c r="F394" s="328" t="str">
        <f>IF(eligibilité!AF182="","",eligibilité!AF182)</f>
        <v/>
      </c>
      <c r="G394" s="329" t="str">
        <f>IF(AND(eligibilité!AG182="",F394="Non éligible"),"Non éligible",eligibilité!AG182)</f>
        <v/>
      </c>
      <c r="H394" s="772" t="str">
        <f t="shared" si="29"/>
        <v/>
      </c>
      <c r="I394" s="772"/>
      <c r="J394" s="772"/>
      <c r="K394" s="447" t="str">
        <f t="shared" si="31"/>
        <v/>
      </c>
      <c r="L394" s="316" t="str">
        <f>eligibilité!AD182</f>
        <v/>
      </c>
      <c r="M394" s="317" t="str">
        <f>eligibilité!AH182</f>
        <v/>
      </c>
      <c r="N394" s="108" t="str">
        <f t="shared" si="32"/>
        <v/>
      </c>
      <c r="O394" s="107" t="str">
        <f t="shared" si="33"/>
        <v/>
      </c>
      <c r="P394" s="109" t="str">
        <f t="shared" si="34"/>
        <v/>
      </c>
      <c r="Q394" s="109" t="str">
        <f t="shared" si="35"/>
        <v/>
      </c>
      <c r="R394" s="316" t="str">
        <f t="shared" si="36"/>
        <v/>
      </c>
      <c r="S394" s="317" t="str">
        <f t="shared" si="37"/>
        <v/>
      </c>
      <c r="T394" s="317" t="str">
        <f t="shared" si="38"/>
        <v/>
      </c>
      <c r="U394" s="318" t="str">
        <f t="shared" si="39"/>
        <v/>
      </c>
      <c r="V394" s="318" t="str">
        <f t="shared" si="40"/>
        <v/>
      </c>
      <c r="W394" s="318" t="str">
        <f t="shared" si="41"/>
        <v/>
      </c>
    </row>
    <row r="395" spans="1:23" ht="15">
      <c r="A395" s="327" t="str">
        <f>IF(eligibilité!A183="","",eligibilité!A183)</f>
        <v/>
      </c>
      <c r="B395" s="766" t="str">
        <f t="shared" si="30"/>
        <v/>
      </c>
      <c r="C395" s="766"/>
      <c r="D395" s="766"/>
      <c r="E395" s="766"/>
      <c r="F395" s="328" t="str">
        <f>IF(eligibilité!AF183="","",eligibilité!AF183)</f>
        <v/>
      </c>
      <c r="G395" s="329" t="str">
        <f>IF(AND(eligibilité!AG183="",F395="Non éligible"),"Non éligible",eligibilité!AG183)</f>
        <v/>
      </c>
      <c r="H395" s="772" t="str">
        <f t="shared" si="29"/>
        <v/>
      </c>
      <c r="I395" s="772"/>
      <c r="J395" s="772"/>
      <c r="K395" s="447" t="str">
        <f t="shared" si="31"/>
        <v/>
      </c>
      <c r="L395" s="316" t="str">
        <f>eligibilité!AD183</f>
        <v/>
      </c>
      <c r="M395" s="317" t="str">
        <f>eligibilité!AH183</f>
        <v/>
      </c>
      <c r="N395" s="108" t="str">
        <f t="shared" si="32"/>
        <v/>
      </c>
      <c r="O395" s="107" t="str">
        <f t="shared" si="33"/>
        <v/>
      </c>
      <c r="P395" s="109" t="str">
        <f t="shared" si="34"/>
        <v/>
      </c>
      <c r="Q395" s="109" t="str">
        <f t="shared" si="35"/>
        <v/>
      </c>
      <c r="R395" s="316" t="str">
        <f t="shared" si="36"/>
        <v/>
      </c>
      <c r="S395" s="317" t="str">
        <f t="shared" si="37"/>
        <v/>
      </c>
      <c r="T395" s="317" t="str">
        <f t="shared" si="38"/>
        <v/>
      </c>
      <c r="U395" s="318" t="str">
        <f t="shared" si="39"/>
        <v/>
      </c>
      <c r="V395" s="318" t="str">
        <f t="shared" si="40"/>
        <v/>
      </c>
      <c r="W395" s="318" t="str">
        <f t="shared" si="41"/>
        <v/>
      </c>
    </row>
    <row r="396" spans="1:23" ht="15">
      <c r="A396" s="327" t="str">
        <f>IF(eligibilité!A184="","",eligibilité!A184)</f>
        <v/>
      </c>
      <c r="B396" s="766" t="str">
        <f t="shared" si="30"/>
        <v/>
      </c>
      <c r="C396" s="766"/>
      <c r="D396" s="766"/>
      <c r="E396" s="766"/>
      <c r="F396" s="328" t="str">
        <f>IF(eligibilité!AF184="","",eligibilité!AF184)</f>
        <v/>
      </c>
      <c r="G396" s="329" t="str">
        <f>IF(AND(eligibilité!AG184="",F396="Non éligible"),"Non éligible",eligibilité!AG184)</f>
        <v/>
      </c>
      <c r="H396" s="772" t="str">
        <f t="shared" si="29"/>
        <v/>
      </c>
      <c r="I396" s="772"/>
      <c r="J396" s="772"/>
      <c r="K396" s="447" t="str">
        <f t="shared" si="31"/>
        <v/>
      </c>
      <c r="L396" s="316" t="str">
        <f>eligibilité!AD184</f>
        <v/>
      </c>
      <c r="M396" s="317" t="str">
        <f>eligibilité!AH184</f>
        <v/>
      </c>
      <c r="N396" s="108" t="str">
        <f t="shared" si="32"/>
        <v/>
      </c>
      <c r="O396" s="107" t="str">
        <f t="shared" si="33"/>
        <v/>
      </c>
      <c r="P396" s="109" t="str">
        <f t="shared" si="34"/>
        <v/>
      </c>
      <c r="Q396" s="109" t="str">
        <f t="shared" si="35"/>
        <v/>
      </c>
      <c r="R396" s="316" t="str">
        <f t="shared" si="36"/>
        <v/>
      </c>
      <c r="S396" s="317" t="str">
        <f t="shared" si="37"/>
        <v/>
      </c>
      <c r="T396" s="317" t="str">
        <f t="shared" si="38"/>
        <v/>
      </c>
      <c r="U396" s="318" t="str">
        <f t="shared" si="39"/>
        <v/>
      </c>
      <c r="V396" s="318" t="str">
        <f t="shared" si="40"/>
        <v/>
      </c>
      <c r="W396" s="318" t="str">
        <f t="shared" si="41"/>
        <v/>
      </c>
    </row>
    <row r="397" spans="1:23" ht="15">
      <c r="A397" s="327" t="str">
        <f>IF(eligibilité!A185="","",eligibilité!A185)</f>
        <v/>
      </c>
      <c r="B397" s="766" t="str">
        <f t="shared" si="30"/>
        <v/>
      </c>
      <c r="C397" s="766"/>
      <c r="D397" s="766"/>
      <c r="E397" s="766"/>
      <c r="F397" s="328" t="str">
        <f>IF(eligibilité!AF185="","",eligibilité!AF185)</f>
        <v/>
      </c>
      <c r="G397" s="329" t="str">
        <f>IF(AND(eligibilité!AG185="",F397="Non éligible"),"Non éligible",eligibilité!AG185)</f>
        <v/>
      </c>
      <c r="H397" s="772" t="str">
        <f t="shared" si="29"/>
        <v/>
      </c>
      <c r="I397" s="772"/>
      <c r="J397" s="772"/>
      <c r="K397" s="447" t="str">
        <f t="shared" si="31"/>
        <v/>
      </c>
      <c r="L397" s="316" t="str">
        <f>eligibilité!AD185</f>
        <v/>
      </c>
      <c r="M397" s="317" t="str">
        <f>eligibilité!AH185</f>
        <v/>
      </c>
      <c r="N397" s="108" t="str">
        <f t="shared" si="32"/>
        <v/>
      </c>
      <c r="O397" s="107" t="str">
        <f t="shared" si="33"/>
        <v/>
      </c>
      <c r="P397" s="109" t="str">
        <f t="shared" si="34"/>
        <v/>
      </c>
      <c r="Q397" s="109" t="str">
        <f t="shared" si="35"/>
        <v/>
      </c>
      <c r="R397" s="316" t="str">
        <f t="shared" si="36"/>
        <v/>
      </c>
      <c r="S397" s="317" t="str">
        <f t="shared" si="37"/>
        <v/>
      </c>
      <c r="T397" s="317" t="str">
        <f t="shared" si="38"/>
        <v/>
      </c>
      <c r="U397" s="318" t="str">
        <f t="shared" si="39"/>
        <v/>
      </c>
      <c r="V397" s="318" t="str">
        <f t="shared" si="40"/>
        <v/>
      </c>
      <c r="W397" s="318" t="str">
        <f t="shared" si="41"/>
        <v/>
      </c>
    </row>
    <row r="398" spans="1:23" ht="15">
      <c r="A398" s="327" t="str">
        <f>IF(eligibilité!A186="","",eligibilité!A186)</f>
        <v/>
      </c>
      <c r="B398" s="766" t="str">
        <f t="shared" si="30"/>
        <v/>
      </c>
      <c r="C398" s="766"/>
      <c r="D398" s="766"/>
      <c r="E398" s="766"/>
      <c r="F398" s="328" t="str">
        <f>IF(eligibilité!AF186="","",eligibilité!AF186)</f>
        <v/>
      </c>
      <c r="G398" s="329" t="str">
        <f>IF(AND(eligibilité!AG186="",F398="Non éligible"),"Non éligible",eligibilité!AG186)</f>
        <v/>
      </c>
      <c r="H398" s="772" t="str">
        <f t="shared" si="29"/>
        <v/>
      </c>
      <c r="I398" s="772"/>
      <c r="J398" s="772"/>
      <c r="K398" s="447" t="str">
        <f t="shared" si="31"/>
        <v/>
      </c>
      <c r="L398" s="316" t="str">
        <f>eligibilité!AD186</f>
        <v/>
      </c>
      <c r="M398" s="317" t="str">
        <f>eligibilité!AH186</f>
        <v/>
      </c>
      <c r="N398" s="108" t="str">
        <f t="shared" si="32"/>
        <v/>
      </c>
      <c r="O398" s="107" t="str">
        <f t="shared" si="33"/>
        <v/>
      </c>
      <c r="P398" s="109" t="str">
        <f t="shared" si="34"/>
        <v/>
      </c>
      <c r="Q398" s="109" t="str">
        <f t="shared" si="35"/>
        <v/>
      </c>
      <c r="R398" s="316" t="str">
        <f t="shared" si="36"/>
        <v/>
      </c>
      <c r="S398" s="317" t="str">
        <f t="shared" si="37"/>
        <v/>
      </c>
      <c r="T398" s="317" t="str">
        <f t="shared" si="38"/>
        <v/>
      </c>
      <c r="U398" s="318" t="str">
        <f t="shared" si="39"/>
        <v/>
      </c>
      <c r="V398" s="318" t="str">
        <f t="shared" si="40"/>
        <v/>
      </c>
      <c r="W398" s="318" t="str">
        <f t="shared" si="41"/>
        <v/>
      </c>
    </row>
    <row r="399" spans="1:23" ht="15">
      <c r="A399" s="327" t="str">
        <f>IF(eligibilité!A187="","",eligibilité!A187)</f>
        <v/>
      </c>
      <c r="B399" s="766" t="str">
        <f t="shared" si="30"/>
        <v/>
      </c>
      <c r="C399" s="766"/>
      <c r="D399" s="766"/>
      <c r="E399" s="766"/>
      <c r="F399" s="328" t="str">
        <f>IF(eligibilité!AF187="","",eligibilité!AF187)</f>
        <v/>
      </c>
      <c r="G399" s="329" t="str">
        <f>IF(AND(eligibilité!AG187="",F399="Non éligible"),"Non éligible",eligibilité!AG187)</f>
        <v/>
      </c>
      <c r="H399" s="772" t="str">
        <f t="shared" si="29"/>
        <v/>
      </c>
      <c r="I399" s="772"/>
      <c r="J399" s="772"/>
      <c r="K399" s="447" t="str">
        <f t="shared" si="31"/>
        <v/>
      </c>
      <c r="L399" s="316" t="str">
        <f>eligibilité!AD187</f>
        <v/>
      </c>
      <c r="M399" s="317" t="str">
        <f>eligibilité!AH187</f>
        <v/>
      </c>
      <c r="N399" s="108" t="str">
        <f t="shared" si="32"/>
        <v/>
      </c>
      <c r="O399" s="107" t="str">
        <f t="shared" si="33"/>
        <v/>
      </c>
      <c r="P399" s="109" t="str">
        <f t="shared" si="34"/>
        <v/>
      </c>
      <c r="Q399" s="109" t="str">
        <f t="shared" si="35"/>
        <v/>
      </c>
      <c r="R399" s="316" t="str">
        <f t="shared" si="36"/>
        <v/>
      </c>
      <c r="S399" s="317" t="str">
        <f t="shared" si="37"/>
        <v/>
      </c>
      <c r="T399" s="317" t="str">
        <f t="shared" si="38"/>
        <v/>
      </c>
      <c r="U399" s="318" t="str">
        <f t="shared" si="39"/>
        <v/>
      </c>
      <c r="V399" s="318" t="str">
        <f t="shared" si="40"/>
        <v/>
      </c>
      <c r="W399" s="318" t="str">
        <f t="shared" si="41"/>
        <v/>
      </c>
    </row>
    <row r="400" spans="1:23" ht="15">
      <c r="A400" s="327" t="str">
        <f>IF(eligibilité!A188="","",eligibilité!A188)</f>
        <v/>
      </c>
      <c r="B400" s="766" t="str">
        <f t="shared" si="30"/>
        <v/>
      </c>
      <c r="C400" s="766"/>
      <c r="D400" s="766"/>
      <c r="E400" s="766"/>
      <c r="F400" s="328" t="str">
        <f>IF(eligibilité!AF188="","",eligibilité!AF188)</f>
        <v/>
      </c>
      <c r="G400" s="329" t="str">
        <f>IF(AND(eligibilité!AG188="",F400="Non éligible"),"Non éligible",eligibilité!AG188)</f>
        <v/>
      </c>
      <c r="H400" s="772" t="str">
        <f t="shared" si="29"/>
        <v/>
      </c>
      <c r="I400" s="772"/>
      <c r="J400" s="772"/>
      <c r="K400" s="447" t="str">
        <f t="shared" si="31"/>
        <v/>
      </c>
      <c r="L400" s="316" t="str">
        <f>eligibilité!AD188</f>
        <v/>
      </c>
      <c r="M400" s="317" t="str">
        <f>eligibilité!AH188</f>
        <v/>
      </c>
      <c r="N400" s="108" t="str">
        <f t="shared" si="32"/>
        <v/>
      </c>
      <c r="O400" s="107" t="str">
        <f t="shared" si="33"/>
        <v/>
      </c>
      <c r="P400" s="109" t="str">
        <f t="shared" si="34"/>
        <v/>
      </c>
      <c r="Q400" s="109" t="str">
        <f t="shared" si="35"/>
        <v/>
      </c>
      <c r="R400" s="316" t="str">
        <f t="shared" si="36"/>
        <v/>
      </c>
      <c r="S400" s="317" t="str">
        <f t="shared" si="37"/>
        <v/>
      </c>
      <c r="T400" s="317" t="str">
        <f t="shared" si="38"/>
        <v/>
      </c>
      <c r="U400" s="318" t="str">
        <f t="shared" si="39"/>
        <v/>
      </c>
      <c r="V400" s="318" t="str">
        <f t="shared" si="40"/>
        <v/>
      </c>
      <c r="W400" s="318" t="str">
        <f t="shared" si="41"/>
        <v/>
      </c>
    </row>
    <row r="401" spans="1:23" ht="15">
      <c r="A401" s="327" t="str">
        <f>IF(eligibilité!A189="","",eligibilité!A189)</f>
        <v/>
      </c>
      <c r="B401" s="766" t="str">
        <f t="shared" si="30"/>
        <v/>
      </c>
      <c r="C401" s="766"/>
      <c r="D401" s="766"/>
      <c r="E401" s="766"/>
      <c r="F401" s="328" t="str">
        <f>IF(eligibilité!AF189="","",eligibilité!AF189)</f>
        <v/>
      </c>
      <c r="G401" s="329" t="str">
        <f>IF(AND(eligibilité!AG189="",F401="Non éligible"),"Non éligible",eligibilité!AG189)</f>
        <v/>
      </c>
      <c r="H401" s="772" t="str">
        <f t="shared" si="29"/>
        <v/>
      </c>
      <c r="I401" s="772"/>
      <c r="J401" s="772"/>
      <c r="K401" s="447" t="str">
        <f t="shared" si="31"/>
        <v/>
      </c>
      <c r="L401" s="316" t="str">
        <f>eligibilité!AD189</f>
        <v/>
      </c>
      <c r="M401" s="317" t="str">
        <f>eligibilité!AH189</f>
        <v/>
      </c>
      <c r="N401" s="108" t="str">
        <f t="shared" si="32"/>
        <v/>
      </c>
      <c r="O401" s="107" t="str">
        <f t="shared" si="33"/>
        <v/>
      </c>
      <c r="P401" s="109" t="str">
        <f t="shared" si="34"/>
        <v/>
      </c>
      <c r="Q401" s="109" t="str">
        <f t="shared" si="35"/>
        <v/>
      </c>
      <c r="R401" s="316" t="str">
        <f t="shared" si="36"/>
        <v/>
      </c>
      <c r="S401" s="317" t="str">
        <f t="shared" si="37"/>
        <v/>
      </c>
      <c r="T401" s="317" t="str">
        <f t="shared" si="38"/>
        <v/>
      </c>
      <c r="U401" s="318" t="str">
        <f t="shared" si="39"/>
        <v/>
      </c>
      <c r="V401" s="318" t="str">
        <f t="shared" si="40"/>
        <v/>
      </c>
      <c r="W401" s="318" t="str">
        <f t="shared" si="41"/>
        <v/>
      </c>
    </row>
    <row r="402" spans="1:23" ht="15">
      <c r="A402" s="327" t="str">
        <f>IF(eligibilité!A190="","",eligibilité!A190)</f>
        <v/>
      </c>
      <c r="B402" s="766" t="str">
        <f t="shared" si="30"/>
        <v/>
      </c>
      <c r="C402" s="766"/>
      <c r="D402" s="766"/>
      <c r="E402" s="766"/>
      <c r="F402" s="328" t="str">
        <f>IF(eligibilité!AF190="","",eligibilité!AF190)</f>
        <v/>
      </c>
      <c r="G402" s="329" t="str">
        <f>IF(AND(eligibilité!AG190="",F402="Non éligible"),"Non éligible",eligibilité!AG190)</f>
        <v/>
      </c>
      <c r="H402" s="772" t="str">
        <f t="shared" si="29"/>
        <v/>
      </c>
      <c r="I402" s="772"/>
      <c r="J402" s="772"/>
      <c r="K402" s="447" t="str">
        <f t="shared" si="31"/>
        <v/>
      </c>
      <c r="L402" s="316" t="str">
        <f>eligibilité!AD190</f>
        <v/>
      </c>
      <c r="M402" s="317" t="str">
        <f>eligibilité!AH190</f>
        <v/>
      </c>
      <c r="N402" s="108" t="str">
        <f t="shared" si="32"/>
        <v/>
      </c>
      <c r="O402" s="107" t="str">
        <f t="shared" si="33"/>
        <v/>
      </c>
      <c r="P402" s="109" t="str">
        <f t="shared" si="34"/>
        <v/>
      </c>
      <c r="Q402" s="109" t="str">
        <f t="shared" si="35"/>
        <v/>
      </c>
      <c r="R402" s="316" t="str">
        <f t="shared" si="36"/>
        <v/>
      </c>
      <c r="S402" s="317" t="str">
        <f t="shared" si="37"/>
        <v/>
      </c>
      <c r="T402" s="317" t="str">
        <f t="shared" si="38"/>
        <v/>
      </c>
      <c r="U402" s="318" t="str">
        <f t="shared" si="39"/>
        <v/>
      </c>
      <c r="V402" s="318" t="str">
        <f t="shared" si="40"/>
        <v/>
      </c>
      <c r="W402" s="318" t="str">
        <f t="shared" si="41"/>
        <v/>
      </c>
    </row>
    <row r="403" spans="1:23" ht="15">
      <c r="A403" s="327" t="str">
        <f>IF(eligibilité!A191="","",eligibilité!A191)</f>
        <v/>
      </c>
      <c r="B403" s="766" t="str">
        <f t="shared" si="30"/>
        <v/>
      </c>
      <c r="C403" s="766"/>
      <c r="D403" s="766"/>
      <c r="E403" s="766"/>
      <c r="F403" s="328" t="str">
        <f>IF(eligibilité!AF191="","",eligibilité!AF191)</f>
        <v/>
      </c>
      <c r="G403" s="329" t="str">
        <f>IF(AND(eligibilité!AG191="",F403="Non éligible"),"Non éligible",eligibilité!AG191)</f>
        <v/>
      </c>
      <c r="H403" s="772" t="str">
        <f t="shared" si="29"/>
        <v/>
      </c>
      <c r="I403" s="772"/>
      <c r="J403" s="772"/>
      <c r="K403" s="447" t="str">
        <f t="shared" si="31"/>
        <v/>
      </c>
      <c r="L403" s="316" t="str">
        <f>eligibilité!AD191</f>
        <v/>
      </c>
      <c r="M403" s="317" t="str">
        <f>eligibilité!AH191</f>
        <v/>
      </c>
      <c r="N403" s="108" t="str">
        <f t="shared" si="32"/>
        <v/>
      </c>
      <c r="O403" s="107" t="str">
        <f t="shared" si="33"/>
        <v/>
      </c>
      <c r="P403" s="109" t="str">
        <f t="shared" si="34"/>
        <v/>
      </c>
      <c r="Q403" s="109" t="str">
        <f t="shared" si="35"/>
        <v/>
      </c>
      <c r="R403" s="316" t="str">
        <f t="shared" si="36"/>
        <v/>
      </c>
      <c r="S403" s="317" t="str">
        <f t="shared" si="37"/>
        <v/>
      </c>
      <c r="T403" s="317" t="str">
        <f t="shared" si="38"/>
        <v/>
      </c>
      <c r="U403" s="318" t="str">
        <f t="shared" si="39"/>
        <v/>
      </c>
      <c r="V403" s="318" t="str">
        <f t="shared" si="40"/>
        <v/>
      </c>
      <c r="W403" s="318" t="str">
        <f t="shared" si="41"/>
        <v/>
      </c>
    </row>
    <row r="404" spans="1:23" ht="15">
      <c r="A404" s="327" t="str">
        <f>IF(eligibilité!A192="","",eligibilité!A192)</f>
        <v/>
      </c>
      <c r="B404" s="766" t="str">
        <f t="shared" si="30"/>
        <v/>
      </c>
      <c r="C404" s="766"/>
      <c r="D404" s="766"/>
      <c r="E404" s="766"/>
      <c r="F404" s="328" t="str">
        <f>IF(eligibilité!AF192="","",eligibilité!AF192)</f>
        <v/>
      </c>
      <c r="G404" s="329" t="str">
        <f>IF(AND(eligibilité!AG192="",F404="Non éligible"),"Non éligible",eligibilité!AG192)</f>
        <v/>
      </c>
      <c r="H404" s="772" t="str">
        <f t="shared" si="29"/>
        <v/>
      </c>
      <c r="I404" s="772"/>
      <c r="J404" s="772"/>
      <c r="K404" s="447" t="str">
        <f t="shared" si="31"/>
        <v/>
      </c>
      <c r="L404" s="316" t="str">
        <f>eligibilité!AD192</f>
        <v/>
      </c>
      <c r="M404" s="317" t="str">
        <f>eligibilité!AH192</f>
        <v/>
      </c>
      <c r="N404" s="108" t="str">
        <f t="shared" si="32"/>
        <v/>
      </c>
      <c r="O404" s="107" t="str">
        <f t="shared" si="33"/>
        <v/>
      </c>
      <c r="P404" s="109" t="str">
        <f t="shared" si="34"/>
        <v/>
      </c>
      <c r="Q404" s="109" t="str">
        <f t="shared" si="35"/>
        <v/>
      </c>
      <c r="R404" s="316" t="str">
        <f t="shared" si="36"/>
        <v/>
      </c>
      <c r="S404" s="317" t="str">
        <f t="shared" si="37"/>
        <v/>
      </c>
      <c r="T404" s="317" t="str">
        <f t="shared" si="38"/>
        <v/>
      </c>
      <c r="U404" s="318" t="str">
        <f t="shared" si="39"/>
        <v/>
      </c>
      <c r="V404" s="318" t="str">
        <f t="shared" si="40"/>
        <v/>
      </c>
      <c r="W404" s="318" t="str">
        <f t="shared" si="41"/>
        <v/>
      </c>
    </row>
    <row r="405" spans="1:23" ht="15">
      <c r="A405" s="327" t="str">
        <f>IF(eligibilité!A193="","",eligibilité!A193)</f>
        <v/>
      </c>
      <c r="B405" s="766" t="str">
        <f t="shared" si="30"/>
        <v/>
      </c>
      <c r="C405" s="766"/>
      <c r="D405" s="766"/>
      <c r="E405" s="766"/>
      <c r="F405" s="328" t="str">
        <f>IF(eligibilité!AF193="","",eligibilité!AF193)</f>
        <v/>
      </c>
      <c r="G405" s="329" t="str">
        <f>IF(AND(eligibilité!AG193="",F405="Non éligible"),"Non éligible",eligibilité!AG193)</f>
        <v/>
      </c>
      <c r="H405" s="772" t="str">
        <f t="shared" si="29"/>
        <v/>
      </c>
      <c r="I405" s="772"/>
      <c r="J405" s="772"/>
      <c r="K405" s="447" t="str">
        <f t="shared" si="31"/>
        <v/>
      </c>
      <c r="L405" s="316" t="str">
        <f>eligibilité!AD193</f>
        <v/>
      </c>
      <c r="M405" s="317" t="str">
        <f>eligibilité!AH193</f>
        <v/>
      </c>
      <c r="N405" s="108" t="str">
        <f t="shared" si="32"/>
        <v/>
      </c>
      <c r="O405" s="107" t="str">
        <f t="shared" si="33"/>
        <v/>
      </c>
      <c r="P405" s="109" t="str">
        <f t="shared" si="34"/>
        <v/>
      </c>
      <c r="Q405" s="109" t="str">
        <f t="shared" si="35"/>
        <v/>
      </c>
      <c r="R405" s="316" t="str">
        <f t="shared" si="36"/>
        <v/>
      </c>
      <c r="S405" s="317" t="str">
        <f t="shared" si="37"/>
        <v/>
      </c>
      <c r="T405" s="317" t="str">
        <f t="shared" si="38"/>
        <v/>
      </c>
      <c r="U405" s="318" t="str">
        <f t="shared" si="39"/>
        <v/>
      </c>
      <c r="V405" s="318" t="str">
        <f t="shared" si="40"/>
        <v/>
      </c>
      <c r="W405" s="318" t="str">
        <f t="shared" si="41"/>
        <v/>
      </c>
    </row>
    <row r="406" spans="1:23" ht="15">
      <c r="A406" s="327" t="str">
        <f>IF(eligibilité!A194="","",eligibilité!A194)</f>
        <v/>
      </c>
      <c r="B406" s="766" t="str">
        <f t="shared" si="30"/>
        <v/>
      </c>
      <c r="C406" s="766"/>
      <c r="D406" s="766"/>
      <c r="E406" s="766"/>
      <c r="F406" s="328" t="str">
        <f>IF(eligibilité!AF194="","",eligibilité!AF194)</f>
        <v/>
      </c>
      <c r="G406" s="329" t="str">
        <f>IF(AND(eligibilité!AG194="",F406="Non éligible"),"Non éligible",eligibilité!AG194)</f>
        <v/>
      </c>
      <c r="H406" s="772" t="str">
        <f t="shared" si="29"/>
        <v/>
      </c>
      <c r="I406" s="772"/>
      <c r="J406" s="772"/>
      <c r="K406" s="447" t="str">
        <f t="shared" si="31"/>
        <v/>
      </c>
      <c r="L406" s="316" t="str">
        <f>eligibilité!AD194</f>
        <v/>
      </c>
      <c r="M406" s="317" t="str">
        <f>eligibilité!AH194</f>
        <v/>
      </c>
      <c r="N406" s="108" t="str">
        <f t="shared" si="32"/>
        <v/>
      </c>
      <c r="O406" s="107" t="str">
        <f t="shared" si="33"/>
        <v/>
      </c>
      <c r="P406" s="109" t="str">
        <f t="shared" si="34"/>
        <v/>
      </c>
      <c r="Q406" s="109" t="str">
        <f t="shared" si="35"/>
        <v/>
      </c>
      <c r="R406" s="316" t="str">
        <f t="shared" si="36"/>
        <v/>
      </c>
      <c r="S406" s="317" t="str">
        <f t="shared" si="37"/>
        <v/>
      </c>
      <c r="T406" s="317" t="str">
        <f t="shared" si="38"/>
        <v/>
      </c>
      <c r="U406" s="318" t="str">
        <f t="shared" si="39"/>
        <v/>
      </c>
      <c r="V406" s="318" t="str">
        <f t="shared" si="40"/>
        <v/>
      </c>
      <c r="W406" s="318" t="str">
        <f t="shared" si="41"/>
        <v/>
      </c>
    </row>
    <row r="407" spans="1:23" ht="15">
      <c r="A407" s="327" t="str">
        <f>IF(eligibilité!A195="","",eligibilité!A195)</f>
        <v/>
      </c>
      <c r="B407" s="766" t="str">
        <f t="shared" si="30"/>
        <v/>
      </c>
      <c r="C407" s="766"/>
      <c r="D407" s="766"/>
      <c r="E407" s="766"/>
      <c r="F407" s="328" t="str">
        <f>IF(eligibilité!AF195="","",eligibilité!AF195)</f>
        <v/>
      </c>
      <c r="G407" s="329" t="str">
        <f>IF(AND(eligibilité!AG195="",F407="Non éligible"),"Non éligible",eligibilité!AG195)</f>
        <v/>
      </c>
      <c r="H407" s="772" t="str">
        <f t="shared" si="29"/>
        <v/>
      </c>
      <c r="I407" s="772"/>
      <c r="J407" s="772"/>
      <c r="K407" s="447" t="str">
        <f t="shared" si="31"/>
        <v/>
      </c>
      <c r="L407" s="316" t="str">
        <f>eligibilité!AD195</f>
        <v/>
      </c>
      <c r="M407" s="317" t="str">
        <f>eligibilité!AH195</f>
        <v/>
      </c>
      <c r="N407" s="108" t="str">
        <f t="shared" si="32"/>
        <v/>
      </c>
      <c r="O407" s="107" t="str">
        <f t="shared" si="33"/>
        <v/>
      </c>
      <c r="P407" s="109" t="str">
        <f t="shared" si="34"/>
        <v/>
      </c>
      <c r="Q407" s="109" t="str">
        <f t="shared" si="35"/>
        <v/>
      </c>
      <c r="R407" s="316" t="str">
        <f t="shared" si="36"/>
        <v/>
      </c>
      <c r="S407" s="317" t="str">
        <f t="shared" si="37"/>
        <v/>
      </c>
      <c r="T407" s="317" t="str">
        <f t="shared" si="38"/>
        <v/>
      </c>
      <c r="U407" s="318" t="str">
        <f t="shared" si="39"/>
        <v/>
      </c>
      <c r="V407" s="318" t="str">
        <f t="shared" si="40"/>
        <v/>
      </c>
      <c r="W407" s="318" t="str">
        <f t="shared" si="41"/>
        <v/>
      </c>
    </row>
    <row r="408" spans="1:23" ht="15">
      <c r="A408" s="327" t="str">
        <f>IF(eligibilité!A196="","",eligibilité!A196)</f>
        <v/>
      </c>
      <c r="B408" s="766" t="str">
        <f t="shared" si="30"/>
        <v/>
      </c>
      <c r="C408" s="766"/>
      <c r="D408" s="766"/>
      <c r="E408" s="766"/>
      <c r="F408" s="328" t="str">
        <f>IF(eligibilité!AF196="","",eligibilité!AF196)</f>
        <v/>
      </c>
      <c r="G408" s="329" t="str">
        <f>IF(AND(eligibilité!AG196="",F408="Non éligible"),"Non éligible",eligibilité!AG196)</f>
        <v/>
      </c>
      <c r="H408" s="772" t="str">
        <f t="shared" si="29"/>
        <v/>
      </c>
      <c r="I408" s="772"/>
      <c r="J408" s="772"/>
      <c r="K408" s="447" t="str">
        <f t="shared" si="31"/>
        <v/>
      </c>
      <c r="L408" s="316" t="str">
        <f>eligibilité!AD196</f>
        <v/>
      </c>
      <c r="M408" s="317" t="str">
        <f>eligibilité!AH196</f>
        <v/>
      </c>
      <c r="N408" s="108" t="str">
        <f t="shared" si="32"/>
        <v/>
      </c>
      <c r="O408" s="107" t="str">
        <f t="shared" si="33"/>
        <v/>
      </c>
      <c r="P408" s="109" t="str">
        <f t="shared" si="34"/>
        <v/>
      </c>
      <c r="Q408" s="109" t="str">
        <f t="shared" si="35"/>
        <v/>
      </c>
      <c r="R408" s="316" t="str">
        <f t="shared" si="36"/>
        <v/>
      </c>
      <c r="S408" s="317" t="str">
        <f t="shared" si="37"/>
        <v/>
      </c>
      <c r="T408" s="317" t="str">
        <f t="shared" si="38"/>
        <v/>
      </c>
      <c r="U408" s="318" t="str">
        <f t="shared" si="39"/>
        <v/>
      </c>
      <c r="V408" s="318" t="str">
        <f t="shared" si="40"/>
        <v/>
      </c>
      <c r="W408" s="318" t="str">
        <f t="shared" si="41"/>
        <v/>
      </c>
    </row>
    <row r="409" spans="1:23" ht="15">
      <c r="A409" s="327" t="str">
        <f>IF(eligibilité!A197="","",eligibilité!A197)</f>
        <v/>
      </c>
      <c r="B409" s="766" t="str">
        <f t="shared" si="30"/>
        <v/>
      </c>
      <c r="C409" s="766"/>
      <c r="D409" s="766"/>
      <c r="E409" s="766"/>
      <c r="F409" s="328" t="str">
        <f>IF(eligibilité!AF197="","",eligibilité!AF197)</f>
        <v/>
      </c>
      <c r="G409" s="329" t="str">
        <f>IF(AND(eligibilité!AG197="",F409="Non éligible"),"Non éligible",eligibilité!AG197)</f>
        <v/>
      </c>
      <c r="H409" s="772" t="str">
        <f t="shared" si="29"/>
        <v/>
      </c>
      <c r="I409" s="772"/>
      <c r="J409" s="772"/>
      <c r="K409" s="447" t="str">
        <f t="shared" si="31"/>
        <v/>
      </c>
      <c r="L409" s="316" t="str">
        <f>eligibilité!AD197</f>
        <v/>
      </c>
      <c r="M409" s="317" t="str">
        <f>eligibilité!AH197</f>
        <v/>
      </c>
      <c r="N409" s="108" t="str">
        <f t="shared" si="32"/>
        <v/>
      </c>
      <c r="O409" s="107" t="str">
        <f t="shared" si="33"/>
        <v/>
      </c>
      <c r="P409" s="109" t="str">
        <f t="shared" si="34"/>
        <v/>
      </c>
      <c r="Q409" s="109" t="str">
        <f t="shared" si="35"/>
        <v/>
      </c>
      <c r="R409" s="316" t="str">
        <f t="shared" si="36"/>
        <v/>
      </c>
      <c r="S409" s="317" t="str">
        <f t="shared" si="37"/>
        <v/>
      </c>
      <c r="T409" s="317" t="str">
        <f t="shared" si="38"/>
        <v/>
      </c>
      <c r="U409" s="318" t="str">
        <f t="shared" si="39"/>
        <v/>
      </c>
      <c r="V409" s="318" t="str">
        <f t="shared" si="40"/>
        <v/>
      </c>
      <c r="W409" s="318" t="str">
        <f t="shared" si="41"/>
        <v/>
      </c>
    </row>
    <row r="410" spans="1:23" ht="15">
      <c r="A410" s="327" t="str">
        <f>IF(eligibilité!A198="","",eligibilité!A198)</f>
        <v/>
      </c>
      <c r="B410" s="766" t="str">
        <f t="shared" si="30"/>
        <v/>
      </c>
      <c r="C410" s="766"/>
      <c r="D410" s="766"/>
      <c r="E410" s="766"/>
      <c r="F410" s="328" t="str">
        <f>IF(eligibilité!AF198="","",eligibilité!AF198)</f>
        <v/>
      </c>
      <c r="G410" s="329" t="str">
        <f>IF(AND(eligibilité!AG198="",F410="Non éligible"),"Non éligible",eligibilité!AG198)</f>
        <v/>
      </c>
      <c r="H410" s="772" t="str">
        <f t="shared" si="29"/>
        <v/>
      </c>
      <c r="I410" s="772"/>
      <c r="J410" s="772"/>
      <c r="K410" s="447" t="str">
        <f t="shared" si="31"/>
        <v/>
      </c>
      <c r="L410" s="316" t="str">
        <f>eligibilité!AD198</f>
        <v/>
      </c>
      <c r="M410" s="317" t="str">
        <f>eligibilité!AH198</f>
        <v/>
      </c>
      <c r="N410" s="108" t="str">
        <f t="shared" si="32"/>
        <v/>
      </c>
      <c r="O410" s="107" t="str">
        <f t="shared" si="33"/>
        <v/>
      </c>
      <c r="P410" s="109" t="str">
        <f t="shared" si="34"/>
        <v/>
      </c>
      <c r="Q410" s="109" t="str">
        <f t="shared" si="35"/>
        <v/>
      </c>
      <c r="R410" s="316" t="str">
        <f t="shared" si="36"/>
        <v/>
      </c>
      <c r="S410" s="317" t="str">
        <f t="shared" si="37"/>
        <v/>
      </c>
      <c r="T410" s="317" t="str">
        <f t="shared" si="38"/>
        <v/>
      </c>
      <c r="U410" s="318" t="str">
        <f t="shared" si="39"/>
        <v/>
      </c>
      <c r="V410" s="318" t="str">
        <f t="shared" si="40"/>
        <v/>
      </c>
      <c r="W410" s="318" t="str">
        <f t="shared" si="41"/>
        <v/>
      </c>
    </row>
    <row r="411" spans="1:23" ht="15">
      <c r="A411" s="327" t="str">
        <f>IF(eligibilité!A199="","",eligibilité!A199)</f>
        <v/>
      </c>
      <c r="B411" s="766" t="str">
        <f t="shared" si="30"/>
        <v/>
      </c>
      <c r="C411" s="766"/>
      <c r="D411" s="766"/>
      <c r="E411" s="766"/>
      <c r="F411" s="328" t="str">
        <f>IF(eligibilité!AF199="","",eligibilité!AF199)</f>
        <v/>
      </c>
      <c r="G411" s="329" t="str">
        <f>IF(AND(eligibilité!AG199="",F411="Non éligible"),"Non éligible",eligibilité!AG199)</f>
        <v/>
      </c>
      <c r="H411" s="772" t="str">
        <f t="shared" si="29"/>
        <v/>
      </c>
      <c r="I411" s="772"/>
      <c r="J411" s="772"/>
      <c r="K411" s="447" t="str">
        <f t="shared" si="31"/>
        <v/>
      </c>
      <c r="L411" s="316" t="str">
        <f>eligibilité!AD199</f>
        <v/>
      </c>
      <c r="M411" s="317" t="str">
        <f>eligibilité!AH199</f>
        <v/>
      </c>
      <c r="N411" s="108" t="str">
        <f t="shared" si="32"/>
        <v/>
      </c>
      <c r="O411" s="107" t="str">
        <f t="shared" si="33"/>
        <v/>
      </c>
      <c r="P411" s="109" t="str">
        <f t="shared" si="34"/>
        <v/>
      </c>
      <c r="Q411" s="109" t="str">
        <f t="shared" si="35"/>
        <v/>
      </c>
      <c r="R411" s="316" t="str">
        <f t="shared" si="36"/>
        <v/>
      </c>
      <c r="S411" s="317" t="str">
        <f t="shared" si="37"/>
        <v/>
      </c>
      <c r="T411" s="317" t="str">
        <f t="shared" si="38"/>
        <v/>
      </c>
      <c r="U411" s="318" t="str">
        <f t="shared" si="39"/>
        <v/>
      </c>
      <c r="V411" s="318" t="str">
        <f t="shared" si="40"/>
        <v/>
      </c>
      <c r="W411" s="318" t="str">
        <f t="shared" si="41"/>
        <v/>
      </c>
    </row>
    <row r="412" spans="1:23" ht="15">
      <c r="A412" s="327" t="str">
        <f>IF(eligibilité!A200="","",eligibilité!A200)</f>
        <v/>
      </c>
      <c r="B412" s="766" t="str">
        <f t="shared" si="30"/>
        <v/>
      </c>
      <c r="C412" s="766"/>
      <c r="D412" s="766"/>
      <c r="E412" s="766"/>
      <c r="F412" s="328" t="str">
        <f>IF(eligibilité!AF200="","",eligibilité!AF200)</f>
        <v/>
      </c>
      <c r="G412" s="329" t="str">
        <f>IF(AND(eligibilité!AG200="",F412="Non éligible"),"Non éligible",eligibilité!AG200)</f>
        <v/>
      </c>
      <c r="H412" s="772" t="str">
        <f t="shared" si="29"/>
        <v/>
      </c>
      <c r="I412" s="772"/>
      <c r="J412" s="772"/>
      <c r="K412" s="447" t="str">
        <f t="shared" si="31"/>
        <v/>
      </c>
      <c r="L412" s="316" t="str">
        <f>eligibilité!AD200</f>
        <v/>
      </c>
      <c r="M412" s="317" t="str">
        <f>eligibilité!AH200</f>
        <v/>
      </c>
      <c r="N412" s="108" t="str">
        <f t="shared" si="32"/>
        <v/>
      </c>
      <c r="O412" s="107" t="str">
        <f t="shared" si="33"/>
        <v/>
      </c>
      <c r="P412" s="109" t="str">
        <f t="shared" si="34"/>
        <v/>
      </c>
      <c r="Q412" s="109" t="str">
        <f t="shared" si="35"/>
        <v/>
      </c>
      <c r="R412" s="316" t="str">
        <f t="shared" si="36"/>
        <v/>
      </c>
      <c r="S412" s="317" t="str">
        <f t="shared" si="37"/>
        <v/>
      </c>
      <c r="T412" s="317" t="str">
        <f t="shared" si="38"/>
        <v/>
      </c>
      <c r="U412" s="318" t="str">
        <f t="shared" si="39"/>
        <v/>
      </c>
      <c r="V412" s="318" t="str">
        <f t="shared" si="40"/>
        <v/>
      </c>
      <c r="W412" s="318" t="str">
        <f t="shared" si="41"/>
        <v/>
      </c>
    </row>
    <row r="413" spans="1:23" ht="15">
      <c r="A413" s="327" t="str">
        <f>IF(eligibilité!A201="","",eligibilité!A201)</f>
        <v/>
      </c>
      <c r="B413" s="766" t="str">
        <f t="shared" si="30"/>
        <v/>
      </c>
      <c r="C413" s="766"/>
      <c r="D413" s="766"/>
      <c r="E413" s="766"/>
      <c r="F413" s="328" t="str">
        <f>IF(eligibilité!AF201="","",eligibilité!AF201)</f>
        <v/>
      </c>
      <c r="G413" s="329" t="str">
        <f>IF(AND(eligibilité!AG201="",F413="Non éligible"),"Non éligible",eligibilité!AG201)</f>
        <v/>
      </c>
      <c r="H413" s="772" t="str">
        <f t="shared" si="29"/>
        <v/>
      </c>
      <c r="I413" s="772"/>
      <c r="J413" s="772"/>
      <c r="K413" s="447" t="str">
        <f t="shared" si="31"/>
        <v/>
      </c>
      <c r="L413" s="316" t="str">
        <f>eligibilité!AD201</f>
        <v/>
      </c>
      <c r="M413" s="317" t="str">
        <f>eligibilité!AH201</f>
        <v/>
      </c>
      <c r="N413" s="108" t="str">
        <f t="shared" si="32"/>
        <v/>
      </c>
      <c r="O413" s="107" t="str">
        <f t="shared" si="33"/>
        <v/>
      </c>
      <c r="P413" s="109" t="str">
        <f t="shared" si="34"/>
        <v/>
      </c>
      <c r="Q413" s="109" t="str">
        <f t="shared" si="35"/>
        <v/>
      </c>
      <c r="R413" s="316" t="str">
        <f t="shared" si="36"/>
        <v/>
      </c>
      <c r="S413" s="317" t="str">
        <f t="shared" si="37"/>
        <v/>
      </c>
      <c r="T413" s="317" t="str">
        <f t="shared" si="38"/>
        <v/>
      </c>
      <c r="U413" s="318" t="str">
        <f t="shared" si="39"/>
        <v/>
      </c>
      <c r="V413" s="318" t="str">
        <f t="shared" si="40"/>
        <v/>
      </c>
      <c r="W413" s="318" t="str">
        <f t="shared" si="41"/>
        <v/>
      </c>
    </row>
    <row r="414" spans="1:23" ht="15">
      <c r="A414" s="327" t="str">
        <f>IF(eligibilité!A202="","",eligibilité!A202)</f>
        <v/>
      </c>
      <c r="B414" s="766" t="str">
        <f t="shared" si="30"/>
        <v/>
      </c>
      <c r="C414" s="766"/>
      <c r="D414" s="766"/>
      <c r="E414" s="766"/>
      <c r="F414" s="328" t="str">
        <f>IF(eligibilité!AF202="","",eligibilité!AF202)</f>
        <v/>
      </c>
      <c r="G414" s="329" t="str">
        <f>IF(AND(eligibilité!AG202="",F414="Non éligible"),"Non éligible",eligibilité!AG202)</f>
        <v/>
      </c>
      <c r="H414" s="772" t="str">
        <f t="shared" si="29"/>
        <v/>
      </c>
      <c r="I414" s="772"/>
      <c r="J414" s="772"/>
      <c r="K414" s="447" t="str">
        <f t="shared" si="31"/>
        <v/>
      </c>
      <c r="L414" s="316" t="str">
        <f>eligibilité!AD202</f>
        <v/>
      </c>
      <c r="M414" s="317" t="str">
        <f>eligibilité!AH202</f>
        <v/>
      </c>
      <c r="N414" s="108" t="str">
        <f t="shared" si="32"/>
        <v/>
      </c>
      <c r="O414" s="107" t="str">
        <f t="shared" si="33"/>
        <v/>
      </c>
      <c r="P414" s="109" t="str">
        <f t="shared" si="34"/>
        <v/>
      </c>
      <c r="Q414" s="109" t="str">
        <f t="shared" si="35"/>
        <v/>
      </c>
      <c r="R414" s="316" t="str">
        <f t="shared" si="36"/>
        <v/>
      </c>
      <c r="S414" s="317" t="str">
        <f t="shared" si="37"/>
        <v/>
      </c>
      <c r="T414" s="317" t="str">
        <f t="shared" si="38"/>
        <v/>
      </c>
      <c r="U414" s="318" t="str">
        <f t="shared" si="39"/>
        <v/>
      </c>
      <c r="V414" s="318" t="str">
        <f t="shared" si="40"/>
        <v/>
      </c>
      <c r="W414" s="318" t="str">
        <f t="shared" si="41"/>
        <v/>
      </c>
    </row>
    <row r="415" spans="1:23" ht="15">
      <c r="A415" s="327" t="str">
        <f>IF(eligibilité!A203="","",eligibilité!A203)</f>
        <v/>
      </c>
      <c r="B415" s="766" t="str">
        <f t="shared" si="30"/>
        <v/>
      </c>
      <c r="C415" s="766"/>
      <c r="D415" s="766"/>
      <c r="E415" s="766"/>
      <c r="F415" s="328" t="str">
        <f>IF(eligibilité!AF203="","",eligibilité!AF203)</f>
        <v/>
      </c>
      <c r="G415" s="329" t="str">
        <f>IF(AND(eligibilité!AG203="",F415="Non éligible"),"Non éligible",eligibilité!AG203)</f>
        <v/>
      </c>
      <c r="H415" s="772" t="str">
        <f t="shared" si="29"/>
        <v/>
      </c>
      <c r="I415" s="772"/>
      <c r="J415" s="772"/>
      <c r="K415" s="447" t="str">
        <f t="shared" si="31"/>
        <v/>
      </c>
      <c r="L415" s="316" t="str">
        <f>eligibilité!AD203</f>
        <v/>
      </c>
      <c r="M415" s="317" t="str">
        <f>eligibilité!AH203</f>
        <v/>
      </c>
      <c r="N415" s="108" t="str">
        <f t="shared" si="32"/>
        <v/>
      </c>
      <c r="O415" s="107" t="str">
        <f t="shared" si="33"/>
        <v/>
      </c>
      <c r="P415" s="109" t="str">
        <f t="shared" si="34"/>
        <v/>
      </c>
      <c r="Q415" s="109" t="str">
        <f t="shared" si="35"/>
        <v/>
      </c>
      <c r="R415" s="316" t="str">
        <f t="shared" si="36"/>
        <v/>
      </c>
      <c r="S415" s="317" t="str">
        <f t="shared" si="37"/>
        <v/>
      </c>
      <c r="T415" s="317" t="str">
        <f t="shared" si="38"/>
        <v/>
      </c>
      <c r="U415" s="318" t="str">
        <f t="shared" si="39"/>
        <v/>
      </c>
      <c r="V415" s="318" t="str">
        <f t="shared" si="40"/>
        <v/>
      </c>
      <c r="W415" s="318" t="str">
        <f t="shared" si="41"/>
        <v/>
      </c>
    </row>
    <row r="416" spans="1:23" ht="15">
      <c r="A416" s="327" t="str">
        <f>IF(eligibilité!A204="","",eligibilité!A204)</f>
        <v/>
      </c>
      <c r="B416" s="766" t="str">
        <f t="shared" si="30"/>
        <v/>
      </c>
      <c r="C416" s="766"/>
      <c r="D416" s="766"/>
      <c r="E416" s="766"/>
      <c r="F416" s="328" t="str">
        <f>IF(eligibilité!AF204="","",eligibilité!AF204)</f>
        <v/>
      </c>
      <c r="G416" s="329" t="str">
        <f>IF(AND(eligibilité!AG204="",F416="Non éligible"),"Non éligible",eligibilité!AG204)</f>
        <v/>
      </c>
      <c r="H416" s="772" t="str">
        <f t="shared" si="29"/>
        <v/>
      </c>
      <c r="I416" s="772"/>
      <c r="J416" s="772"/>
      <c r="K416" s="447" t="str">
        <f t="shared" si="31"/>
        <v/>
      </c>
      <c r="L416" s="316" t="str">
        <f>eligibilité!AD204</f>
        <v/>
      </c>
      <c r="M416" s="317" t="str">
        <f>eligibilité!AH204</f>
        <v/>
      </c>
      <c r="N416" s="108" t="str">
        <f t="shared" si="32"/>
        <v/>
      </c>
      <c r="O416" s="107" t="str">
        <f t="shared" si="33"/>
        <v/>
      </c>
      <c r="P416" s="109" t="str">
        <f t="shared" si="34"/>
        <v/>
      </c>
      <c r="Q416" s="109" t="str">
        <f t="shared" si="35"/>
        <v/>
      </c>
      <c r="R416" s="316" t="str">
        <f t="shared" si="36"/>
        <v/>
      </c>
      <c r="S416" s="317" t="str">
        <f t="shared" si="37"/>
        <v/>
      </c>
      <c r="T416" s="317" t="str">
        <f t="shared" si="38"/>
        <v/>
      </c>
      <c r="U416" s="318" t="str">
        <f t="shared" si="39"/>
        <v/>
      </c>
      <c r="V416" s="318" t="str">
        <f t="shared" si="40"/>
        <v/>
      </c>
      <c r="W416" s="318" t="str">
        <f t="shared" si="41"/>
        <v/>
      </c>
    </row>
    <row r="417" spans="1:23" ht="15">
      <c r="A417" s="327" t="str">
        <f>IF(eligibilité!A205="","",eligibilité!A205)</f>
        <v/>
      </c>
      <c r="B417" s="766" t="str">
        <f t="shared" si="30"/>
        <v/>
      </c>
      <c r="C417" s="766"/>
      <c r="D417" s="766"/>
      <c r="E417" s="766"/>
      <c r="F417" s="328" t="str">
        <f>IF(eligibilité!AF205="","",eligibilité!AF205)</f>
        <v/>
      </c>
      <c r="G417" s="329" t="str">
        <f>IF(AND(eligibilité!AG205="",F417="Non éligible"),"Non éligible",eligibilité!AG205)</f>
        <v/>
      </c>
      <c r="H417" s="772" t="str">
        <f t="shared" si="29"/>
        <v/>
      </c>
      <c r="I417" s="772"/>
      <c r="J417" s="772"/>
      <c r="K417" s="447" t="str">
        <f t="shared" si="31"/>
        <v/>
      </c>
      <c r="L417" s="316" t="str">
        <f>eligibilité!AD205</f>
        <v/>
      </c>
      <c r="M417" s="317" t="str">
        <f>eligibilité!AH205</f>
        <v/>
      </c>
      <c r="N417" s="108" t="str">
        <f t="shared" si="32"/>
        <v/>
      </c>
      <c r="O417" s="107" t="str">
        <f t="shared" si="33"/>
        <v/>
      </c>
      <c r="P417" s="109" t="str">
        <f t="shared" si="34"/>
        <v/>
      </c>
      <c r="Q417" s="109" t="str">
        <f t="shared" si="35"/>
        <v/>
      </c>
      <c r="R417" s="316" t="str">
        <f t="shared" si="36"/>
        <v/>
      </c>
      <c r="S417" s="317" t="str">
        <f t="shared" si="37"/>
        <v/>
      </c>
      <c r="T417" s="317" t="str">
        <f t="shared" si="38"/>
        <v/>
      </c>
      <c r="U417" s="318" t="str">
        <f t="shared" si="39"/>
        <v/>
      </c>
      <c r="V417" s="318" t="str">
        <f t="shared" si="40"/>
        <v/>
      </c>
      <c r="W417" s="318" t="str">
        <f t="shared" si="41"/>
        <v/>
      </c>
    </row>
    <row r="418" spans="1:23" ht="15">
      <c r="A418" s="327" t="str">
        <f>IF(eligibilité!A206="","",eligibilité!A206)</f>
        <v/>
      </c>
      <c r="B418" s="766" t="str">
        <f t="shared" si="30"/>
        <v/>
      </c>
      <c r="C418" s="766"/>
      <c r="D418" s="766"/>
      <c r="E418" s="766"/>
      <c r="F418" s="328" t="str">
        <f>IF(eligibilité!AF206="","",eligibilité!AF206)</f>
        <v/>
      </c>
      <c r="G418" s="329" t="str">
        <f>IF(AND(eligibilité!AG206="",F418="Non éligible"),"Non éligible",eligibilité!AG206)</f>
        <v/>
      </c>
      <c r="H418" s="772" t="str">
        <f t="shared" si="29"/>
        <v/>
      </c>
      <c r="I418" s="772"/>
      <c r="J418" s="772"/>
      <c r="K418" s="447" t="str">
        <f t="shared" si="31"/>
        <v/>
      </c>
      <c r="L418" s="316" t="str">
        <f>eligibilité!AD206</f>
        <v/>
      </c>
      <c r="M418" s="317" t="str">
        <f>eligibilité!AH206</f>
        <v/>
      </c>
      <c r="N418" s="108" t="str">
        <f t="shared" si="32"/>
        <v/>
      </c>
      <c r="O418" s="107" t="str">
        <f t="shared" si="33"/>
        <v/>
      </c>
      <c r="P418" s="109" t="str">
        <f t="shared" si="34"/>
        <v/>
      </c>
      <c r="Q418" s="109" t="str">
        <f t="shared" si="35"/>
        <v/>
      </c>
      <c r="R418" s="316" t="str">
        <f t="shared" si="36"/>
        <v/>
      </c>
      <c r="S418" s="317" t="str">
        <f t="shared" si="37"/>
        <v/>
      </c>
      <c r="T418" s="317" t="str">
        <f t="shared" si="38"/>
        <v/>
      </c>
      <c r="U418" s="318" t="str">
        <f t="shared" si="39"/>
        <v/>
      </c>
      <c r="V418" s="318" t="str">
        <f t="shared" si="40"/>
        <v/>
      </c>
      <c r="W418" s="318" t="str">
        <f t="shared" si="41"/>
        <v/>
      </c>
    </row>
    <row r="419" spans="1:23" ht="15">
      <c r="A419" s="327" t="str">
        <f>IF(eligibilité!A207="","",eligibilité!A207)</f>
        <v/>
      </c>
      <c r="B419" s="766" t="str">
        <f t="shared" si="30"/>
        <v/>
      </c>
      <c r="C419" s="766"/>
      <c r="D419" s="766"/>
      <c r="E419" s="766"/>
      <c r="F419" s="328" t="str">
        <f>IF(eligibilité!AF207="","",eligibilité!AF207)</f>
        <v/>
      </c>
      <c r="G419" s="329" t="str">
        <f>IF(AND(eligibilité!AG207="",F419="Non éligible"),"Non éligible",eligibilité!AG207)</f>
        <v/>
      </c>
      <c r="H419" s="772" t="str">
        <f t="shared" ref="H419:H482" si="42">IF(AND(F419="Non éligible",G419="Non éligible"),"Conditions non remplies",IF(AND(F419="Eligible",L419=""),"Remplir la case manuellement, votre agent est en CDI",IF(F419="","",CONCATENATE(N419," an(s) ",P419," mois ",Q419," jour(s)"))))</f>
        <v/>
      </c>
      <c r="I419" s="772"/>
      <c r="J419" s="772"/>
      <c r="K419" s="447" t="str">
        <f t="shared" si="31"/>
        <v/>
      </c>
      <c r="L419" s="316" t="str">
        <f>eligibilité!AD207</f>
        <v/>
      </c>
      <c r="M419" s="317" t="str">
        <f>eligibilité!AH207</f>
        <v/>
      </c>
      <c r="N419" s="108" t="str">
        <f t="shared" si="32"/>
        <v/>
      </c>
      <c r="O419" s="107" t="str">
        <f t="shared" si="33"/>
        <v/>
      </c>
      <c r="P419" s="109" t="str">
        <f t="shared" si="34"/>
        <v/>
      </c>
      <c r="Q419" s="109" t="str">
        <f t="shared" si="35"/>
        <v/>
      </c>
      <c r="R419" s="316" t="str">
        <f t="shared" si="36"/>
        <v/>
      </c>
      <c r="S419" s="317" t="str">
        <f t="shared" si="37"/>
        <v/>
      </c>
      <c r="T419" s="317" t="str">
        <f t="shared" si="38"/>
        <v/>
      </c>
      <c r="U419" s="318" t="str">
        <f t="shared" si="39"/>
        <v/>
      </c>
      <c r="V419" s="318" t="str">
        <f t="shared" si="40"/>
        <v/>
      </c>
      <c r="W419" s="318" t="str">
        <f t="shared" si="41"/>
        <v/>
      </c>
    </row>
    <row r="420" spans="1:23" ht="15">
      <c r="A420" s="327" t="str">
        <f>IF(eligibilité!A208="","",eligibilité!A208)</f>
        <v/>
      </c>
      <c r="B420" s="766" t="str">
        <f t="shared" ref="B420:B427" si="43">IF(A420="","","Définir les fonctions ou le poste du dossier")</f>
        <v/>
      </c>
      <c r="C420" s="766"/>
      <c r="D420" s="766"/>
      <c r="E420" s="766"/>
      <c r="F420" s="328" t="str">
        <f>IF(eligibilité!AF208="","",eligibilité!AF208)</f>
        <v/>
      </c>
      <c r="G420" s="329" t="str">
        <f>IF(AND(eligibilité!AG208="",F420="Non éligible"),"Non éligible",eligibilité!AG208)</f>
        <v/>
      </c>
      <c r="H420" s="772" t="str">
        <f t="shared" si="42"/>
        <v/>
      </c>
      <c r="I420" s="772"/>
      <c r="J420" s="772"/>
      <c r="K420" s="447" t="str">
        <f t="shared" ref="K420:K483" si="44">IF(AND($F420="Non éligible",$G420="Non éligible"),"Conditions non remplies",IF(AND($F420="Eligibilité ultérieure",$L420=""),"Remplir la case manuellement, votre agent est en CDI",IF($F420="","",CONCATENATE($T420," an(s) ",$V420," mois ",$W420," jour(s)"))))</f>
        <v/>
      </c>
      <c r="L420" s="316" t="str">
        <f>eligibilité!AD208</f>
        <v/>
      </c>
      <c r="M420" s="317" t="str">
        <f>eligibilité!AH208</f>
        <v/>
      </c>
      <c r="N420" s="108" t="str">
        <f t="shared" ref="N420:N427" si="45">IF(L420="","",INT(L420/12))</f>
        <v/>
      </c>
      <c r="O420" s="107" t="str">
        <f t="shared" ref="O420:O427" si="46">IF(L420="","",(L420-N420*12))</f>
        <v/>
      </c>
      <c r="P420" s="109" t="str">
        <f t="shared" ref="P420:P427" si="47">IF(L420="","",INT(O420))</f>
        <v/>
      </c>
      <c r="Q420" s="109" t="str">
        <f t="shared" ref="Q420:Q427" si="48">IF(L420="","",ROUNDDOWN((O420-P420)*30.44,0))</f>
        <v/>
      </c>
      <c r="R420" s="316" t="str">
        <f t="shared" ref="R420:R427" si="49">IF(L420="","",$S$226+L420)</f>
        <v/>
      </c>
      <c r="S420" s="317" t="str">
        <f t="shared" ref="S420:S427" si="50">IF(R420="","",R420/12)</f>
        <v/>
      </c>
      <c r="T420" s="317" t="str">
        <f t="shared" ref="T420:T427" si="51">IF(L420="","",INT(S420))</f>
        <v/>
      </c>
      <c r="U420" s="318" t="str">
        <f t="shared" ref="U420:U427" si="52">IF(L420="","",(S420-T420)*12)</f>
        <v/>
      </c>
      <c r="V420" s="318" t="str">
        <f t="shared" ref="V420:V427" si="53">IF(L420="","",INT(U420))</f>
        <v/>
      </c>
      <c r="W420" s="318" t="str">
        <f t="shared" ref="W420:W427" si="54">IF(L420="","",INT((U420-V420)*30.44))</f>
        <v/>
      </c>
    </row>
    <row r="421" spans="1:23" ht="15">
      <c r="A421" s="327" t="str">
        <f>IF(eligibilité!A209="","",eligibilité!A209)</f>
        <v/>
      </c>
      <c r="B421" s="766" t="str">
        <f t="shared" si="43"/>
        <v/>
      </c>
      <c r="C421" s="766"/>
      <c r="D421" s="766"/>
      <c r="E421" s="766"/>
      <c r="F421" s="328" t="str">
        <f>IF(eligibilité!AF209="","",eligibilité!AF209)</f>
        <v/>
      </c>
      <c r="G421" s="329" t="str">
        <f>IF(AND(eligibilité!AG209="",F421="Non éligible"),"Non éligible",eligibilité!AG209)</f>
        <v/>
      </c>
      <c r="H421" s="772" t="str">
        <f t="shared" si="42"/>
        <v/>
      </c>
      <c r="I421" s="772"/>
      <c r="J421" s="772"/>
      <c r="K421" s="447" t="str">
        <f t="shared" si="44"/>
        <v/>
      </c>
      <c r="L421" s="316" t="str">
        <f>eligibilité!AD209</f>
        <v/>
      </c>
      <c r="M421" s="317" t="str">
        <f>eligibilité!AH209</f>
        <v/>
      </c>
      <c r="N421" s="108" t="str">
        <f t="shared" si="45"/>
        <v/>
      </c>
      <c r="O421" s="107" t="str">
        <f t="shared" si="46"/>
        <v/>
      </c>
      <c r="P421" s="109" t="str">
        <f t="shared" si="47"/>
        <v/>
      </c>
      <c r="Q421" s="109" t="str">
        <f t="shared" si="48"/>
        <v/>
      </c>
      <c r="R421" s="316" t="str">
        <f t="shared" si="49"/>
        <v/>
      </c>
      <c r="S421" s="317" t="str">
        <f t="shared" si="50"/>
        <v/>
      </c>
      <c r="T421" s="317" t="str">
        <f t="shared" si="51"/>
        <v/>
      </c>
      <c r="U421" s="318" t="str">
        <f t="shared" si="52"/>
        <v/>
      </c>
      <c r="V421" s="318" t="str">
        <f t="shared" si="53"/>
        <v/>
      </c>
      <c r="W421" s="318" t="str">
        <f t="shared" si="54"/>
        <v/>
      </c>
    </row>
    <row r="422" spans="1:23" ht="15">
      <c r="A422" s="327" t="str">
        <f>IF(eligibilité!A210="","",eligibilité!A210)</f>
        <v/>
      </c>
      <c r="B422" s="766" t="str">
        <f t="shared" si="43"/>
        <v/>
      </c>
      <c r="C422" s="766"/>
      <c r="D422" s="766"/>
      <c r="E422" s="766"/>
      <c r="F422" s="328" t="str">
        <f>IF(eligibilité!AF210="","",eligibilité!AF210)</f>
        <v/>
      </c>
      <c r="G422" s="329" t="str">
        <f>IF(AND(eligibilité!AG210="",F422="Non éligible"),"Non éligible",eligibilité!AG210)</f>
        <v/>
      </c>
      <c r="H422" s="772" t="str">
        <f t="shared" si="42"/>
        <v/>
      </c>
      <c r="I422" s="772"/>
      <c r="J422" s="772"/>
      <c r="K422" s="447" t="str">
        <f t="shared" si="44"/>
        <v/>
      </c>
      <c r="L422" s="316" t="str">
        <f>eligibilité!AD210</f>
        <v/>
      </c>
      <c r="M422" s="317" t="str">
        <f>eligibilité!AH210</f>
        <v/>
      </c>
      <c r="N422" s="108" t="str">
        <f t="shared" si="45"/>
        <v/>
      </c>
      <c r="O422" s="107" t="str">
        <f t="shared" si="46"/>
        <v/>
      </c>
      <c r="P422" s="109" t="str">
        <f t="shared" si="47"/>
        <v/>
      </c>
      <c r="Q422" s="109" t="str">
        <f t="shared" si="48"/>
        <v/>
      </c>
      <c r="R422" s="316" t="str">
        <f t="shared" si="49"/>
        <v/>
      </c>
      <c r="S422" s="317" t="str">
        <f t="shared" si="50"/>
        <v/>
      </c>
      <c r="T422" s="317" t="str">
        <f t="shared" si="51"/>
        <v/>
      </c>
      <c r="U422" s="318" t="str">
        <f t="shared" si="52"/>
        <v/>
      </c>
      <c r="V422" s="318" t="str">
        <f t="shared" si="53"/>
        <v/>
      </c>
      <c r="W422" s="318" t="str">
        <f t="shared" si="54"/>
        <v/>
      </c>
    </row>
    <row r="423" spans="1:23" ht="15">
      <c r="A423" s="327" t="str">
        <f>IF(eligibilité!A211="","",eligibilité!A211)</f>
        <v/>
      </c>
      <c r="B423" s="766" t="str">
        <f t="shared" si="43"/>
        <v/>
      </c>
      <c r="C423" s="766"/>
      <c r="D423" s="766"/>
      <c r="E423" s="766"/>
      <c r="F423" s="328" t="str">
        <f>IF(eligibilité!AF211="","",eligibilité!AF211)</f>
        <v/>
      </c>
      <c r="G423" s="329" t="str">
        <f>IF(AND(eligibilité!AG211="",F423="Non éligible"),"Non éligible",eligibilité!AG211)</f>
        <v/>
      </c>
      <c r="H423" s="772" t="str">
        <f t="shared" si="42"/>
        <v/>
      </c>
      <c r="I423" s="772"/>
      <c r="J423" s="772"/>
      <c r="K423" s="447" t="str">
        <f t="shared" si="44"/>
        <v/>
      </c>
      <c r="L423" s="316" t="str">
        <f>eligibilité!AD211</f>
        <v/>
      </c>
      <c r="M423" s="317" t="str">
        <f>eligibilité!AH211</f>
        <v/>
      </c>
      <c r="N423" s="108" t="str">
        <f t="shared" si="45"/>
        <v/>
      </c>
      <c r="O423" s="107" t="str">
        <f t="shared" si="46"/>
        <v/>
      </c>
      <c r="P423" s="109" t="str">
        <f t="shared" si="47"/>
        <v/>
      </c>
      <c r="Q423" s="109" t="str">
        <f t="shared" si="48"/>
        <v/>
      </c>
      <c r="R423" s="316" t="str">
        <f t="shared" si="49"/>
        <v/>
      </c>
      <c r="S423" s="317" t="str">
        <f t="shared" si="50"/>
        <v/>
      </c>
      <c r="T423" s="317" t="str">
        <f t="shared" si="51"/>
        <v/>
      </c>
      <c r="U423" s="318" t="str">
        <f t="shared" si="52"/>
        <v/>
      </c>
      <c r="V423" s="318" t="str">
        <f t="shared" si="53"/>
        <v/>
      </c>
      <c r="W423" s="318" t="str">
        <f t="shared" si="54"/>
        <v/>
      </c>
    </row>
    <row r="424" spans="1:23" ht="15">
      <c r="A424" s="327" t="str">
        <f>IF(eligibilité!A212="","",eligibilité!A212)</f>
        <v/>
      </c>
      <c r="B424" s="766" t="str">
        <f t="shared" si="43"/>
        <v/>
      </c>
      <c r="C424" s="766"/>
      <c r="D424" s="766"/>
      <c r="E424" s="766"/>
      <c r="F424" s="328" t="str">
        <f>IF(eligibilité!AF212="","",eligibilité!AF212)</f>
        <v/>
      </c>
      <c r="G424" s="329" t="str">
        <f>IF(AND(eligibilité!AG212="",F424="Non éligible"),"Non éligible",eligibilité!AG212)</f>
        <v/>
      </c>
      <c r="H424" s="772" t="str">
        <f t="shared" si="42"/>
        <v/>
      </c>
      <c r="I424" s="772"/>
      <c r="J424" s="772"/>
      <c r="K424" s="447" t="str">
        <f t="shared" si="44"/>
        <v/>
      </c>
      <c r="L424" s="316" t="str">
        <f>eligibilité!AD212</f>
        <v/>
      </c>
      <c r="M424" s="317" t="str">
        <f>eligibilité!AH212</f>
        <v/>
      </c>
      <c r="N424" s="108" t="str">
        <f t="shared" si="45"/>
        <v/>
      </c>
      <c r="O424" s="107" t="str">
        <f t="shared" si="46"/>
        <v/>
      </c>
      <c r="P424" s="109" t="str">
        <f t="shared" si="47"/>
        <v/>
      </c>
      <c r="Q424" s="109" t="str">
        <f t="shared" si="48"/>
        <v/>
      </c>
      <c r="R424" s="316" t="str">
        <f t="shared" si="49"/>
        <v/>
      </c>
      <c r="S424" s="317" t="str">
        <f t="shared" si="50"/>
        <v/>
      </c>
      <c r="T424" s="317" t="str">
        <f t="shared" si="51"/>
        <v/>
      </c>
      <c r="U424" s="318" t="str">
        <f t="shared" si="52"/>
        <v/>
      </c>
      <c r="V424" s="318" t="str">
        <f t="shared" si="53"/>
        <v/>
      </c>
      <c r="W424" s="318" t="str">
        <f t="shared" si="54"/>
        <v/>
      </c>
    </row>
    <row r="425" spans="1:23" ht="15">
      <c r="A425" s="327" t="str">
        <f>IF(eligibilité!A213="","",eligibilité!A213)</f>
        <v/>
      </c>
      <c r="B425" s="766" t="str">
        <f t="shared" si="43"/>
        <v/>
      </c>
      <c r="C425" s="766"/>
      <c r="D425" s="766"/>
      <c r="E425" s="766"/>
      <c r="F425" s="328" t="str">
        <f>IF(eligibilité!AF213="","",eligibilité!AF213)</f>
        <v/>
      </c>
      <c r="G425" s="329" t="str">
        <f>IF(AND(eligibilité!AG213="",F425="Non éligible"),"Non éligible",eligibilité!AG213)</f>
        <v/>
      </c>
      <c r="H425" s="772" t="str">
        <f t="shared" si="42"/>
        <v/>
      </c>
      <c r="I425" s="772"/>
      <c r="J425" s="772"/>
      <c r="K425" s="447" t="str">
        <f t="shared" si="44"/>
        <v/>
      </c>
      <c r="L425" s="316" t="str">
        <f>eligibilité!AD213</f>
        <v/>
      </c>
      <c r="M425" s="317" t="str">
        <f>eligibilité!AH213</f>
        <v/>
      </c>
      <c r="N425" s="108" t="str">
        <f t="shared" si="45"/>
        <v/>
      </c>
      <c r="O425" s="107" t="str">
        <f t="shared" si="46"/>
        <v/>
      </c>
      <c r="P425" s="109" t="str">
        <f t="shared" si="47"/>
        <v/>
      </c>
      <c r="Q425" s="109" t="str">
        <f t="shared" si="48"/>
        <v/>
      </c>
      <c r="R425" s="316" t="str">
        <f t="shared" si="49"/>
        <v/>
      </c>
      <c r="S425" s="317" t="str">
        <f t="shared" si="50"/>
        <v/>
      </c>
      <c r="T425" s="317" t="str">
        <f t="shared" si="51"/>
        <v/>
      </c>
      <c r="U425" s="318" t="str">
        <f t="shared" si="52"/>
        <v/>
      </c>
      <c r="V425" s="318" t="str">
        <f t="shared" si="53"/>
        <v/>
      </c>
      <c r="W425" s="318" t="str">
        <f t="shared" si="54"/>
        <v/>
      </c>
    </row>
    <row r="426" spans="1:23" ht="15">
      <c r="A426" s="327" t="str">
        <f>IF(eligibilité!A214="","",eligibilité!A214)</f>
        <v/>
      </c>
      <c r="B426" s="766" t="str">
        <f t="shared" si="43"/>
        <v/>
      </c>
      <c r="C426" s="766"/>
      <c r="D426" s="766"/>
      <c r="E426" s="766"/>
      <c r="F426" s="328" t="str">
        <f>IF(eligibilité!AF214="","",eligibilité!AF214)</f>
        <v/>
      </c>
      <c r="G426" s="329" t="str">
        <f>IF(AND(eligibilité!AG214="",F426="Non éligible"),"Non éligible",eligibilité!AG214)</f>
        <v/>
      </c>
      <c r="H426" s="772" t="str">
        <f t="shared" si="42"/>
        <v/>
      </c>
      <c r="I426" s="772"/>
      <c r="J426" s="772"/>
      <c r="K426" s="447" t="str">
        <f t="shared" si="44"/>
        <v/>
      </c>
      <c r="L426" s="316" t="str">
        <f>eligibilité!AD214</f>
        <v/>
      </c>
      <c r="M426" s="317" t="str">
        <f>eligibilité!AH214</f>
        <v/>
      </c>
      <c r="N426" s="108" t="str">
        <f t="shared" si="45"/>
        <v/>
      </c>
      <c r="O426" s="107" t="str">
        <f t="shared" si="46"/>
        <v/>
      </c>
      <c r="P426" s="109" t="str">
        <f t="shared" si="47"/>
        <v/>
      </c>
      <c r="Q426" s="109" t="str">
        <f t="shared" si="48"/>
        <v/>
      </c>
      <c r="R426" s="316" t="str">
        <f t="shared" si="49"/>
        <v/>
      </c>
      <c r="S426" s="317" t="str">
        <f t="shared" si="50"/>
        <v/>
      </c>
      <c r="T426" s="317" t="str">
        <f t="shared" si="51"/>
        <v/>
      </c>
      <c r="U426" s="318" t="str">
        <f t="shared" si="52"/>
        <v/>
      </c>
      <c r="V426" s="318" t="str">
        <f t="shared" si="53"/>
        <v/>
      </c>
      <c r="W426" s="318" t="str">
        <f t="shared" si="54"/>
        <v/>
      </c>
    </row>
    <row r="427" spans="1:23" ht="15">
      <c r="A427" s="327" t="str">
        <f>IF(eligibilité!A215="","",eligibilité!A215)</f>
        <v/>
      </c>
      <c r="B427" s="766" t="str">
        <f t="shared" si="43"/>
        <v/>
      </c>
      <c r="C427" s="766"/>
      <c r="D427" s="766"/>
      <c r="E427" s="766"/>
      <c r="F427" s="328" t="str">
        <f>IF(eligibilité!AF215="","",eligibilité!AF215)</f>
        <v/>
      </c>
      <c r="G427" s="329" t="str">
        <f>IF(AND(eligibilité!AG215="",F427="Non éligible"),"Non éligible",eligibilité!AG215)</f>
        <v/>
      </c>
      <c r="H427" s="772" t="str">
        <f t="shared" si="42"/>
        <v/>
      </c>
      <c r="I427" s="772"/>
      <c r="J427" s="772"/>
      <c r="K427" s="447" t="str">
        <f t="shared" si="44"/>
        <v/>
      </c>
      <c r="L427" s="316" t="str">
        <f>eligibilité!AD215</f>
        <v/>
      </c>
      <c r="M427" s="317" t="str">
        <f>eligibilité!AH215</f>
        <v/>
      </c>
      <c r="N427" s="108" t="str">
        <f t="shared" si="45"/>
        <v/>
      </c>
      <c r="O427" s="107" t="str">
        <f t="shared" si="46"/>
        <v/>
      </c>
      <c r="P427" s="109" t="str">
        <f t="shared" si="47"/>
        <v/>
      </c>
      <c r="Q427" s="109" t="str">
        <f t="shared" si="48"/>
        <v/>
      </c>
      <c r="R427" s="316" t="str">
        <f t="shared" si="49"/>
        <v/>
      </c>
      <c r="S427" s="317" t="str">
        <f t="shared" si="50"/>
        <v/>
      </c>
      <c r="T427" s="317" t="str">
        <f t="shared" si="51"/>
        <v/>
      </c>
      <c r="U427" s="318" t="str">
        <f t="shared" si="52"/>
        <v/>
      </c>
      <c r="V427" s="318" t="str">
        <f t="shared" si="53"/>
        <v/>
      </c>
      <c r="W427" s="318" t="str">
        <f t="shared" si="54"/>
        <v/>
      </c>
    </row>
    <row r="428" spans="1:23" ht="15">
      <c r="A428" s="327" t="str">
        <f>IF(eligibilité!A216="","",eligibilité!A216)</f>
        <v/>
      </c>
      <c r="B428" s="766" t="str">
        <f t="shared" ref="B428:B491" si="55">IF(A428="","","Définir les fonctions ou le poste du dossier")</f>
        <v/>
      </c>
      <c r="C428" s="766"/>
      <c r="D428" s="766"/>
      <c r="E428" s="766"/>
      <c r="F428" s="328" t="str">
        <f>IF(eligibilité!AF216="","",eligibilité!AF216)</f>
        <v/>
      </c>
      <c r="G428" s="329" t="str">
        <f>IF(AND(eligibilité!AG216="",F428="Non éligible"),"Non éligible",eligibilité!AG216)</f>
        <v/>
      </c>
      <c r="H428" s="772" t="str">
        <f t="shared" si="42"/>
        <v/>
      </c>
      <c r="I428" s="772"/>
      <c r="J428" s="772"/>
      <c r="K428" s="447" t="str">
        <f t="shared" si="44"/>
        <v/>
      </c>
      <c r="L428" s="316" t="str">
        <f>eligibilité!AD216</f>
        <v/>
      </c>
      <c r="M428" s="317" t="str">
        <f>eligibilité!AH216</f>
        <v/>
      </c>
      <c r="N428" s="108" t="str">
        <f t="shared" ref="N428:N491" si="56">IF(L428="","",INT(L428/12))</f>
        <v/>
      </c>
      <c r="O428" s="107" t="str">
        <f t="shared" ref="O428:O491" si="57">IF(L428="","",(L428-N428*12))</f>
        <v/>
      </c>
      <c r="P428" s="109" t="str">
        <f t="shared" ref="P428:P491" si="58">IF(L428="","",INT(O428))</f>
        <v/>
      </c>
      <c r="Q428" s="109" t="str">
        <f t="shared" ref="Q428:Q491" si="59">IF(L428="","",ROUNDDOWN((O428-P428)*30.44,0))</f>
        <v/>
      </c>
      <c r="R428" s="316" t="str">
        <f t="shared" ref="R428:R491" si="60">IF(L428="","",$S$226+L428)</f>
        <v/>
      </c>
      <c r="S428" s="317" t="str">
        <f t="shared" ref="S428:S491" si="61">IF(R428="","",R428/12)</f>
        <v/>
      </c>
      <c r="T428" s="317" t="str">
        <f t="shared" ref="T428:T491" si="62">IF(L428="","",INT(S428))</f>
        <v/>
      </c>
      <c r="U428" s="318" t="str">
        <f t="shared" ref="U428:U491" si="63">IF(L428="","",(S428-T428)*12)</f>
        <v/>
      </c>
      <c r="V428" s="318" t="str">
        <f t="shared" ref="V428:V491" si="64">IF(L428="","",INT(U428))</f>
        <v/>
      </c>
      <c r="W428" s="318" t="str">
        <f t="shared" ref="W428:W491" si="65">IF(L428="","",INT((U428-V428)*30.44))</f>
        <v/>
      </c>
    </row>
    <row r="429" spans="1:23" ht="15">
      <c r="A429" s="327" t="str">
        <f>IF(eligibilité!A217="","",eligibilité!A217)</f>
        <v/>
      </c>
      <c r="B429" s="766" t="str">
        <f t="shared" si="55"/>
        <v/>
      </c>
      <c r="C429" s="766"/>
      <c r="D429" s="766"/>
      <c r="E429" s="766"/>
      <c r="F429" s="328" t="str">
        <f>IF(eligibilité!AF217="","",eligibilité!AF217)</f>
        <v/>
      </c>
      <c r="G429" s="329" t="str">
        <f>IF(AND(eligibilité!AG217="",F429="Non éligible"),"Non éligible",eligibilité!AG217)</f>
        <v/>
      </c>
      <c r="H429" s="772" t="str">
        <f t="shared" si="42"/>
        <v/>
      </c>
      <c r="I429" s="772"/>
      <c r="J429" s="772"/>
      <c r="K429" s="447" t="str">
        <f t="shared" si="44"/>
        <v/>
      </c>
      <c r="L429" s="316" t="str">
        <f>eligibilité!AD217</f>
        <v/>
      </c>
      <c r="M429" s="317" t="str">
        <f>eligibilité!AH217</f>
        <v/>
      </c>
      <c r="N429" s="108" t="str">
        <f t="shared" si="56"/>
        <v/>
      </c>
      <c r="O429" s="107" t="str">
        <f t="shared" si="57"/>
        <v/>
      </c>
      <c r="P429" s="109" t="str">
        <f t="shared" si="58"/>
        <v/>
      </c>
      <c r="Q429" s="109" t="str">
        <f t="shared" si="59"/>
        <v/>
      </c>
      <c r="R429" s="316" t="str">
        <f t="shared" si="60"/>
        <v/>
      </c>
      <c r="S429" s="317" t="str">
        <f t="shared" si="61"/>
        <v/>
      </c>
      <c r="T429" s="317" t="str">
        <f t="shared" si="62"/>
        <v/>
      </c>
      <c r="U429" s="318" t="str">
        <f t="shared" si="63"/>
        <v/>
      </c>
      <c r="V429" s="318" t="str">
        <f t="shared" si="64"/>
        <v/>
      </c>
      <c r="W429" s="318" t="str">
        <f t="shared" si="65"/>
        <v/>
      </c>
    </row>
    <row r="430" spans="1:23" ht="15">
      <c r="A430" s="327" t="str">
        <f>IF(eligibilité!A218="","",eligibilité!A218)</f>
        <v/>
      </c>
      <c r="B430" s="766" t="str">
        <f t="shared" si="55"/>
        <v/>
      </c>
      <c r="C430" s="766"/>
      <c r="D430" s="766"/>
      <c r="E430" s="766"/>
      <c r="F430" s="328" t="str">
        <f>IF(eligibilité!AF218="","",eligibilité!AF218)</f>
        <v/>
      </c>
      <c r="G430" s="329" t="str">
        <f>IF(AND(eligibilité!AG218="",F430="Non éligible"),"Non éligible",eligibilité!AG218)</f>
        <v/>
      </c>
      <c r="H430" s="772" t="str">
        <f t="shared" si="42"/>
        <v/>
      </c>
      <c r="I430" s="772"/>
      <c r="J430" s="772"/>
      <c r="K430" s="447" t="str">
        <f t="shared" si="44"/>
        <v/>
      </c>
      <c r="L430" s="316" t="str">
        <f>eligibilité!AD218</f>
        <v/>
      </c>
      <c r="M430" s="317" t="str">
        <f>eligibilité!AH218</f>
        <v/>
      </c>
      <c r="N430" s="108" t="str">
        <f t="shared" si="56"/>
        <v/>
      </c>
      <c r="O430" s="107" t="str">
        <f t="shared" si="57"/>
        <v/>
      </c>
      <c r="P430" s="109" t="str">
        <f t="shared" si="58"/>
        <v/>
      </c>
      <c r="Q430" s="109" t="str">
        <f t="shared" si="59"/>
        <v/>
      </c>
      <c r="R430" s="316" t="str">
        <f t="shared" si="60"/>
        <v/>
      </c>
      <c r="S430" s="317" t="str">
        <f t="shared" si="61"/>
        <v/>
      </c>
      <c r="T430" s="317" t="str">
        <f t="shared" si="62"/>
        <v/>
      </c>
      <c r="U430" s="318" t="str">
        <f t="shared" si="63"/>
        <v/>
      </c>
      <c r="V430" s="318" t="str">
        <f t="shared" si="64"/>
        <v/>
      </c>
      <c r="W430" s="318" t="str">
        <f t="shared" si="65"/>
        <v/>
      </c>
    </row>
    <row r="431" spans="1:23" ht="15">
      <c r="A431" s="327" t="str">
        <f>IF(eligibilité!A219="","",eligibilité!A219)</f>
        <v/>
      </c>
      <c r="B431" s="766" t="str">
        <f t="shared" si="55"/>
        <v/>
      </c>
      <c r="C431" s="766"/>
      <c r="D431" s="766"/>
      <c r="E431" s="766"/>
      <c r="F431" s="328" t="str">
        <f>IF(eligibilité!AF219="","",eligibilité!AF219)</f>
        <v/>
      </c>
      <c r="G431" s="329" t="str">
        <f>IF(AND(eligibilité!AG219="",F431="Non éligible"),"Non éligible",eligibilité!AG219)</f>
        <v/>
      </c>
      <c r="H431" s="772" t="str">
        <f t="shared" si="42"/>
        <v/>
      </c>
      <c r="I431" s="772"/>
      <c r="J431" s="772"/>
      <c r="K431" s="447" t="str">
        <f t="shared" si="44"/>
        <v/>
      </c>
      <c r="L431" s="316" t="str">
        <f>eligibilité!AD219</f>
        <v/>
      </c>
      <c r="M431" s="317" t="str">
        <f>eligibilité!AH219</f>
        <v/>
      </c>
      <c r="N431" s="108" t="str">
        <f t="shared" si="56"/>
        <v/>
      </c>
      <c r="O431" s="107" t="str">
        <f t="shared" si="57"/>
        <v/>
      </c>
      <c r="P431" s="109" t="str">
        <f t="shared" si="58"/>
        <v/>
      </c>
      <c r="Q431" s="109" t="str">
        <f t="shared" si="59"/>
        <v/>
      </c>
      <c r="R431" s="316" t="str">
        <f t="shared" si="60"/>
        <v/>
      </c>
      <c r="S431" s="317" t="str">
        <f t="shared" si="61"/>
        <v/>
      </c>
      <c r="T431" s="317" t="str">
        <f t="shared" si="62"/>
        <v/>
      </c>
      <c r="U431" s="318" t="str">
        <f t="shared" si="63"/>
        <v/>
      </c>
      <c r="V431" s="318" t="str">
        <f t="shared" si="64"/>
        <v/>
      </c>
      <c r="W431" s="318" t="str">
        <f t="shared" si="65"/>
        <v/>
      </c>
    </row>
    <row r="432" spans="1:23" ht="15">
      <c r="A432" s="327" t="str">
        <f>IF(eligibilité!A220="","",eligibilité!A220)</f>
        <v/>
      </c>
      <c r="B432" s="766" t="str">
        <f t="shared" si="55"/>
        <v/>
      </c>
      <c r="C432" s="766"/>
      <c r="D432" s="766"/>
      <c r="E432" s="766"/>
      <c r="F432" s="328" t="str">
        <f>IF(eligibilité!AF220="","",eligibilité!AF220)</f>
        <v/>
      </c>
      <c r="G432" s="329" t="str">
        <f>IF(AND(eligibilité!AG220="",F432="Non éligible"),"Non éligible",eligibilité!AG220)</f>
        <v/>
      </c>
      <c r="H432" s="772" t="str">
        <f t="shared" si="42"/>
        <v/>
      </c>
      <c r="I432" s="772"/>
      <c r="J432" s="772"/>
      <c r="K432" s="447" t="str">
        <f t="shared" si="44"/>
        <v/>
      </c>
      <c r="L432" s="316" t="str">
        <f>eligibilité!AD220</f>
        <v/>
      </c>
      <c r="M432" s="317" t="str">
        <f>eligibilité!AH220</f>
        <v/>
      </c>
      <c r="N432" s="108" t="str">
        <f t="shared" si="56"/>
        <v/>
      </c>
      <c r="O432" s="107" t="str">
        <f t="shared" si="57"/>
        <v/>
      </c>
      <c r="P432" s="109" t="str">
        <f t="shared" si="58"/>
        <v/>
      </c>
      <c r="Q432" s="109" t="str">
        <f t="shared" si="59"/>
        <v/>
      </c>
      <c r="R432" s="316" t="str">
        <f t="shared" si="60"/>
        <v/>
      </c>
      <c r="S432" s="317" t="str">
        <f t="shared" si="61"/>
        <v/>
      </c>
      <c r="T432" s="317" t="str">
        <f t="shared" si="62"/>
        <v/>
      </c>
      <c r="U432" s="318" t="str">
        <f t="shared" si="63"/>
        <v/>
      </c>
      <c r="V432" s="318" t="str">
        <f t="shared" si="64"/>
        <v/>
      </c>
      <c r="W432" s="318" t="str">
        <f t="shared" si="65"/>
        <v/>
      </c>
    </row>
    <row r="433" spans="1:23" ht="15">
      <c r="A433" s="327" t="str">
        <f>IF(eligibilité!A221="","",eligibilité!A221)</f>
        <v/>
      </c>
      <c r="B433" s="766" t="str">
        <f t="shared" si="55"/>
        <v/>
      </c>
      <c r="C433" s="766"/>
      <c r="D433" s="766"/>
      <c r="E433" s="766"/>
      <c r="F433" s="328" t="str">
        <f>IF(eligibilité!AF221="","",eligibilité!AF221)</f>
        <v/>
      </c>
      <c r="G433" s="329" t="str">
        <f>IF(AND(eligibilité!AG221="",F433="Non éligible"),"Non éligible",eligibilité!AG221)</f>
        <v/>
      </c>
      <c r="H433" s="772" t="str">
        <f t="shared" si="42"/>
        <v/>
      </c>
      <c r="I433" s="772"/>
      <c r="J433" s="772"/>
      <c r="K433" s="447" t="str">
        <f t="shared" si="44"/>
        <v/>
      </c>
      <c r="L433" s="316" t="str">
        <f>eligibilité!AD221</f>
        <v/>
      </c>
      <c r="M433" s="317" t="str">
        <f>eligibilité!AH221</f>
        <v/>
      </c>
      <c r="N433" s="108" t="str">
        <f t="shared" si="56"/>
        <v/>
      </c>
      <c r="O433" s="107" t="str">
        <f t="shared" si="57"/>
        <v/>
      </c>
      <c r="P433" s="109" t="str">
        <f t="shared" si="58"/>
        <v/>
      </c>
      <c r="Q433" s="109" t="str">
        <f t="shared" si="59"/>
        <v/>
      </c>
      <c r="R433" s="316" t="str">
        <f t="shared" si="60"/>
        <v/>
      </c>
      <c r="S433" s="317" t="str">
        <f t="shared" si="61"/>
        <v/>
      </c>
      <c r="T433" s="317" t="str">
        <f t="shared" si="62"/>
        <v/>
      </c>
      <c r="U433" s="318" t="str">
        <f t="shared" si="63"/>
        <v/>
      </c>
      <c r="V433" s="318" t="str">
        <f t="shared" si="64"/>
        <v/>
      </c>
      <c r="W433" s="318" t="str">
        <f t="shared" si="65"/>
        <v/>
      </c>
    </row>
    <row r="434" spans="1:23" ht="15">
      <c r="A434" s="327" t="str">
        <f>IF(eligibilité!A222="","",eligibilité!A222)</f>
        <v/>
      </c>
      <c r="B434" s="766" t="str">
        <f t="shared" si="55"/>
        <v/>
      </c>
      <c r="C434" s="766"/>
      <c r="D434" s="766"/>
      <c r="E434" s="766"/>
      <c r="F434" s="328" t="str">
        <f>IF(eligibilité!AF222="","",eligibilité!AF222)</f>
        <v/>
      </c>
      <c r="G434" s="329" t="str">
        <f>IF(AND(eligibilité!AG222="",F434="Non éligible"),"Non éligible",eligibilité!AG222)</f>
        <v/>
      </c>
      <c r="H434" s="772" t="str">
        <f t="shared" si="42"/>
        <v/>
      </c>
      <c r="I434" s="772"/>
      <c r="J434" s="772"/>
      <c r="K434" s="447" t="str">
        <f t="shared" si="44"/>
        <v/>
      </c>
      <c r="L434" s="316" t="str">
        <f>eligibilité!AD222</f>
        <v/>
      </c>
      <c r="M434" s="317" t="str">
        <f>eligibilité!AH222</f>
        <v/>
      </c>
      <c r="N434" s="108" t="str">
        <f t="shared" si="56"/>
        <v/>
      </c>
      <c r="O434" s="107" t="str">
        <f t="shared" si="57"/>
        <v/>
      </c>
      <c r="P434" s="109" t="str">
        <f t="shared" si="58"/>
        <v/>
      </c>
      <c r="Q434" s="109" t="str">
        <f t="shared" si="59"/>
        <v/>
      </c>
      <c r="R434" s="316" t="str">
        <f t="shared" si="60"/>
        <v/>
      </c>
      <c r="S434" s="317" t="str">
        <f t="shared" si="61"/>
        <v/>
      </c>
      <c r="T434" s="317" t="str">
        <f t="shared" si="62"/>
        <v/>
      </c>
      <c r="U434" s="318" t="str">
        <f t="shared" si="63"/>
        <v/>
      </c>
      <c r="V434" s="318" t="str">
        <f t="shared" si="64"/>
        <v/>
      </c>
      <c r="W434" s="318" t="str">
        <f t="shared" si="65"/>
        <v/>
      </c>
    </row>
    <row r="435" spans="1:23" ht="15">
      <c r="A435" s="327" t="str">
        <f>IF(eligibilité!A223="","",eligibilité!A223)</f>
        <v/>
      </c>
      <c r="B435" s="766" t="str">
        <f t="shared" si="55"/>
        <v/>
      </c>
      <c r="C435" s="766"/>
      <c r="D435" s="766"/>
      <c r="E435" s="766"/>
      <c r="F435" s="328" t="str">
        <f>IF(eligibilité!AF223="","",eligibilité!AF223)</f>
        <v/>
      </c>
      <c r="G435" s="329" t="str">
        <f>IF(AND(eligibilité!AG223="",F435="Non éligible"),"Non éligible",eligibilité!AG223)</f>
        <v/>
      </c>
      <c r="H435" s="772" t="str">
        <f t="shared" si="42"/>
        <v/>
      </c>
      <c r="I435" s="772"/>
      <c r="J435" s="772"/>
      <c r="K435" s="447" t="str">
        <f t="shared" si="44"/>
        <v/>
      </c>
      <c r="L435" s="316" t="str">
        <f>eligibilité!AD223</f>
        <v/>
      </c>
      <c r="M435" s="317" t="str">
        <f>eligibilité!AH223</f>
        <v/>
      </c>
      <c r="N435" s="108" t="str">
        <f t="shared" si="56"/>
        <v/>
      </c>
      <c r="O435" s="107" t="str">
        <f t="shared" si="57"/>
        <v/>
      </c>
      <c r="P435" s="109" t="str">
        <f t="shared" si="58"/>
        <v/>
      </c>
      <c r="Q435" s="109" t="str">
        <f t="shared" si="59"/>
        <v/>
      </c>
      <c r="R435" s="316" t="str">
        <f t="shared" si="60"/>
        <v/>
      </c>
      <c r="S435" s="317" t="str">
        <f t="shared" si="61"/>
        <v/>
      </c>
      <c r="T435" s="317" t="str">
        <f t="shared" si="62"/>
        <v/>
      </c>
      <c r="U435" s="318" t="str">
        <f t="shared" si="63"/>
        <v/>
      </c>
      <c r="V435" s="318" t="str">
        <f t="shared" si="64"/>
        <v/>
      </c>
      <c r="W435" s="318" t="str">
        <f t="shared" si="65"/>
        <v/>
      </c>
    </row>
    <row r="436" spans="1:23" ht="15">
      <c r="A436" s="327" t="str">
        <f>IF(eligibilité!A224="","",eligibilité!A224)</f>
        <v/>
      </c>
      <c r="B436" s="766" t="str">
        <f t="shared" si="55"/>
        <v/>
      </c>
      <c r="C436" s="766"/>
      <c r="D436" s="766"/>
      <c r="E436" s="766"/>
      <c r="F436" s="328" t="str">
        <f>IF(eligibilité!AF224="","",eligibilité!AF224)</f>
        <v/>
      </c>
      <c r="G436" s="329" t="str">
        <f>IF(AND(eligibilité!AG224="",F436="Non éligible"),"Non éligible",eligibilité!AG224)</f>
        <v/>
      </c>
      <c r="H436" s="772" t="str">
        <f t="shared" si="42"/>
        <v/>
      </c>
      <c r="I436" s="772"/>
      <c r="J436" s="772"/>
      <c r="K436" s="447" t="str">
        <f t="shared" si="44"/>
        <v/>
      </c>
      <c r="L436" s="316" t="str">
        <f>eligibilité!AD224</f>
        <v/>
      </c>
      <c r="M436" s="317" t="str">
        <f>eligibilité!AH224</f>
        <v/>
      </c>
      <c r="N436" s="108" t="str">
        <f t="shared" si="56"/>
        <v/>
      </c>
      <c r="O436" s="107" t="str">
        <f t="shared" si="57"/>
        <v/>
      </c>
      <c r="P436" s="109" t="str">
        <f t="shared" si="58"/>
        <v/>
      </c>
      <c r="Q436" s="109" t="str">
        <f t="shared" si="59"/>
        <v/>
      </c>
      <c r="R436" s="316" t="str">
        <f t="shared" si="60"/>
        <v/>
      </c>
      <c r="S436" s="317" t="str">
        <f t="shared" si="61"/>
        <v/>
      </c>
      <c r="T436" s="317" t="str">
        <f t="shared" si="62"/>
        <v/>
      </c>
      <c r="U436" s="318" t="str">
        <f t="shared" si="63"/>
        <v/>
      </c>
      <c r="V436" s="318" t="str">
        <f t="shared" si="64"/>
        <v/>
      </c>
      <c r="W436" s="318" t="str">
        <f t="shared" si="65"/>
        <v/>
      </c>
    </row>
    <row r="437" spans="1:23" ht="15">
      <c r="A437" s="327" t="str">
        <f>IF(eligibilité!A225="","",eligibilité!A225)</f>
        <v/>
      </c>
      <c r="B437" s="766" t="str">
        <f t="shared" si="55"/>
        <v/>
      </c>
      <c r="C437" s="766"/>
      <c r="D437" s="766"/>
      <c r="E437" s="766"/>
      <c r="F437" s="328" t="str">
        <f>IF(eligibilité!AF225="","",eligibilité!AF225)</f>
        <v/>
      </c>
      <c r="G437" s="329" t="str">
        <f>IF(AND(eligibilité!AG225="",F437="Non éligible"),"Non éligible",eligibilité!AG225)</f>
        <v/>
      </c>
      <c r="H437" s="772" t="str">
        <f t="shared" si="42"/>
        <v/>
      </c>
      <c r="I437" s="772"/>
      <c r="J437" s="772"/>
      <c r="K437" s="447" t="str">
        <f t="shared" si="44"/>
        <v/>
      </c>
      <c r="L437" s="316" t="str">
        <f>eligibilité!AD225</f>
        <v/>
      </c>
      <c r="M437" s="317" t="str">
        <f>eligibilité!AH225</f>
        <v/>
      </c>
      <c r="N437" s="108" t="str">
        <f t="shared" si="56"/>
        <v/>
      </c>
      <c r="O437" s="107" t="str">
        <f t="shared" si="57"/>
        <v/>
      </c>
      <c r="P437" s="109" t="str">
        <f t="shared" si="58"/>
        <v/>
      </c>
      <c r="Q437" s="109" t="str">
        <f t="shared" si="59"/>
        <v/>
      </c>
      <c r="R437" s="316" t="str">
        <f t="shared" si="60"/>
        <v/>
      </c>
      <c r="S437" s="317" t="str">
        <f t="shared" si="61"/>
        <v/>
      </c>
      <c r="T437" s="317" t="str">
        <f t="shared" si="62"/>
        <v/>
      </c>
      <c r="U437" s="318" t="str">
        <f t="shared" si="63"/>
        <v/>
      </c>
      <c r="V437" s="318" t="str">
        <f t="shared" si="64"/>
        <v/>
      </c>
      <c r="W437" s="318" t="str">
        <f t="shared" si="65"/>
        <v/>
      </c>
    </row>
    <row r="438" spans="1:23" ht="15">
      <c r="A438" s="327" t="str">
        <f>IF(eligibilité!A226="","",eligibilité!A226)</f>
        <v/>
      </c>
      <c r="B438" s="766" t="str">
        <f t="shared" si="55"/>
        <v/>
      </c>
      <c r="C438" s="766"/>
      <c r="D438" s="766"/>
      <c r="E438" s="766"/>
      <c r="F438" s="328" t="str">
        <f>IF(eligibilité!AF226="","",eligibilité!AF226)</f>
        <v/>
      </c>
      <c r="G438" s="329" t="str">
        <f>IF(AND(eligibilité!AG226="",F438="Non éligible"),"Non éligible",eligibilité!AG226)</f>
        <v/>
      </c>
      <c r="H438" s="772" t="str">
        <f t="shared" si="42"/>
        <v/>
      </c>
      <c r="I438" s="772"/>
      <c r="J438" s="772"/>
      <c r="K438" s="447" t="str">
        <f t="shared" si="44"/>
        <v/>
      </c>
      <c r="L438" s="316" t="str">
        <f>eligibilité!AD226</f>
        <v/>
      </c>
      <c r="M438" s="317" t="str">
        <f>eligibilité!AH226</f>
        <v/>
      </c>
      <c r="N438" s="108" t="str">
        <f t="shared" si="56"/>
        <v/>
      </c>
      <c r="O438" s="107" t="str">
        <f t="shared" si="57"/>
        <v/>
      </c>
      <c r="P438" s="109" t="str">
        <f t="shared" si="58"/>
        <v/>
      </c>
      <c r="Q438" s="109" t="str">
        <f t="shared" si="59"/>
        <v/>
      </c>
      <c r="R438" s="316" t="str">
        <f t="shared" si="60"/>
        <v/>
      </c>
      <c r="S438" s="317" t="str">
        <f t="shared" si="61"/>
        <v/>
      </c>
      <c r="T438" s="317" t="str">
        <f t="shared" si="62"/>
        <v/>
      </c>
      <c r="U438" s="318" t="str">
        <f t="shared" si="63"/>
        <v/>
      </c>
      <c r="V438" s="318" t="str">
        <f t="shared" si="64"/>
        <v/>
      </c>
      <c r="W438" s="318" t="str">
        <f t="shared" si="65"/>
        <v/>
      </c>
    </row>
    <row r="439" spans="1:23" ht="15">
      <c r="A439" s="327" t="str">
        <f>IF(eligibilité!A227="","",eligibilité!A227)</f>
        <v/>
      </c>
      <c r="B439" s="766" t="str">
        <f t="shared" si="55"/>
        <v/>
      </c>
      <c r="C439" s="766"/>
      <c r="D439" s="766"/>
      <c r="E439" s="766"/>
      <c r="F439" s="328" t="str">
        <f>IF(eligibilité!AF227="","",eligibilité!AF227)</f>
        <v/>
      </c>
      <c r="G439" s="329" t="str">
        <f>IF(AND(eligibilité!AG227="",F439="Non éligible"),"Non éligible",eligibilité!AG227)</f>
        <v/>
      </c>
      <c r="H439" s="772" t="str">
        <f t="shared" si="42"/>
        <v/>
      </c>
      <c r="I439" s="772"/>
      <c r="J439" s="772"/>
      <c r="K439" s="447" t="str">
        <f t="shared" si="44"/>
        <v/>
      </c>
      <c r="L439" s="316" t="str">
        <f>eligibilité!AD227</f>
        <v/>
      </c>
      <c r="M439" s="317" t="str">
        <f>eligibilité!AH227</f>
        <v/>
      </c>
      <c r="N439" s="108" t="str">
        <f t="shared" si="56"/>
        <v/>
      </c>
      <c r="O439" s="107" t="str">
        <f t="shared" si="57"/>
        <v/>
      </c>
      <c r="P439" s="109" t="str">
        <f t="shared" si="58"/>
        <v/>
      </c>
      <c r="Q439" s="109" t="str">
        <f t="shared" si="59"/>
        <v/>
      </c>
      <c r="R439" s="316" t="str">
        <f t="shared" si="60"/>
        <v/>
      </c>
      <c r="S439" s="317" t="str">
        <f t="shared" si="61"/>
        <v/>
      </c>
      <c r="T439" s="317" t="str">
        <f t="shared" si="62"/>
        <v/>
      </c>
      <c r="U439" s="318" t="str">
        <f t="shared" si="63"/>
        <v/>
      </c>
      <c r="V439" s="318" t="str">
        <f t="shared" si="64"/>
        <v/>
      </c>
      <c r="W439" s="318" t="str">
        <f t="shared" si="65"/>
        <v/>
      </c>
    </row>
    <row r="440" spans="1:23" ht="15">
      <c r="A440" s="327" t="str">
        <f>IF(eligibilité!A228="","",eligibilité!A228)</f>
        <v/>
      </c>
      <c r="B440" s="766" t="str">
        <f t="shared" si="55"/>
        <v/>
      </c>
      <c r="C440" s="766"/>
      <c r="D440" s="766"/>
      <c r="E440" s="766"/>
      <c r="F440" s="328" t="str">
        <f>IF(eligibilité!AF228="","",eligibilité!AF228)</f>
        <v/>
      </c>
      <c r="G440" s="329" t="str">
        <f>IF(AND(eligibilité!AG228="",F440="Non éligible"),"Non éligible",eligibilité!AG228)</f>
        <v/>
      </c>
      <c r="H440" s="772" t="str">
        <f t="shared" si="42"/>
        <v/>
      </c>
      <c r="I440" s="772"/>
      <c r="J440" s="772"/>
      <c r="K440" s="447" t="str">
        <f t="shared" si="44"/>
        <v/>
      </c>
      <c r="L440" s="316" t="str">
        <f>eligibilité!AD228</f>
        <v/>
      </c>
      <c r="M440" s="317" t="str">
        <f>eligibilité!AH228</f>
        <v/>
      </c>
      <c r="N440" s="108" t="str">
        <f t="shared" si="56"/>
        <v/>
      </c>
      <c r="O440" s="107" t="str">
        <f t="shared" si="57"/>
        <v/>
      </c>
      <c r="P440" s="109" t="str">
        <f t="shared" si="58"/>
        <v/>
      </c>
      <c r="Q440" s="109" t="str">
        <f t="shared" si="59"/>
        <v/>
      </c>
      <c r="R440" s="316" t="str">
        <f t="shared" si="60"/>
        <v/>
      </c>
      <c r="S440" s="317" t="str">
        <f t="shared" si="61"/>
        <v/>
      </c>
      <c r="T440" s="317" t="str">
        <f t="shared" si="62"/>
        <v/>
      </c>
      <c r="U440" s="318" t="str">
        <f t="shared" si="63"/>
        <v/>
      </c>
      <c r="V440" s="318" t="str">
        <f t="shared" si="64"/>
        <v/>
      </c>
      <c r="W440" s="318" t="str">
        <f t="shared" si="65"/>
        <v/>
      </c>
    </row>
    <row r="441" spans="1:23" ht="15">
      <c r="A441" s="327" t="str">
        <f>IF(eligibilité!A229="","",eligibilité!A229)</f>
        <v/>
      </c>
      <c r="B441" s="766" t="str">
        <f t="shared" si="55"/>
        <v/>
      </c>
      <c r="C441" s="766"/>
      <c r="D441" s="766"/>
      <c r="E441" s="766"/>
      <c r="F441" s="328" t="str">
        <f>IF(eligibilité!AF229="","",eligibilité!AF229)</f>
        <v/>
      </c>
      <c r="G441" s="329" t="str">
        <f>IF(AND(eligibilité!AG229="",F441="Non éligible"),"Non éligible",eligibilité!AG229)</f>
        <v/>
      </c>
      <c r="H441" s="772" t="str">
        <f t="shared" si="42"/>
        <v/>
      </c>
      <c r="I441" s="772"/>
      <c r="J441" s="772"/>
      <c r="K441" s="447" t="str">
        <f t="shared" si="44"/>
        <v/>
      </c>
      <c r="L441" s="316" t="str">
        <f>eligibilité!AD229</f>
        <v/>
      </c>
      <c r="M441" s="317" t="str">
        <f>eligibilité!AH229</f>
        <v/>
      </c>
      <c r="N441" s="108" t="str">
        <f t="shared" si="56"/>
        <v/>
      </c>
      <c r="O441" s="107" t="str">
        <f t="shared" si="57"/>
        <v/>
      </c>
      <c r="P441" s="109" t="str">
        <f t="shared" si="58"/>
        <v/>
      </c>
      <c r="Q441" s="109" t="str">
        <f t="shared" si="59"/>
        <v/>
      </c>
      <c r="R441" s="316" t="str">
        <f t="shared" si="60"/>
        <v/>
      </c>
      <c r="S441" s="317" t="str">
        <f t="shared" si="61"/>
        <v/>
      </c>
      <c r="T441" s="317" t="str">
        <f t="shared" si="62"/>
        <v/>
      </c>
      <c r="U441" s="318" t="str">
        <f t="shared" si="63"/>
        <v/>
      </c>
      <c r="V441" s="318" t="str">
        <f t="shared" si="64"/>
        <v/>
      </c>
      <c r="W441" s="318" t="str">
        <f t="shared" si="65"/>
        <v/>
      </c>
    </row>
    <row r="442" spans="1:23" ht="15">
      <c r="A442" s="327" t="str">
        <f>IF(eligibilité!A230="","",eligibilité!A230)</f>
        <v/>
      </c>
      <c r="B442" s="766" t="str">
        <f t="shared" si="55"/>
        <v/>
      </c>
      <c r="C442" s="766"/>
      <c r="D442" s="766"/>
      <c r="E442" s="766"/>
      <c r="F442" s="328" t="str">
        <f>IF(eligibilité!AF230="","",eligibilité!AF230)</f>
        <v/>
      </c>
      <c r="G442" s="329" t="str">
        <f>IF(AND(eligibilité!AG230="",F442="Non éligible"),"Non éligible",eligibilité!AG230)</f>
        <v/>
      </c>
      <c r="H442" s="772" t="str">
        <f t="shared" si="42"/>
        <v/>
      </c>
      <c r="I442" s="772"/>
      <c r="J442" s="772"/>
      <c r="K442" s="447" t="str">
        <f t="shared" si="44"/>
        <v/>
      </c>
      <c r="L442" s="316" t="str">
        <f>eligibilité!AD230</f>
        <v/>
      </c>
      <c r="M442" s="317" t="str">
        <f>eligibilité!AH230</f>
        <v/>
      </c>
      <c r="N442" s="108" t="str">
        <f t="shared" si="56"/>
        <v/>
      </c>
      <c r="O442" s="107" t="str">
        <f t="shared" si="57"/>
        <v/>
      </c>
      <c r="P442" s="109" t="str">
        <f t="shared" si="58"/>
        <v/>
      </c>
      <c r="Q442" s="109" t="str">
        <f t="shared" si="59"/>
        <v/>
      </c>
      <c r="R442" s="316" t="str">
        <f t="shared" si="60"/>
        <v/>
      </c>
      <c r="S442" s="317" t="str">
        <f t="shared" si="61"/>
        <v/>
      </c>
      <c r="T442" s="317" t="str">
        <f t="shared" si="62"/>
        <v/>
      </c>
      <c r="U442" s="318" t="str">
        <f t="shared" si="63"/>
        <v/>
      </c>
      <c r="V442" s="318" t="str">
        <f t="shared" si="64"/>
        <v/>
      </c>
      <c r="W442" s="318" t="str">
        <f t="shared" si="65"/>
        <v/>
      </c>
    </row>
    <row r="443" spans="1:23" ht="15">
      <c r="A443" s="327" t="str">
        <f>IF(eligibilité!A231="","",eligibilité!A231)</f>
        <v/>
      </c>
      <c r="B443" s="766" t="str">
        <f t="shared" si="55"/>
        <v/>
      </c>
      <c r="C443" s="766"/>
      <c r="D443" s="766"/>
      <c r="E443" s="766"/>
      <c r="F443" s="328" t="str">
        <f>IF(eligibilité!AF231="","",eligibilité!AF231)</f>
        <v/>
      </c>
      <c r="G443" s="329" t="str">
        <f>IF(AND(eligibilité!AG231="",F443="Non éligible"),"Non éligible",eligibilité!AG231)</f>
        <v/>
      </c>
      <c r="H443" s="772" t="str">
        <f t="shared" si="42"/>
        <v/>
      </c>
      <c r="I443" s="772"/>
      <c r="J443" s="772"/>
      <c r="K443" s="447" t="str">
        <f t="shared" si="44"/>
        <v/>
      </c>
      <c r="L443" s="316" t="str">
        <f>eligibilité!AD231</f>
        <v/>
      </c>
      <c r="M443" s="317" t="str">
        <f>eligibilité!AH231</f>
        <v/>
      </c>
      <c r="N443" s="108" t="str">
        <f t="shared" si="56"/>
        <v/>
      </c>
      <c r="O443" s="107" t="str">
        <f t="shared" si="57"/>
        <v/>
      </c>
      <c r="P443" s="109" t="str">
        <f t="shared" si="58"/>
        <v/>
      </c>
      <c r="Q443" s="109" t="str">
        <f t="shared" si="59"/>
        <v/>
      </c>
      <c r="R443" s="316" t="str">
        <f t="shared" si="60"/>
        <v/>
      </c>
      <c r="S443" s="317" t="str">
        <f t="shared" si="61"/>
        <v/>
      </c>
      <c r="T443" s="317" t="str">
        <f t="shared" si="62"/>
        <v/>
      </c>
      <c r="U443" s="318" t="str">
        <f t="shared" si="63"/>
        <v/>
      </c>
      <c r="V443" s="318" t="str">
        <f t="shared" si="64"/>
        <v/>
      </c>
      <c r="W443" s="318" t="str">
        <f t="shared" si="65"/>
        <v/>
      </c>
    </row>
    <row r="444" spans="1:23" ht="15">
      <c r="A444" s="327" t="str">
        <f>IF(eligibilité!A232="","",eligibilité!A232)</f>
        <v/>
      </c>
      <c r="B444" s="766" t="str">
        <f t="shared" si="55"/>
        <v/>
      </c>
      <c r="C444" s="766"/>
      <c r="D444" s="766"/>
      <c r="E444" s="766"/>
      <c r="F444" s="328" t="str">
        <f>IF(eligibilité!AF232="","",eligibilité!AF232)</f>
        <v/>
      </c>
      <c r="G444" s="329" t="str">
        <f>IF(AND(eligibilité!AG232="",F444="Non éligible"),"Non éligible",eligibilité!AG232)</f>
        <v/>
      </c>
      <c r="H444" s="772" t="str">
        <f t="shared" si="42"/>
        <v/>
      </c>
      <c r="I444" s="772"/>
      <c r="J444" s="772"/>
      <c r="K444" s="447" t="str">
        <f t="shared" si="44"/>
        <v/>
      </c>
      <c r="L444" s="316" t="str">
        <f>eligibilité!AD232</f>
        <v/>
      </c>
      <c r="M444" s="317" t="str">
        <f>eligibilité!AH232</f>
        <v/>
      </c>
      <c r="N444" s="108" t="str">
        <f t="shared" si="56"/>
        <v/>
      </c>
      <c r="O444" s="107" t="str">
        <f t="shared" si="57"/>
        <v/>
      </c>
      <c r="P444" s="109" t="str">
        <f t="shared" si="58"/>
        <v/>
      </c>
      <c r="Q444" s="109" t="str">
        <f t="shared" si="59"/>
        <v/>
      </c>
      <c r="R444" s="316" t="str">
        <f t="shared" si="60"/>
        <v/>
      </c>
      <c r="S444" s="317" t="str">
        <f t="shared" si="61"/>
        <v/>
      </c>
      <c r="T444" s="317" t="str">
        <f t="shared" si="62"/>
        <v/>
      </c>
      <c r="U444" s="318" t="str">
        <f t="shared" si="63"/>
        <v/>
      </c>
      <c r="V444" s="318" t="str">
        <f t="shared" si="64"/>
        <v/>
      </c>
      <c r="W444" s="318" t="str">
        <f t="shared" si="65"/>
        <v/>
      </c>
    </row>
    <row r="445" spans="1:23" ht="15">
      <c r="A445" s="327" t="str">
        <f>IF(eligibilité!A233="","",eligibilité!A233)</f>
        <v/>
      </c>
      <c r="B445" s="766" t="str">
        <f t="shared" si="55"/>
        <v/>
      </c>
      <c r="C445" s="766"/>
      <c r="D445" s="766"/>
      <c r="E445" s="766"/>
      <c r="F445" s="328" t="str">
        <f>IF(eligibilité!AF233="","",eligibilité!AF233)</f>
        <v/>
      </c>
      <c r="G445" s="329" t="str">
        <f>IF(AND(eligibilité!AG233="",F445="Non éligible"),"Non éligible",eligibilité!AG233)</f>
        <v/>
      </c>
      <c r="H445" s="772" t="str">
        <f t="shared" si="42"/>
        <v/>
      </c>
      <c r="I445" s="772"/>
      <c r="J445" s="772"/>
      <c r="K445" s="447" t="str">
        <f t="shared" si="44"/>
        <v/>
      </c>
      <c r="L445" s="316" t="str">
        <f>eligibilité!AD233</f>
        <v/>
      </c>
      <c r="M445" s="317" t="str">
        <f>eligibilité!AH233</f>
        <v/>
      </c>
      <c r="N445" s="108" t="str">
        <f t="shared" si="56"/>
        <v/>
      </c>
      <c r="O445" s="107" t="str">
        <f t="shared" si="57"/>
        <v/>
      </c>
      <c r="P445" s="109" t="str">
        <f t="shared" si="58"/>
        <v/>
      </c>
      <c r="Q445" s="109" t="str">
        <f t="shared" si="59"/>
        <v/>
      </c>
      <c r="R445" s="316" t="str">
        <f t="shared" si="60"/>
        <v/>
      </c>
      <c r="S445" s="317" t="str">
        <f t="shared" si="61"/>
        <v/>
      </c>
      <c r="T445" s="317" t="str">
        <f t="shared" si="62"/>
        <v/>
      </c>
      <c r="U445" s="318" t="str">
        <f t="shared" si="63"/>
        <v/>
      </c>
      <c r="V445" s="318" t="str">
        <f t="shared" si="64"/>
        <v/>
      </c>
      <c r="W445" s="318" t="str">
        <f t="shared" si="65"/>
        <v/>
      </c>
    </row>
    <row r="446" spans="1:23" ht="15">
      <c r="A446" s="327" t="str">
        <f>IF(eligibilité!A234="","",eligibilité!A234)</f>
        <v/>
      </c>
      <c r="B446" s="766" t="str">
        <f t="shared" si="55"/>
        <v/>
      </c>
      <c r="C446" s="766"/>
      <c r="D446" s="766"/>
      <c r="E446" s="766"/>
      <c r="F446" s="328" t="str">
        <f>IF(eligibilité!AF234="","",eligibilité!AF234)</f>
        <v/>
      </c>
      <c r="G446" s="329" t="str">
        <f>IF(AND(eligibilité!AG234="",F446="Non éligible"),"Non éligible",eligibilité!AG234)</f>
        <v/>
      </c>
      <c r="H446" s="772" t="str">
        <f t="shared" si="42"/>
        <v/>
      </c>
      <c r="I446" s="772"/>
      <c r="J446" s="772"/>
      <c r="K446" s="447" t="str">
        <f t="shared" si="44"/>
        <v/>
      </c>
      <c r="L446" s="316" t="str">
        <f>eligibilité!AD234</f>
        <v/>
      </c>
      <c r="M446" s="317" t="str">
        <f>eligibilité!AH234</f>
        <v/>
      </c>
      <c r="N446" s="108" t="str">
        <f t="shared" si="56"/>
        <v/>
      </c>
      <c r="O446" s="107" t="str">
        <f t="shared" si="57"/>
        <v/>
      </c>
      <c r="P446" s="109" t="str">
        <f t="shared" si="58"/>
        <v/>
      </c>
      <c r="Q446" s="109" t="str">
        <f t="shared" si="59"/>
        <v/>
      </c>
      <c r="R446" s="316" t="str">
        <f t="shared" si="60"/>
        <v/>
      </c>
      <c r="S446" s="317" t="str">
        <f t="shared" si="61"/>
        <v/>
      </c>
      <c r="T446" s="317" t="str">
        <f t="shared" si="62"/>
        <v/>
      </c>
      <c r="U446" s="318" t="str">
        <f t="shared" si="63"/>
        <v/>
      </c>
      <c r="V446" s="318" t="str">
        <f t="shared" si="64"/>
        <v/>
      </c>
      <c r="W446" s="318" t="str">
        <f t="shared" si="65"/>
        <v/>
      </c>
    </row>
    <row r="447" spans="1:23" ht="15">
      <c r="A447" s="327" t="str">
        <f>IF(eligibilité!A235="","",eligibilité!A235)</f>
        <v/>
      </c>
      <c r="B447" s="766" t="str">
        <f t="shared" si="55"/>
        <v/>
      </c>
      <c r="C447" s="766"/>
      <c r="D447" s="766"/>
      <c r="E447" s="766"/>
      <c r="F447" s="328" t="str">
        <f>IF(eligibilité!AF235="","",eligibilité!AF235)</f>
        <v/>
      </c>
      <c r="G447" s="329" t="str">
        <f>IF(AND(eligibilité!AG235="",F447="Non éligible"),"Non éligible",eligibilité!AG235)</f>
        <v/>
      </c>
      <c r="H447" s="772" t="str">
        <f t="shared" si="42"/>
        <v/>
      </c>
      <c r="I447" s="772"/>
      <c r="J447" s="772"/>
      <c r="K447" s="447" t="str">
        <f t="shared" si="44"/>
        <v/>
      </c>
      <c r="L447" s="316" t="str">
        <f>eligibilité!AD235</f>
        <v/>
      </c>
      <c r="M447" s="317" t="str">
        <f>eligibilité!AH235</f>
        <v/>
      </c>
      <c r="N447" s="108" t="str">
        <f t="shared" si="56"/>
        <v/>
      </c>
      <c r="O447" s="107" t="str">
        <f t="shared" si="57"/>
        <v/>
      </c>
      <c r="P447" s="109" t="str">
        <f t="shared" si="58"/>
        <v/>
      </c>
      <c r="Q447" s="109" t="str">
        <f t="shared" si="59"/>
        <v/>
      </c>
      <c r="R447" s="316" t="str">
        <f t="shared" si="60"/>
        <v/>
      </c>
      <c r="S447" s="317" t="str">
        <f t="shared" si="61"/>
        <v/>
      </c>
      <c r="T447" s="317" t="str">
        <f t="shared" si="62"/>
        <v/>
      </c>
      <c r="U447" s="318" t="str">
        <f t="shared" si="63"/>
        <v/>
      </c>
      <c r="V447" s="318" t="str">
        <f t="shared" si="64"/>
        <v/>
      </c>
      <c r="W447" s="318" t="str">
        <f t="shared" si="65"/>
        <v/>
      </c>
    </row>
    <row r="448" spans="1:23" ht="15">
      <c r="A448" s="327" t="str">
        <f>IF(eligibilité!A236="","",eligibilité!A236)</f>
        <v/>
      </c>
      <c r="B448" s="766" t="str">
        <f t="shared" si="55"/>
        <v/>
      </c>
      <c r="C448" s="766"/>
      <c r="D448" s="766"/>
      <c r="E448" s="766"/>
      <c r="F448" s="328" t="str">
        <f>IF(eligibilité!AF236="","",eligibilité!AF236)</f>
        <v/>
      </c>
      <c r="G448" s="329" t="str">
        <f>IF(AND(eligibilité!AG236="",F448="Non éligible"),"Non éligible",eligibilité!AG236)</f>
        <v/>
      </c>
      <c r="H448" s="772" t="str">
        <f t="shared" si="42"/>
        <v/>
      </c>
      <c r="I448" s="772"/>
      <c r="J448" s="772"/>
      <c r="K448" s="447" t="str">
        <f t="shared" si="44"/>
        <v/>
      </c>
      <c r="L448" s="316" t="str">
        <f>eligibilité!AD236</f>
        <v/>
      </c>
      <c r="M448" s="317" t="str">
        <f>eligibilité!AH236</f>
        <v/>
      </c>
      <c r="N448" s="108" t="str">
        <f t="shared" si="56"/>
        <v/>
      </c>
      <c r="O448" s="107" t="str">
        <f t="shared" si="57"/>
        <v/>
      </c>
      <c r="P448" s="109" t="str">
        <f t="shared" si="58"/>
        <v/>
      </c>
      <c r="Q448" s="109" t="str">
        <f t="shared" si="59"/>
        <v/>
      </c>
      <c r="R448" s="316" t="str">
        <f t="shared" si="60"/>
        <v/>
      </c>
      <c r="S448" s="317" t="str">
        <f t="shared" si="61"/>
        <v/>
      </c>
      <c r="T448" s="317" t="str">
        <f t="shared" si="62"/>
        <v/>
      </c>
      <c r="U448" s="318" t="str">
        <f t="shared" si="63"/>
        <v/>
      </c>
      <c r="V448" s="318" t="str">
        <f t="shared" si="64"/>
        <v/>
      </c>
      <c r="W448" s="318" t="str">
        <f t="shared" si="65"/>
        <v/>
      </c>
    </row>
    <row r="449" spans="1:23" ht="15">
      <c r="A449" s="327" t="str">
        <f>IF(eligibilité!A237="","",eligibilité!A237)</f>
        <v/>
      </c>
      <c r="B449" s="766" t="str">
        <f t="shared" si="55"/>
        <v/>
      </c>
      <c r="C449" s="766"/>
      <c r="D449" s="766"/>
      <c r="E449" s="766"/>
      <c r="F449" s="328" t="str">
        <f>IF(eligibilité!AF237="","",eligibilité!AF237)</f>
        <v/>
      </c>
      <c r="G449" s="329" t="str">
        <f>IF(AND(eligibilité!AG237="",F449="Non éligible"),"Non éligible",eligibilité!AG237)</f>
        <v/>
      </c>
      <c r="H449" s="772" t="str">
        <f t="shared" si="42"/>
        <v/>
      </c>
      <c r="I449" s="772"/>
      <c r="J449" s="772"/>
      <c r="K449" s="447" t="str">
        <f t="shared" si="44"/>
        <v/>
      </c>
      <c r="L449" s="316" t="str">
        <f>eligibilité!AD237</f>
        <v/>
      </c>
      <c r="M449" s="317" t="str">
        <f>eligibilité!AH237</f>
        <v/>
      </c>
      <c r="N449" s="108" t="str">
        <f t="shared" si="56"/>
        <v/>
      </c>
      <c r="O449" s="107" t="str">
        <f t="shared" si="57"/>
        <v/>
      </c>
      <c r="P449" s="109" t="str">
        <f t="shared" si="58"/>
        <v/>
      </c>
      <c r="Q449" s="109" t="str">
        <f t="shared" si="59"/>
        <v/>
      </c>
      <c r="R449" s="316" t="str">
        <f t="shared" si="60"/>
        <v/>
      </c>
      <c r="S449" s="317" t="str">
        <f t="shared" si="61"/>
        <v/>
      </c>
      <c r="T449" s="317" t="str">
        <f t="shared" si="62"/>
        <v/>
      </c>
      <c r="U449" s="318" t="str">
        <f t="shared" si="63"/>
        <v/>
      </c>
      <c r="V449" s="318" t="str">
        <f t="shared" si="64"/>
        <v/>
      </c>
      <c r="W449" s="318" t="str">
        <f t="shared" si="65"/>
        <v/>
      </c>
    </row>
    <row r="450" spans="1:23" ht="15">
      <c r="A450" s="327" t="str">
        <f>IF(eligibilité!A238="","",eligibilité!A238)</f>
        <v/>
      </c>
      <c r="B450" s="766" t="str">
        <f t="shared" si="55"/>
        <v/>
      </c>
      <c r="C450" s="766"/>
      <c r="D450" s="766"/>
      <c r="E450" s="766"/>
      <c r="F450" s="328" t="str">
        <f>IF(eligibilité!AF238="","",eligibilité!AF238)</f>
        <v/>
      </c>
      <c r="G450" s="329" t="str">
        <f>IF(AND(eligibilité!AG238="",F450="Non éligible"),"Non éligible",eligibilité!AG238)</f>
        <v/>
      </c>
      <c r="H450" s="772" t="str">
        <f t="shared" si="42"/>
        <v/>
      </c>
      <c r="I450" s="772"/>
      <c r="J450" s="772"/>
      <c r="K450" s="447" t="str">
        <f t="shared" si="44"/>
        <v/>
      </c>
      <c r="L450" s="316" t="str">
        <f>eligibilité!AD238</f>
        <v/>
      </c>
      <c r="M450" s="317" t="str">
        <f>eligibilité!AH238</f>
        <v/>
      </c>
      <c r="N450" s="108" t="str">
        <f t="shared" si="56"/>
        <v/>
      </c>
      <c r="O450" s="107" t="str">
        <f t="shared" si="57"/>
        <v/>
      </c>
      <c r="P450" s="109" t="str">
        <f t="shared" si="58"/>
        <v/>
      </c>
      <c r="Q450" s="109" t="str">
        <f t="shared" si="59"/>
        <v/>
      </c>
      <c r="R450" s="316" t="str">
        <f t="shared" si="60"/>
        <v/>
      </c>
      <c r="S450" s="317" t="str">
        <f t="shared" si="61"/>
        <v/>
      </c>
      <c r="T450" s="317" t="str">
        <f t="shared" si="62"/>
        <v/>
      </c>
      <c r="U450" s="318" t="str">
        <f t="shared" si="63"/>
        <v/>
      </c>
      <c r="V450" s="318" t="str">
        <f t="shared" si="64"/>
        <v/>
      </c>
      <c r="W450" s="318" t="str">
        <f t="shared" si="65"/>
        <v/>
      </c>
    </row>
    <row r="451" spans="1:23" ht="15">
      <c r="A451" s="327" t="str">
        <f>IF(eligibilité!A239="","",eligibilité!A239)</f>
        <v/>
      </c>
      <c r="B451" s="766" t="str">
        <f t="shared" si="55"/>
        <v/>
      </c>
      <c r="C451" s="766"/>
      <c r="D451" s="766"/>
      <c r="E451" s="766"/>
      <c r="F451" s="328" t="str">
        <f>IF(eligibilité!AF239="","",eligibilité!AF239)</f>
        <v/>
      </c>
      <c r="G451" s="329" t="str">
        <f>IF(AND(eligibilité!AG239="",F451="Non éligible"),"Non éligible",eligibilité!AG239)</f>
        <v/>
      </c>
      <c r="H451" s="772" t="str">
        <f t="shared" si="42"/>
        <v/>
      </c>
      <c r="I451" s="772"/>
      <c r="J451" s="772"/>
      <c r="K451" s="447" t="str">
        <f t="shared" si="44"/>
        <v/>
      </c>
      <c r="L451" s="316" t="str">
        <f>eligibilité!AD239</f>
        <v/>
      </c>
      <c r="M451" s="317" t="str">
        <f>eligibilité!AH239</f>
        <v/>
      </c>
      <c r="N451" s="108" t="str">
        <f t="shared" si="56"/>
        <v/>
      </c>
      <c r="O451" s="107" t="str">
        <f t="shared" si="57"/>
        <v/>
      </c>
      <c r="P451" s="109" t="str">
        <f t="shared" si="58"/>
        <v/>
      </c>
      <c r="Q451" s="109" t="str">
        <f t="shared" si="59"/>
        <v/>
      </c>
      <c r="R451" s="316" t="str">
        <f t="shared" si="60"/>
        <v/>
      </c>
      <c r="S451" s="317" t="str">
        <f t="shared" si="61"/>
        <v/>
      </c>
      <c r="T451" s="317" t="str">
        <f t="shared" si="62"/>
        <v/>
      </c>
      <c r="U451" s="318" t="str">
        <f t="shared" si="63"/>
        <v/>
      </c>
      <c r="V451" s="318" t="str">
        <f t="shared" si="64"/>
        <v/>
      </c>
      <c r="W451" s="318" t="str">
        <f t="shared" si="65"/>
        <v/>
      </c>
    </row>
    <row r="452" spans="1:23" ht="15">
      <c r="A452" s="327" t="str">
        <f>IF(eligibilité!A240="","",eligibilité!A240)</f>
        <v/>
      </c>
      <c r="B452" s="766" t="str">
        <f t="shared" si="55"/>
        <v/>
      </c>
      <c r="C452" s="766"/>
      <c r="D452" s="766"/>
      <c r="E452" s="766"/>
      <c r="F452" s="328" t="str">
        <f>IF(eligibilité!AF240="","",eligibilité!AF240)</f>
        <v/>
      </c>
      <c r="G452" s="329" t="str">
        <f>IF(AND(eligibilité!AG240="",F452="Non éligible"),"Non éligible",eligibilité!AG240)</f>
        <v/>
      </c>
      <c r="H452" s="772" t="str">
        <f t="shared" si="42"/>
        <v/>
      </c>
      <c r="I452" s="772"/>
      <c r="J452" s="772"/>
      <c r="K452" s="447" t="str">
        <f t="shared" si="44"/>
        <v/>
      </c>
      <c r="L452" s="316" t="str">
        <f>eligibilité!AD240</f>
        <v/>
      </c>
      <c r="M452" s="317" t="str">
        <f>eligibilité!AH240</f>
        <v/>
      </c>
      <c r="N452" s="108" t="str">
        <f t="shared" si="56"/>
        <v/>
      </c>
      <c r="O452" s="107" t="str">
        <f t="shared" si="57"/>
        <v/>
      </c>
      <c r="P452" s="109" t="str">
        <f t="shared" si="58"/>
        <v/>
      </c>
      <c r="Q452" s="109" t="str">
        <f t="shared" si="59"/>
        <v/>
      </c>
      <c r="R452" s="316" t="str">
        <f t="shared" si="60"/>
        <v/>
      </c>
      <c r="S452" s="317" t="str">
        <f t="shared" si="61"/>
        <v/>
      </c>
      <c r="T452" s="317" t="str">
        <f t="shared" si="62"/>
        <v/>
      </c>
      <c r="U452" s="318" t="str">
        <f t="shared" si="63"/>
        <v/>
      </c>
      <c r="V452" s="318" t="str">
        <f t="shared" si="64"/>
        <v/>
      </c>
      <c r="W452" s="318" t="str">
        <f t="shared" si="65"/>
        <v/>
      </c>
    </row>
    <row r="453" spans="1:23" ht="15">
      <c r="A453" s="327" t="str">
        <f>IF(eligibilité!A241="","",eligibilité!A241)</f>
        <v/>
      </c>
      <c r="B453" s="766" t="str">
        <f t="shared" si="55"/>
        <v/>
      </c>
      <c r="C453" s="766"/>
      <c r="D453" s="766"/>
      <c r="E453" s="766"/>
      <c r="F453" s="328" t="str">
        <f>IF(eligibilité!AF241="","",eligibilité!AF241)</f>
        <v/>
      </c>
      <c r="G453" s="329" t="str">
        <f>IF(AND(eligibilité!AG241="",F453="Non éligible"),"Non éligible",eligibilité!AG241)</f>
        <v/>
      </c>
      <c r="H453" s="772" t="str">
        <f t="shared" si="42"/>
        <v/>
      </c>
      <c r="I453" s="772"/>
      <c r="J453" s="772"/>
      <c r="K453" s="447" t="str">
        <f t="shared" si="44"/>
        <v/>
      </c>
      <c r="L453" s="316" t="str">
        <f>eligibilité!AD241</f>
        <v/>
      </c>
      <c r="M453" s="317" t="str">
        <f>eligibilité!AH241</f>
        <v/>
      </c>
      <c r="N453" s="108" t="str">
        <f t="shared" si="56"/>
        <v/>
      </c>
      <c r="O453" s="107" t="str">
        <f t="shared" si="57"/>
        <v/>
      </c>
      <c r="P453" s="109" t="str">
        <f t="shared" si="58"/>
        <v/>
      </c>
      <c r="Q453" s="109" t="str">
        <f t="shared" si="59"/>
        <v/>
      </c>
      <c r="R453" s="316" t="str">
        <f t="shared" si="60"/>
        <v/>
      </c>
      <c r="S453" s="317" t="str">
        <f t="shared" si="61"/>
        <v/>
      </c>
      <c r="T453" s="317" t="str">
        <f t="shared" si="62"/>
        <v/>
      </c>
      <c r="U453" s="318" t="str">
        <f t="shared" si="63"/>
        <v/>
      </c>
      <c r="V453" s="318" t="str">
        <f t="shared" si="64"/>
        <v/>
      </c>
      <c r="W453" s="318" t="str">
        <f t="shared" si="65"/>
        <v/>
      </c>
    </row>
    <row r="454" spans="1:23" ht="15">
      <c r="A454" s="327" t="str">
        <f>IF(eligibilité!A242="","",eligibilité!A242)</f>
        <v/>
      </c>
      <c r="B454" s="766" t="str">
        <f t="shared" si="55"/>
        <v/>
      </c>
      <c r="C454" s="766"/>
      <c r="D454" s="766"/>
      <c r="E454" s="766"/>
      <c r="F454" s="328" t="str">
        <f>IF(eligibilité!AF242="","",eligibilité!AF242)</f>
        <v/>
      </c>
      <c r="G454" s="329" t="str">
        <f>IF(AND(eligibilité!AG242="",F454="Non éligible"),"Non éligible",eligibilité!AG242)</f>
        <v/>
      </c>
      <c r="H454" s="772" t="str">
        <f t="shared" si="42"/>
        <v/>
      </c>
      <c r="I454" s="772"/>
      <c r="J454" s="772"/>
      <c r="K454" s="447" t="str">
        <f t="shared" si="44"/>
        <v/>
      </c>
      <c r="L454" s="316" t="str">
        <f>eligibilité!AD242</f>
        <v/>
      </c>
      <c r="M454" s="317" t="str">
        <f>eligibilité!AH242</f>
        <v/>
      </c>
      <c r="N454" s="108" t="str">
        <f t="shared" si="56"/>
        <v/>
      </c>
      <c r="O454" s="107" t="str">
        <f t="shared" si="57"/>
        <v/>
      </c>
      <c r="P454" s="109" t="str">
        <f t="shared" si="58"/>
        <v/>
      </c>
      <c r="Q454" s="109" t="str">
        <f t="shared" si="59"/>
        <v/>
      </c>
      <c r="R454" s="316" t="str">
        <f t="shared" si="60"/>
        <v/>
      </c>
      <c r="S454" s="317" t="str">
        <f t="shared" si="61"/>
        <v/>
      </c>
      <c r="T454" s="317" t="str">
        <f t="shared" si="62"/>
        <v/>
      </c>
      <c r="U454" s="318" t="str">
        <f t="shared" si="63"/>
        <v/>
      </c>
      <c r="V454" s="318" t="str">
        <f t="shared" si="64"/>
        <v/>
      </c>
      <c r="W454" s="318" t="str">
        <f t="shared" si="65"/>
        <v/>
      </c>
    </row>
    <row r="455" spans="1:23" ht="15">
      <c r="A455" s="327" t="str">
        <f>IF(eligibilité!A243="","",eligibilité!A243)</f>
        <v/>
      </c>
      <c r="B455" s="766" t="str">
        <f t="shared" si="55"/>
        <v/>
      </c>
      <c r="C455" s="766"/>
      <c r="D455" s="766"/>
      <c r="E455" s="766"/>
      <c r="F455" s="328" t="str">
        <f>IF(eligibilité!AF243="","",eligibilité!AF243)</f>
        <v/>
      </c>
      <c r="G455" s="329" t="str">
        <f>IF(AND(eligibilité!AG243="",F455="Non éligible"),"Non éligible",eligibilité!AG243)</f>
        <v/>
      </c>
      <c r="H455" s="772" t="str">
        <f t="shared" si="42"/>
        <v/>
      </c>
      <c r="I455" s="772"/>
      <c r="J455" s="772"/>
      <c r="K455" s="447" t="str">
        <f t="shared" si="44"/>
        <v/>
      </c>
      <c r="L455" s="316" t="str">
        <f>eligibilité!AD243</f>
        <v/>
      </c>
      <c r="M455" s="317" t="str">
        <f>eligibilité!AH243</f>
        <v/>
      </c>
      <c r="N455" s="108" t="str">
        <f t="shared" si="56"/>
        <v/>
      </c>
      <c r="O455" s="107" t="str">
        <f t="shared" si="57"/>
        <v/>
      </c>
      <c r="P455" s="109" t="str">
        <f t="shared" si="58"/>
        <v/>
      </c>
      <c r="Q455" s="109" t="str">
        <f t="shared" si="59"/>
        <v/>
      </c>
      <c r="R455" s="316" t="str">
        <f t="shared" si="60"/>
        <v/>
      </c>
      <c r="S455" s="317" t="str">
        <f t="shared" si="61"/>
        <v/>
      </c>
      <c r="T455" s="317" t="str">
        <f t="shared" si="62"/>
        <v/>
      </c>
      <c r="U455" s="318" t="str">
        <f t="shared" si="63"/>
        <v/>
      </c>
      <c r="V455" s="318" t="str">
        <f t="shared" si="64"/>
        <v/>
      </c>
      <c r="W455" s="318" t="str">
        <f t="shared" si="65"/>
        <v/>
      </c>
    </row>
    <row r="456" spans="1:23" ht="15">
      <c r="A456" s="327" t="str">
        <f>IF(eligibilité!A244="","",eligibilité!A244)</f>
        <v/>
      </c>
      <c r="B456" s="766" t="str">
        <f t="shared" si="55"/>
        <v/>
      </c>
      <c r="C456" s="766"/>
      <c r="D456" s="766"/>
      <c r="E456" s="766"/>
      <c r="F456" s="328" t="str">
        <f>IF(eligibilité!AF244="","",eligibilité!AF244)</f>
        <v/>
      </c>
      <c r="G456" s="329" t="str">
        <f>IF(AND(eligibilité!AG244="",F456="Non éligible"),"Non éligible",eligibilité!AG244)</f>
        <v/>
      </c>
      <c r="H456" s="772" t="str">
        <f t="shared" si="42"/>
        <v/>
      </c>
      <c r="I456" s="772"/>
      <c r="J456" s="772"/>
      <c r="K456" s="447" t="str">
        <f t="shared" si="44"/>
        <v/>
      </c>
      <c r="L456" s="316" t="str">
        <f>eligibilité!AD244</f>
        <v/>
      </c>
      <c r="M456" s="317" t="str">
        <f>eligibilité!AH244</f>
        <v/>
      </c>
      <c r="N456" s="108" t="str">
        <f t="shared" si="56"/>
        <v/>
      </c>
      <c r="O456" s="107" t="str">
        <f t="shared" si="57"/>
        <v/>
      </c>
      <c r="P456" s="109" t="str">
        <f t="shared" si="58"/>
        <v/>
      </c>
      <c r="Q456" s="109" t="str">
        <f t="shared" si="59"/>
        <v/>
      </c>
      <c r="R456" s="316" t="str">
        <f t="shared" si="60"/>
        <v/>
      </c>
      <c r="S456" s="317" t="str">
        <f t="shared" si="61"/>
        <v/>
      </c>
      <c r="T456" s="317" t="str">
        <f t="shared" si="62"/>
        <v/>
      </c>
      <c r="U456" s="318" t="str">
        <f t="shared" si="63"/>
        <v/>
      </c>
      <c r="V456" s="318" t="str">
        <f t="shared" si="64"/>
        <v/>
      </c>
      <c r="W456" s="318" t="str">
        <f t="shared" si="65"/>
        <v/>
      </c>
    </row>
    <row r="457" spans="1:23" ht="15">
      <c r="A457" s="327" t="str">
        <f>IF(eligibilité!A245="","",eligibilité!A245)</f>
        <v/>
      </c>
      <c r="B457" s="766" t="str">
        <f t="shared" si="55"/>
        <v/>
      </c>
      <c r="C457" s="766"/>
      <c r="D457" s="766"/>
      <c r="E457" s="766"/>
      <c r="F457" s="328" t="str">
        <f>IF(eligibilité!AF245="","",eligibilité!AF245)</f>
        <v/>
      </c>
      <c r="G457" s="329" t="str">
        <f>IF(AND(eligibilité!AG245="",F457="Non éligible"),"Non éligible",eligibilité!AG245)</f>
        <v/>
      </c>
      <c r="H457" s="772" t="str">
        <f t="shared" si="42"/>
        <v/>
      </c>
      <c r="I457" s="772"/>
      <c r="J457" s="772"/>
      <c r="K457" s="447" t="str">
        <f t="shared" si="44"/>
        <v/>
      </c>
      <c r="L457" s="316" t="str">
        <f>eligibilité!AD245</f>
        <v/>
      </c>
      <c r="M457" s="317" t="str">
        <f>eligibilité!AH245</f>
        <v/>
      </c>
      <c r="N457" s="108" t="str">
        <f t="shared" si="56"/>
        <v/>
      </c>
      <c r="O457" s="107" t="str">
        <f t="shared" si="57"/>
        <v/>
      </c>
      <c r="P457" s="109" t="str">
        <f t="shared" si="58"/>
        <v/>
      </c>
      <c r="Q457" s="109" t="str">
        <f t="shared" si="59"/>
        <v/>
      </c>
      <c r="R457" s="316" t="str">
        <f t="shared" si="60"/>
        <v/>
      </c>
      <c r="S457" s="317" t="str">
        <f t="shared" si="61"/>
        <v/>
      </c>
      <c r="T457" s="317" t="str">
        <f t="shared" si="62"/>
        <v/>
      </c>
      <c r="U457" s="318" t="str">
        <f t="shared" si="63"/>
        <v/>
      </c>
      <c r="V457" s="318" t="str">
        <f t="shared" si="64"/>
        <v/>
      </c>
      <c r="W457" s="318" t="str">
        <f t="shared" si="65"/>
        <v/>
      </c>
    </row>
    <row r="458" spans="1:23" ht="15">
      <c r="A458" s="327" t="str">
        <f>IF(eligibilité!A246="","",eligibilité!A246)</f>
        <v/>
      </c>
      <c r="B458" s="766" t="str">
        <f t="shared" si="55"/>
        <v/>
      </c>
      <c r="C458" s="766"/>
      <c r="D458" s="766"/>
      <c r="E458" s="766"/>
      <c r="F458" s="328" t="str">
        <f>IF(eligibilité!AF246="","",eligibilité!AF246)</f>
        <v/>
      </c>
      <c r="G458" s="329" t="str">
        <f>IF(AND(eligibilité!AG246="",F458="Non éligible"),"Non éligible",eligibilité!AG246)</f>
        <v/>
      </c>
      <c r="H458" s="772" t="str">
        <f t="shared" si="42"/>
        <v/>
      </c>
      <c r="I458" s="772"/>
      <c r="J458" s="772"/>
      <c r="K458" s="447" t="str">
        <f t="shared" si="44"/>
        <v/>
      </c>
      <c r="L458" s="316" t="str">
        <f>eligibilité!AD246</f>
        <v/>
      </c>
      <c r="M458" s="317" t="str">
        <f>eligibilité!AH246</f>
        <v/>
      </c>
      <c r="N458" s="108" t="str">
        <f t="shared" si="56"/>
        <v/>
      </c>
      <c r="O458" s="107" t="str">
        <f t="shared" si="57"/>
        <v/>
      </c>
      <c r="P458" s="109" t="str">
        <f t="shared" si="58"/>
        <v/>
      </c>
      <c r="Q458" s="109" t="str">
        <f t="shared" si="59"/>
        <v/>
      </c>
      <c r="R458" s="316" t="str">
        <f t="shared" si="60"/>
        <v/>
      </c>
      <c r="S458" s="317" t="str">
        <f t="shared" si="61"/>
        <v/>
      </c>
      <c r="T458" s="317" t="str">
        <f t="shared" si="62"/>
        <v/>
      </c>
      <c r="U458" s="318" t="str">
        <f t="shared" si="63"/>
        <v/>
      </c>
      <c r="V458" s="318" t="str">
        <f t="shared" si="64"/>
        <v/>
      </c>
      <c r="W458" s="318" t="str">
        <f t="shared" si="65"/>
        <v/>
      </c>
    </row>
    <row r="459" spans="1:23" ht="15">
      <c r="A459" s="327" t="str">
        <f>IF(eligibilité!A247="","",eligibilité!A247)</f>
        <v/>
      </c>
      <c r="B459" s="766" t="str">
        <f t="shared" si="55"/>
        <v/>
      </c>
      <c r="C459" s="766"/>
      <c r="D459" s="766"/>
      <c r="E459" s="766"/>
      <c r="F459" s="328" t="str">
        <f>IF(eligibilité!AF247="","",eligibilité!AF247)</f>
        <v/>
      </c>
      <c r="G459" s="329" t="str">
        <f>IF(AND(eligibilité!AG247="",F459="Non éligible"),"Non éligible",eligibilité!AG247)</f>
        <v/>
      </c>
      <c r="H459" s="772" t="str">
        <f t="shared" si="42"/>
        <v/>
      </c>
      <c r="I459" s="772"/>
      <c r="J459" s="772"/>
      <c r="K459" s="447" t="str">
        <f t="shared" si="44"/>
        <v/>
      </c>
      <c r="L459" s="316" t="str">
        <f>eligibilité!AD247</f>
        <v/>
      </c>
      <c r="M459" s="317" t="str">
        <f>eligibilité!AH247</f>
        <v/>
      </c>
      <c r="N459" s="108" t="str">
        <f t="shared" si="56"/>
        <v/>
      </c>
      <c r="O459" s="107" t="str">
        <f t="shared" si="57"/>
        <v/>
      </c>
      <c r="P459" s="109" t="str">
        <f t="shared" si="58"/>
        <v/>
      </c>
      <c r="Q459" s="109" t="str">
        <f t="shared" si="59"/>
        <v/>
      </c>
      <c r="R459" s="316" t="str">
        <f t="shared" si="60"/>
        <v/>
      </c>
      <c r="S459" s="317" t="str">
        <f t="shared" si="61"/>
        <v/>
      </c>
      <c r="T459" s="317" t="str">
        <f t="shared" si="62"/>
        <v/>
      </c>
      <c r="U459" s="318" t="str">
        <f t="shared" si="63"/>
        <v/>
      </c>
      <c r="V459" s="318" t="str">
        <f t="shared" si="64"/>
        <v/>
      </c>
      <c r="W459" s="318" t="str">
        <f t="shared" si="65"/>
        <v/>
      </c>
    </row>
    <row r="460" spans="1:23" ht="15">
      <c r="A460" s="327" t="str">
        <f>IF(eligibilité!A248="","",eligibilité!A248)</f>
        <v/>
      </c>
      <c r="B460" s="766" t="str">
        <f t="shared" si="55"/>
        <v/>
      </c>
      <c r="C460" s="766"/>
      <c r="D460" s="766"/>
      <c r="E460" s="766"/>
      <c r="F460" s="328" t="str">
        <f>IF(eligibilité!AF248="","",eligibilité!AF248)</f>
        <v/>
      </c>
      <c r="G460" s="329" t="str">
        <f>IF(AND(eligibilité!AG248="",F460="Non éligible"),"Non éligible",eligibilité!AG248)</f>
        <v/>
      </c>
      <c r="H460" s="772" t="str">
        <f t="shared" si="42"/>
        <v/>
      </c>
      <c r="I460" s="772"/>
      <c r="J460" s="772"/>
      <c r="K460" s="447" t="str">
        <f t="shared" si="44"/>
        <v/>
      </c>
      <c r="L460" s="316" t="str">
        <f>eligibilité!AD248</f>
        <v/>
      </c>
      <c r="M460" s="317" t="str">
        <f>eligibilité!AH248</f>
        <v/>
      </c>
      <c r="N460" s="108" t="str">
        <f t="shared" si="56"/>
        <v/>
      </c>
      <c r="O460" s="107" t="str">
        <f t="shared" si="57"/>
        <v/>
      </c>
      <c r="P460" s="109" t="str">
        <f t="shared" si="58"/>
        <v/>
      </c>
      <c r="Q460" s="109" t="str">
        <f t="shared" si="59"/>
        <v/>
      </c>
      <c r="R460" s="316" t="str">
        <f t="shared" si="60"/>
        <v/>
      </c>
      <c r="S460" s="317" t="str">
        <f t="shared" si="61"/>
        <v/>
      </c>
      <c r="T460" s="317" t="str">
        <f t="shared" si="62"/>
        <v/>
      </c>
      <c r="U460" s="318" t="str">
        <f t="shared" si="63"/>
        <v/>
      </c>
      <c r="V460" s="318" t="str">
        <f t="shared" si="64"/>
        <v/>
      </c>
      <c r="W460" s="318" t="str">
        <f t="shared" si="65"/>
        <v/>
      </c>
    </row>
    <row r="461" spans="1:23" ht="15">
      <c r="A461" s="327" t="str">
        <f>IF(eligibilité!A249="","",eligibilité!A249)</f>
        <v/>
      </c>
      <c r="B461" s="766" t="str">
        <f t="shared" si="55"/>
        <v/>
      </c>
      <c r="C461" s="766"/>
      <c r="D461" s="766"/>
      <c r="E461" s="766"/>
      <c r="F461" s="328" t="str">
        <f>IF(eligibilité!AF249="","",eligibilité!AF249)</f>
        <v/>
      </c>
      <c r="G461" s="329" t="str">
        <f>IF(AND(eligibilité!AG249="",F461="Non éligible"),"Non éligible",eligibilité!AG249)</f>
        <v/>
      </c>
      <c r="H461" s="772" t="str">
        <f t="shared" si="42"/>
        <v/>
      </c>
      <c r="I461" s="772"/>
      <c r="J461" s="772"/>
      <c r="K461" s="447" t="str">
        <f t="shared" si="44"/>
        <v/>
      </c>
      <c r="L461" s="316" t="str">
        <f>eligibilité!AD249</f>
        <v/>
      </c>
      <c r="M461" s="317" t="str">
        <f>eligibilité!AH249</f>
        <v/>
      </c>
      <c r="N461" s="108" t="str">
        <f t="shared" si="56"/>
        <v/>
      </c>
      <c r="O461" s="107" t="str">
        <f t="shared" si="57"/>
        <v/>
      </c>
      <c r="P461" s="109" t="str">
        <f t="shared" si="58"/>
        <v/>
      </c>
      <c r="Q461" s="109" t="str">
        <f t="shared" si="59"/>
        <v/>
      </c>
      <c r="R461" s="316" t="str">
        <f t="shared" si="60"/>
        <v/>
      </c>
      <c r="S461" s="317" t="str">
        <f t="shared" si="61"/>
        <v/>
      </c>
      <c r="T461" s="317" t="str">
        <f t="shared" si="62"/>
        <v/>
      </c>
      <c r="U461" s="318" t="str">
        <f t="shared" si="63"/>
        <v/>
      </c>
      <c r="V461" s="318" t="str">
        <f t="shared" si="64"/>
        <v/>
      </c>
      <c r="W461" s="318" t="str">
        <f t="shared" si="65"/>
        <v/>
      </c>
    </row>
    <row r="462" spans="1:23" ht="15">
      <c r="A462" s="327" t="str">
        <f>IF(eligibilité!A250="","",eligibilité!A250)</f>
        <v/>
      </c>
      <c r="B462" s="766" t="str">
        <f t="shared" si="55"/>
        <v/>
      </c>
      <c r="C462" s="766"/>
      <c r="D462" s="766"/>
      <c r="E462" s="766"/>
      <c r="F462" s="328" t="str">
        <f>IF(eligibilité!AF250="","",eligibilité!AF250)</f>
        <v/>
      </c>
      <c r="G462" s="329" t="str">
        <f>IF(AND(eligibilité!AG250="",F462="Non éligible"),"Non éligible",eligibilité!AG250)</f>
        <v/>
      </c>
      <c r="H462" s="772" t="str">
        <f t="shared" si="42"/>
        <v/>
      </c>
      <c r="I462" s="772"/>
      <c r="J462" s="772"/>
      <c r="K462" s="447" t="str">
        <f t="shared" si="44"/>
        <v/>
      </c>
      <c r="L462" s="316" t="str">
        <f>eligibilité!AD250</f>
        <v/>
      </c>
      <c r="M462" s="317" t="str">
        <f>eligibilité!AH250</f>
        <v/>
      </c>
      <c r="N462" s="108" t="str">
        <f t="shared" si="56"/>
        <v/>
      </c>
      <c r="O462" s="107" t="str">
        <f t="shared" si="57"/>
        <v/>
      </c>
      <c r="P462" s="109" t="str">
        <f t="shared" si="58"/>
        <v/>
      </c>
      <c r="Q462" s="109" t="str">
        <f t="shared" si="59"/>
        <v/>
      </c>
      <c r="R462" s="316" t="str">
        <f t="shared" si="60"/>
        <v/>
      </c>
      <c r="S462" s="317" t="str">
        <f t="shared" si="61"/>
        <v/>
      </c>
      <c r="T462" s="317" t="str">
        <f t="shared" si="62"/>
        <v/>
      </c>
      <c r="U462" s="318" t="str">
        <f t="shared" si="63"/>
        <v/>
      </c>
      <c r="V462" s="318" t="str">
        <f t="shared" si="64"/>
        <v/>
      </c>
      <c r="W462" s="318" t="str">
        <f t="shared" si="65"/>
        <v/>
      </c>
    </row>
    <row r="463" spans="1:23" ht="15">
      <c r="A463" s="327" t="str">
        <f>IF(eligibilité!A251="","",eligibilité!A251)</f>
        <v/>
      </c>
      <c r="B463" s="766" t="str">
        <f t="shared" si="55"/>
        <v/>
      </c>
      <c r="C463" s="766"/>
      <c r="D463" s="766"/>
      <c r="E463" s="766"/>
      <c r="F463" s="328" t="str">
        <f>IF(eligibilité!AF251="","",eligibilité!AF251)</f>
        <v/>
      </c>
      <c r="G463" s="329" t="str">
        <f>IF(AND(eligibilité!AG251="",F463="Non éligible"),"Non éligible",eligibilité!AG251)</f>
        <v/>
      </c>
      <c r="H463" s="772" t="str">
        <f t="shared" si="42"/>
        <v/>
      </c>
      <c r="I463" s="772"/>
      <c r="J463" s="772"/>
      <c r="K463" s="447" t="str">
        <f t="shared" si="44"/>
        <v/>
      </c>
      <c r="L463" s="316" t="str">
        <f>eligibilité!AD251</f>
        <v/>
      </c>
      <c r="M463" s="317" t="str">
        <f>eligibilité!AH251</f>
        <v/>
      </c>
      <c r="N463" s="108" t="str">
        <f t="shared" si="56"/>
        <v/>
      </c>
      <c r="O463" s="107" t="str">
        <f t="shared" si="57"/>
        <v/>
      </c>
      <c r="P463" s="109" t="str">
        <f t="shared" si="58"/>
        <v/>
      </c>
      <c r="Q463" s="109" t="str">
        <f t="shared" si="59"/>
        <v/>
      </c>
      <c r="R463" s="316" t="str">
        <f t="shared" si="60"/>
        <v/>
      </c>
      <c r="S463" s="317" t="str">
        <f t="shared" si="61"/>
        <v/>
      </c>
      <c r="T463" s="317" t="str">
        <f t="shared" si="62"/>
        <v/>
      </c>
      <c r="U463" s="318" t="str">
        <f t="shared" si="63"/>
        <v/>
      </c>
      <c r="V463" s="318" t="str">
        <f t="shared" si="64"/>
        <v/>
      </c>
      <c r="W463" s="318" t="str">
        <f t="shared" si="65"/>
        <v/>
      </c>
    </row>
    <row r="464" spans="1:23" ht="15">
      <c r="A464" s="327" t="str">
        <f>IF(eligibilité!A252="","",eligibilité!A252)</f>
        <v/>
      </c>
      <c r="B464" s="766" t="str">
        <f t="shared" si="55"/>
        <v/>
      </c>
      <c r="C464" s="766"/>
      <c r="D464" s="766"/>
      <c r="E464" s="766"/>
      <c r="F464" s="328" t="str">
        <f>IF(eligibilité!AF252="","",eligibilité!AF252)</f>
        <v/>
      </c>
      <c r="G464" s="329" t="str">
        <f>IF(AND(eligibilité!AG252="",F464="Non éligible"),"Non éligible",eligibilité!AG252)</f>
        <v/>
      </c>
      <c r="H464" s="772" t="str">
        <f t="shared" si="42"/>
        <v/>
      </c>
      <c r="I464" s="772"/>
      <c r="J464" s="772"/>
      <c r="K464" s="447" t="str">
        <f t="shared" si="44"/>
        <v/>
      </c>
      <c r="L464" s="316" t="str">
        <f>eligibilité!AD252</f>
        <v/>
      </c>
      <c r="M464" s="317" t="str">
        <f>eligibilité!AH252</f>
        <v/>
      </c>
      <c r="N464" s="108" t="str">
        <f t="shared" si="56"/>
        <v/>
      </c>
      <c r="O464" s="107" t="str">
        <f t="shared" si="57"/>
        <v/>
      </c>
      <c r="P464" s="109" t="str">
        <f t="shared" si="58"/>
        <v/>
      </c>
      <c r="Q464" s="109" t="str">
        <f t="shared" si="59"/>
        <v/>
      </c>
      <c r="R464" s="316" t="str">
        <f t="shared" si="60"/>
        <v/>
      </c>
      <c r="S464" s="317" t="str">
        <f t="shared" si="61"/>
        <v/>
      </c>
      <c r="T464" s="317" t="str">
        <f t="shared" si="62"/>
        <v/>
      </c>
      <c r="U464" s="318" t="str">
        <f t="shared" si="63"/>
        <v/>
      </c>
      <c r="V464" s="318" t="str">
        <f t="shared" si="64"/>
        <v/>
      </c>
      <c r="W464" s="318" t="str">
        <f t="shared" si="65"/>
        <v/>
      </c>
    </row>
    <row r="465" spans="1:23" ht="15">
      <c r="A465" s="327" t="str">
        <f>IF(eligibilité!A253="","",eligibilité!A253)</f>
        <v/>
      </c>
      <c r="B465" s="766" t="str">
        <f t="shared" si="55"/>
        <v/>
      </c>
      <c r="C465" s="766"/>
      <c r="D465" s="766"/>
      <c r="E465" s="766"/>
      <c r="F465" s="328" t="str">
        <f>IF(eligibilité!AF253="","",eligibilité!AF253)</f>
        <v/>
      </c>
      <c r="G465" s="329" t="str">
        <f>IF(AND(eligibilité!AG253="",F465="Non éligible"),"Non éligible",eligibilité!AG253)</f>
        <v/>
      </c>
      <c r="H465" s="772" t="str">
        <f t="shared" si="42"/>
        <v/>
      </c>
      <c r="I465" s="772"/>
      <c r="J465" s="772"/>
      <c r="K465" s="447" t="str">
        <f t="shared" si="44"/>
        <v/>
      </c>
      <c r="L465" s="316" t="str">
        <f>eligibilité!AD253</f>
        <v/>
      </c>
      <c r="M465" s="317" t="str">
        <f>eligibilité!AH253</f>
        <v/>
      </c>
      <c r="N465" s="108" t="str">
        <f t="shared" si="56"/>
        <v/>
      </c>
      <c r="O465" s="107" t="str">
        <f t="shared" si="57"/>
        <v/>
      </c>
      <c r="P465" s="109" t="str">
        <f t="shared" si="58"/>
        <v/>
      </c>
      <c r="Q465" s="109" t="str">
        <f t="shared" si="59"/>
        <v/>
      </c>
      <c r="R465" s="316" t="str">
        <f t="shared" si="60"/>
        <v/>
      </c>
      <c r="S465" s="317" t="str">
        <f t="shared" si="61"/>
        <v/>
      </c>
      <c r="T465" s="317" t="str">
        <f t="shared" si="62"/>
        <v/>
      </c>
      <c r="U465" s="318" t="str">
        <f t="shared" si="63"/>
        <v/>
      </c>
      <c r="V465" s="318" t="str">
        <f t="shared" si="64"/>
        <v/>
      </c>
      <c r="W465" s="318" t="str">
        <f t="shared" si="65"/>
        <v/>
      </c>
    </row>
    <row r="466" spans="1:23" ht="15">
      <c r="A466" s="327" t="str">
        <f>IF(eligibilité!A254="","",eligibilité!A254)</f>
        <v/>
      </c>
      <c r="B466" s="766" t="str">
        <f t="shared" si="55"/>
        <v/>
      </c>
      <c r="C466" s="766"/>
      <c r="D466" s="766"/>
      <c r="E466" s="766"/>
      <c r="F466" s="328" t="str">
        <f>IF(eligibilité!AF254="","",eligibilité!AF254)</f>
        <v/>
      </c>
      <c r="G466" s="329" t="str">
        <f>IF(AND(eligibilité!AG254="",F466="Non éligible"),"Non éligible",eligibilité!AG254)</f>
        <v/>
      </c>
      <c r="H466" s="772" t="str">
        <f t="shared" si="42"/>
        <v/>
      </c>
      <c r="I466" s="772"/>
      <c r="J466" s="772"/>
      <c r="K466" s="447" t="str">
        <f t="shared" si="44"/>
        <v/>
      </c>
      <c r="L466" s="316" t="str">
        <f>eligibilité!AD254</f>
        <v/>
      </c>
      <c r="M466" s="317" t="str">
        <f>eligibilité!AH254</f>
        <v/>
      </c>
      <c r="N466" s="108" t="str">
        <f t="shared" si="56"/>
        <v/>
      </c>
      <c r="O466" s="107" t="str">
        <f t="shared" si="57"/>
        <v/>
      </c>
      <c r="P466" s="109" t="str">
        <f t="shared" si="58"/>
        <v/>
      </c>
      <c r="Q466" s="109" t="str">
        <f t="shared" si="59"/>
        <v/>
      </c>
      <c r="R466" s="316" t="str">
        <f t="shared" si="60"/>
        <v/>
      </c>
      <c r="S466" s="317" t="str">
        <f t="shared" si="61"/>
        <v/>
      </c>
      <c r="T466" s="317" t="str">
        <f t="shared" si="62"/>
        <v/>
      </c>
      <c r="U466" s="318" t="str">
        <f t="shared" si="63"/>
        <v/>
      </c>
      <c r="V466" s="318" t="str">
        <f t="shared" si="64"/>
        <v/>
      </c>
      <c r="W466" s="318" t="str">
        <f t="shared" si="65"/>
        <v/>
      </c>
    </row>
    <row r="467" spans="1:23" ht="15">
      <c r="A467" s="327" t="str">
        <f>IF(eligibilité!A255="","",eligibilité!A255)</f>
        <v/>
      </c>
      <c r="B467" s="766" t="str">
        <f t="shared" si="55"/>
        <v/>
      </c>
      <c r="C467" s="766"/>
      <c r="D467" s="766"/>
      <c r="E467" s="766"/>
      <c r="F467" s="328" t="str">
        <f>IF(eligibilité!AF255="","",eligibilité!AF255)</f>
        <v/>
      </c>
      <c r="G467" s="329" t="str">
        <f>IF(AND(eligibilité!AG255="",F467="Non éligible"),"Non éligible",eligibilité!AG255)</f>
        <v/>
      </c>
      <c r="H467" s="772" t="str">
        <f t="shared" si="42"/>
        <v/>
      </c>
      <c r="I467" s="772"/>
      <c r="J467" s="772"/>
      <c r="K467" s="447" t="str">
        <f t="shared" si="44"/>
        <v/>
      </c>
      <c r="L467" s="316" t="str">
        <f>eligibilité!AD255</f>
        <v/>
      </c>
      <c r="M467" s="317" t="str">
        <f>eligibilité!AH255</f>
        <v/>
      </c>
      <c r="N467" s="108" t="str">
        <f t="shared" si="56"/>
        <v/>
      </c>
      <c r="O467" s="107" t="str">
        <f t="shared" si="57"/>
        <v/>
      </c>
      <c r="P467" s="109" t="str">
        <f t="shared" si="58"/>
        <v/>
      </c>
      <c r="Q467" s="109" t="str">
        <f t="shared" si="59"/>
        <v/>
      </c>
      <c r="R467" s="316" t="str">
        <f t="shared" si="60"/>
        <v/>
      </c>
      <c r="S467" s="317" t="str">
        <f t="shared" si="61"/>
        <v/>
      </c>
      <c r="T467" s="317" t="str">
        <f t="shared" si="62"/>
        <v/>
      </c>
      <c r="U467" s="318" t="str">
        <f t="shared" si="63"/>
        <v/>
      </c>
      <c r="V467" s="318" t="str">
        <f t="shared" si="64"/>
        <v/>
      </c>
      <c r="W467" s="318" t="str">
        <f t="shared" si="65"/>
        <v/>
      </c>
    </row>
    <row r="468" spans="1:23" ht="15">
      <c r="A468" s="327" t="str">
        <f>IF(eligibilité!A256="","",eligibilité!A256)</f>
        <v/>
      </c>
      <c r="B468" s="766" t="str">
        <f t="shared" si="55"/>
        <v/>
      </c>
      <c r="C468" s="766"/>
      <c r="D468" s="766"/>
      <c r="E468" s="766"/>
      <c r="F468" s="328" t="str">
        <f>IF(eligibilité!AF256="","",eligibilité!AF256)</f>
        <v/>
      </c>
      <c r="G468" s="329" t="str">
        <f>IF(AND(eligibilité!AG256="",F468="Non éligible"),"Non éligible",eligibilité!AG256)</f>
        <v/>
      </c>
      <c r="H468" s="772" t="str">
        <f t="shared" si="42"/>
        <v/>
      </c>
      <c r="I468" s="772"/>
      <c r="J468" s="772"/>
      <c r="K468" s="447" t="str">
        <f t="shared" si="44"/>
        <v/>
      </c>
      <c r="L468" s="316" t="str">
        <f>eligibilité!AD256</f>
        <v/>
      </c>
      <c r="M468" s="317" t="str">
        <f>eligibilité!AH256</f>
        <v/>
      </c>
      <c r="N468" s="108" t="str">
        <f t="shared" si="56"/>
        <v/>
      </c>
      <c r="O468" s="107" t="str">
        <f t="shared" si="57"/>
        <v/>
      </c>
      <c r="P468" s="109" t="str">
        <f t="shared" si="58"/>
        <v/>
      </c>
      <c r="Q468" s="109" t="str">
        <f t="shared" si="59"/>
        <v/>
      </c>
      <c r="R468" s="316" t="str">
        <f t="shared" si="60"/>
        <v/>
      </c>
      <c r="S468" s="317" t="str">
        <f t="shared" si="61"/>
        <v/>
      </c>
      <c r="T468" s="317" t="str">
        <f t="shared" si="62"/>
        <v/>
      </c>
      <c r="U468" s="318" t="str">
        <f t="shared" si="63"/>
        <v/>
      </c>
      <c r="V468" s="318" t="str">
        <f t="shared" si="64"/>
        <v/>
      </c>
      <c r="W468" s="318" t="str">
        <f t="shared" si="65"/>
        <v/>
      </c>
    </row>
    <row r="469" spans="1:23" ht="15">
      <c r="A469" s="327" t="str">
        <f>IF(eligibilité!A257="","",eligibilité!A257)</f>
        <v/>
      </c>
      <c r="B469" s="766" t="str">
        <f t="shared" si="55"/>
        <v/>
      </c>
      <c r="C469" s="766"/>
      <c r="D469" s="766"/>
      <c r="E469" s="766"/>
      <c r="F469" s="328" t="str">
        <f>IF(eligibilité!AF257="","",eligibilité!AF257)</f>
        <v/>
      </c>
      <c r="G469" s="329" t="str">
        <f>IF(AND(eligibilité!AG257="",F469="Non éligible"),"Non éligible",eligibilité!AG257)</f>
        <v/>
      </c>
      <c r="H469" s="772" t="str">
        <f t="shared" si="42"/>
        <v/>
      </c>
      <c r="I469" s="772"/>
      <c r="J469" s="772"/>
      <c r="K469" s="447" t="str">
        <f t="shared" si="44"/>
        <v/>
      </c>
      <c r="L469" s="316" t="str">
        <f>eligibilité!AD257</f>
        <v/>
      </c>
      <c r="M469" s="317" t="str">
        <f>eligibilité!AH257</f>
        <v/>
      </c>
      <c r="N469" s="108" t="str">
        <f t="shared" si="56"/>
        <v/>
      </c>
      <c r="O469" s="107" t="str">
        <f t="shared" si="57"/>
        <v/>
      </c>
      <c r="P469" s="109" t="str">
        <f t="shared" si="58"/>
        <v/>
      </c>
      <c r="Q469" s="109" t="str">
        <f t="shared" si="59"/>
        <v/>
      </c>
      <c r="R469" s="316" t="str">
        <f t="shared" si="60"/>
        <v/>
      </c>
      <c r="S469" s="317" t="str">
        <f t="shared" si="61"/>
        <v/>
      </c>
      <c r="T469" s="317" t="str">
        <f t="shared" si="62"/>
        <v/>
      </c>
      <c r="U469" s="318" t="str">
        <f t="shared" si="63"/>
        <v/>
      </c>
      <c r="V469" s="318" t="str">
        <f t="shared" si="64"/>
        <v/>
      </c>
      <c r="W469" s="318" t="str">
        <f t="shared" si="65"/>
        <v/>
      </c>
    </row>
    <row r="470" spans="1:23" ht="15">
      <c r="A470" s="327" t="str">
        <f>IF(eligibilité!A258="","",eligibilité!A258)</f>
        <v/>
      </c>
      <c r="B470" s="766" t="str">
        <f t="shared" si="55"/>
        <v/>
      </c>
      <c r="C470" s="766"/>
      <c r="D470" s="766"/>
      <c r="E470" s="766"/>
      <c r="F470" s="328" t="str">
        <f>IF(eligibilité!AF258="","",eligibilité!AF258)</f>
        <v/>
      </c>
      <c r="G470" s="329" t="str">
        <f>IF(AND(eligibilité!AG258="",F470="Non éligible"),"Non éligible",eligibilité!AG258)</f>
        <v/>
      </c>
      <c r="H470" s="772" t="str">
        <f t="shared" si="42"/>
        <v/>
      </c>
      <c r="I470" s="772"/>
      <c r="J470" s="772"/>
      <c r="K470" s="447" t="str">
        <f t="shared" si="44"/>
        <v/>
      </c>
      <c r="L470" s="316" t="str">
        <f>eligibilité!AD258</f>
        <v/>
      </c>
      <c r="M470" s="317" t="str">
        <f>eligibilité!AH258</f>
        <v/>
      </c>
      <c r="N470" s="108" t="str">
        <f t="shared" si="56"/>
        <v/>
      </c>
      <c r="O470" s="107" t="str">
        <f t="shared" si="57"/>
        <v/>
      </c>
      <c r="P470" s="109" t="str">
        <f t="shared" si="58"/>
        <v/>
      </c>
      <c r="Q470" s="109" t="str">
        <f t="shared" si="59"/>
        <v/>
      </c>
      <c r="R470" s="316" t="str">
        <f t="shared" si="60"/>
        <v/>
      </c>
      <c r="S470" s="317" t="str">
        <f t="shared" si="61"/>
        <v/>
      </c>
      <c r="T470" s="317" t="str">
        <f t="shared" si="62"/>
        <v/>
      </c>
      <c r="U470" s="318" t="str">
        <f t="shared" si="63"/>
        <v/>
      </c>
      <c r="V470" s="318" t="str">
        <f t="shared" si="64"/>
        <v/>
      </c>
      <c r="W470" s="318" t="str">
        <f t="shared" si="65"/>
        <v/>
      </c>
    </row>
    <row r="471" spans="1:23" ht="15">
      <c r="A471" s="327" t="str">
        <f>IF(eligibilité!A259="","",eligibilité!A259)</f>
        <v/>
      </c>
      <c r="B471" s="766" t="str">
        <f t="shared" si="55"/>
        <v/>
      </c>
      <c r="C471" s="766"/>
      <c r="D471" s="766"/>
      <c r="E471" s="766"/>
      <c r="F471" s="328" t="str">
        <f>IF(eligibilité!AF259="","",eligibilité!AF259)</f>
        <v/>
      </c>
      <c r="G471" s="329" t="str">
        <f>IF(AND(eligibilité!AG259="",F471="Non éligible"),"Non éligible",eligibilité!AG259)</f>
        <v/>
      </c>
      <c r="H471" s="772" t="str">
        <f t="shared" si="42"/>
        <v/>
      </c>
      <c r="I471" s="772"/>
      <c r="J471" s="772"/>
      <c r="K471" s="447" t="str">
        <f t="shared" si="44"/>
        <v/>
      </c>
      <c r="L471" s="316" t="str">
        <f>eligibilité!AD259</f>
        <v/>
      </c>
      <c r="M471" s="317" t="str">
        <f>eligibilité!AH259</f>
        <v/>
      </c>
      <c r="N471" s="108" t="str">
        <f t="shared" si="56"/>
        <v/>
      </c>
      <c r="O471" s="107" t="str">
        <f t="shared" si="57"/>
        <v/>
      </c>
      <c r="P471" s="109" t="str">
        <f t="shared" si="58"/>
        <v/>
      </c>
      <c r="Q471" s="109" t="str">
        <f t="shared" si="59"/>
        <v/>
      </c>
      <c r="R471" s="316" t="str">
        <f t="shared" si="60"/>
        <v/>
      </c>
      <c r="S471" s="317" t="str">
        <f t="shared" si="61"/>
        <v/>
      </c>
      <c r="T471" s="317" t="str">
        <f t="shared" si="62"/>
        <v/>
      </c>
      <c r="U471" s="318" t="str">
        <f t="shared" si="63"/>
        <v/>
      </c>
      <c r="V471" s="318" t="str">
        <f t="shared" si="64"/>
        <v/>
      </c>
      <c r="W471" s="318" t="str">
        <f t="shared" si="65"/>
        <v/>
      </c>
    </row>
    <row r="472" spans="1:23" ht="15">
      <c r="A472" s="327" t="str">
        <f>IF(eligibilité!A260="","",eligibilité!A260)</f>
        <v/>
      </c>
      <c r="B472" s="766" t="str">
        <f t="shared" si="55"/>
        <v/>
      </c>
      <c r="C472" s="766"/>
      <c r="D472" s="766"/>
      <c r="E472" s="766"/>
      <c r="F472" s="328" t="str">
        <f>IF(eligibilité!AF260="","",eligibilité!AF260)</f>
        <v/>
      </c>
      <c r="G472" s="329" t="str">
        <f>IF(AND(eligibilité!AG260="",F472="Non éligible"),"Non éligible",eligibilité!AG260)</f>
        <v/>
      </c>
      <c r="H472" s="772" t="str">
        <f t="shared" si="42"/>
        <v/>
      </c>
      <c r="I472" s="772"/>
      <c r="J472" s="772"/>
      <c r="K472" s="447" t="str">
        <f t="shared" si="44"/>
        <v/>
      </c>
      <c r="L472" s="316" t="str">
        <f>eligibilité!AD260</f>
        <v/>
      </c>
      <c r="M472" s="317" t="str">
        <f>eligibilité!AH260</f>
        <v/>
      </c>
      <c r="N472" s="108" t="str">
        <f t="shared" si="56"/>
        <v/>
      </c>
      <c r="O472" s="107" t="str">
        <f t="shared" si="57"/>
        <v/>
      </c>
      <c r="P472" s="109" t="str">
        <f t="shared" si="58"/>
        <v/>
      </c>
      <c r="Q472" s="109" t="str">
        <f t="shared" si="59"/>
        <v/>
      </c>
      <c r="R472" s="316" t="str">
        <f t="shared" si="60"/>
        <v/>
      </c>
      <c r="S472" s="317" t="str">
        <f t="shared" si="61"/>
        <v/>
      </c>
      <c r="T472" s="317" t="str">
        <f t="shared" si="62"/>
        <v/>
      </c>
      <c r="U472" s="318" t="str">
        <f t="shared" si="63"/>
        <v/>
      </c>
      <c r="V472" s="318" t="str">
        <f t="shared" si="64"/>
        <v/>
      </c>
      <c r="W472" s="318" t="str">
        <f t="shared" si="65"/>
        <v/>
      </c>
    </row>
    <row r="473" spans="1:23" ht="15">
      <c r="A473" s="327" t="str">
        <f>IF(eligibilité!A261="","",eligibilité!A261)</f>
        <v/>
      </c>
      <c r="B473" s="766" t="str">
        <f t="shared" si="55"/>
        <v/>
      </c>
      <c r="C473" s="766"/>
      <c r="D473" s="766"/>
      <c r="E473" s="766"/>
      <c r="F473" s="328" t="str">
        <f>IF(eligibilité!AF261="","",eligibilité!AF261)</f>
        <v/>
      </c>
      <c r="G473" s="329" t="str">
        <f>IF(AND(eligibilité!AG261="",F473="Non éligible"),"Non éligible",eligibilité!AG261)</f>
        <v/>
      </c>
      <c r="H473" s="772" t="str">
        <f t="shared" si="42"/>
        <v/>
      </c>
      <c r="I473" s="772"/>
      <c r="J473" s="772"/>
      <c r="K473" s="447" t="str">
        <f t="shared" si="44"/>
        <v/>
      </c>
      <c r="L473" s="316" t="str">
        <f>eligibilité!AD261</f>
        <v/>
      </c>
      <c r="M473" s="317" t="str">
        <f>eligibilité!AH261</f>
        <v/>
      </c>
      <c r="N473" s="108" t="str">
        <f t="shared" si="56"/>
        <v/>
      </c>
      <c r="O473" s="107" t="str">
        <f t="shared" si="57"/>
        <v/>
      </c>
      <c r="P473" s="109" t="str">
        <f t="shared" si="58"/>
        <v/>
      </c>
      <c r="Q473" s="109" t="str">
        <f t="shared" si="59"/>
        <v/>
      </c>
      <c r="R473" s="316" t="str">
        <f t="shared" si="60"/>
        <v/>
      </c>
      <c r="S473" s="317" t="str">
        <f t="shared" si="61"/>
        <v/>
      </c>
      <c r="T473" s="317" t="str">
        <f t="shared" si="62"/>
        <v/>
      </c>
      <c r="U473" s="318" t="str">
        <f t="shared" si="63"/>
        <v/>
      </c>
      <c r="V473" s="318" t="str">
        <f t="shared" si="64"/>
        <v/>
      </c>
      <c r="W473" s="318" t="str">
        <f t="shared" si="65"/>
        <v/>
      </c>
    </row>
    <row r="474" spans="1:23" ht="15">
      <c r="A474" s="327" t="str">
        <f>IF(eligibilité!A262="","",eligibilité!A262)</f>
        <v/>
      </c>
      <c r="B474" s="766" t="str">
        <f t="shared" si="55"/>
        <v/>
      </c>
      <c r="C474" s="766"/>
      <c r="D474" s="766"/>
      <c r="E474" s="766"/>
      <c r="F474" s="328" t="str">
        <f>IF(eligibilité!AF262="","",eligibilité!AF262)</f>
        <v/>
      </c>
      <c r="G474" s="329" t="str">
        <f>IF(AND(eligibilité!AG262="",F474="Non éligible"),"Non éligible",eligibilité!AG262)</f>
        <v/>
      </c>
      <c r="H474" s="772" t="str">
        <f t="shared" si="42"/>
        <v/>
      </c>
      <c r="I474" s="772"/>
      <c r="J474" s="772"/>
      <c r="K474" s="447" t="str">
        <f t="shared" si="44"/>
        <v/>
      </c>
      <c r="L474" s="316" t="str">
        <f>eligibilité!AD262</f>
        <v/>
      </c>
      <c r="M474" s="317" t="str">
        <f>eligibilité!AH262</f>
        <v/>
      </c>
      <c r="N474" s="108" t="str">
        <f t="shared" si="56"/>
        <v/>
      </c>
      <c r="O474" s="107" t="str">
        <f t="shared" si="57"/>
        <v/>
      </c>
      <c r="P474" s="109" t="str">
        <f t="shared" si="58"/>
        <v/>
      </c>
      <c r="Q474" s="109" t="str">
        <f t="shared" si="59"/>
        <v/>
      </c>
      <c r="R474" s="316" t="str">
        <f t="shared" si="60"/>
        <v/>
      </c>
      <c r="S474" s="317" t="str">
        <f t="shared" si="61"/>
        <v/>
      </c>
      <c r="T474" s="317" t="str">
        <f t="shared" si="62"/>
        <v/>
      </c>
      <c r="U474" s="318" t="str">
        <f t="shared" si="63"/>
        <v/>
      </c>
      <c r="V474" s="318" t="str">
        <f t="shared" si="64"/>
        <v/>
      </c>
      <c r="W474" s="318" t="str">
        <f t="shared" si="65"/>
        <v/>
      </c>
    </row>
    <row r="475" spans="1:23" ht="15">
      <c r="A475" s="327" t="str">
        <f>IF(eligibilité!A263="","",eligibilité!A263)</f>
        <v/>
      </c>
      <c r="B475" s="766" t="str">
        <f t="shared" si="55"/>
        <v/>
      </c>
      <c r="C475" s="766"/>
      <c r="D475" s="766"/>
      <c r="E475" s="766"/>
      <c r="F475" s="328" t="str">
        <f>IF(eligibilité!AF263="","",eligibilité!AF263)</f>
        <v/>
      </c>
      <c r="G475" s="329" t="str">
        <f>IF(AND(eligibilité!AG263="",F475="Non éligible"),"Non éligible",eligibilité!AG263)</f>
        <v/>
      </c>
      <c r="H475" s="772" t="str">
        <f t="shared" si="42"/>
        <v/>
      </c>
      <c r="I475" s="772"/>
      <c r="J475" s="772"/>
      <c r="K475" s="447" t="str">
        <f t="shared" si="44"/>
        <v/>
      </c>
      <c r="L475" s="316" t="str">
        <f>eligibilité!AD263</f>
        <v/>
      </c>
      <c r="M475" s="317" t="str">
        <f>eligibilité!AH263</f>
        <v/>
      </c>
      <c r="N475" s="108" t="str">
        <f t="shared" si="56"/>
        <v/>
      </c>
      <c r="O475" s="107" t="str">
        <f t="shared" si="57"/>
        <v/>
      </c>
      <c r="P475" s="109" t="str">
        <f t="shared" si="58"/>
        <v/>
      </c>
      <c r="Q475" s="109" t="str">
        <f t="shared" si="59"/>
        <v/>
      </c>
      <c r="R475" s="316" t="str">
        <f t="shared" si="60"/>
        <v/>
      </c>
      <c r="S475" s="317" t="str">
        <f t="shared" si="61"/>
        <v/>
      </c>
      <c r="T475" s="317" t="str">
        <f t="shared" si="62"/>
        <v/>
      </c>
      <c r="U475" s="318" t="str">
        <f t="shared" si="63"/>
        <v/>
      </c>
      <c r="V475" s="318" t="str">
        <f t="shared" si="64"/>
        <v/>
      </c>
      <c r="W475" s="318" t="str">
        <f t="shared" si="65"/>
        <v/>
      </c>
    </row>
    <row r="476" spans="1:23" ht="15">
      <c r="A476" s="327" t="str">
        <f>IF(eligibilité!A264="","",eligibilité!A264)</f>
        <v/>
      </c>
      <c r="B476" s="766" t="str">
        <f t="shared" si="55"/>
        <v/>
      </c>
      <c r="C476" s="766"/>
      <c r="D476" s="766"/>
      <c r="E476" s="766"/>
      <c r="F476" s="328" t="str">
        <f>IF(eligibilité!AF264="","",eligibilité!AF264)</f>
        <v/>
      </c>
      <c r="G476" s="329" t="str">
        <f>IF(AND(eligibilité!AG264="",F476="Non éligible"),"Non éligible",eligibilité!AG264)</f>
        <v/>
      </c>
      <c r="H476" s="772" t="str">
        <f t="shared" si="42"/>
        <v/>
      </c>
      <c r="I476" s="772"/>
      <c r="J476" s="772"/>
      <c r="K476" s="447" t="str">
        <f t="shared" si="44"/>
        <v/>
      </c>
      <c r="L476" s="316" t="str">
        <f>eligibilité!AD264</f>
        <v/>
      </c>
      <c r="M476" s="317" t="str">
        <f>eligibilité!AH264</f>
        <v/>
      </c>
      <c r="N476" s="108" t="str">
        <f t="shared" si="56"/>
        <v/>
      </c>
      <c r="O476" s="107" t="str">
        <f t="shared" si="57"/>
        <v/>
      </c>
      <c r="P476" s="109" t="str">
        <f t="shared" si="58"/>
        <v/>
      </c>
      <c r="Q476" s="109" t="str">
        <f t="shared" si="59"/>
        <v/>
      </c>
      <c r="R476" s="316" t="str">
        <f t="shared" si="60"/>
        <v/>
      </c>
      <c r="S476" s="317" t="str">
        <f t="shared" si="61"/>
        <v/>
      </c>
      <c r="T476" s="317" t="str">
        <f t="shared" si="62"/>
        <v/>
      </c>
      <c r="U476" s="318" t="str">
        <f t="shared" si="63"/>
        <v/>
      </c>
      <c r="V476" s="318" t="str">
        <f t="shared" si="64"/>
        <v/>
      </c>
      <c r="W476" s="318" t="str">
        <f t="shared" si="65"/>
        <v/>
      </c>
    </row>
    <row r="477" spans="1:23" ht="15">
      <c r="A477" s="327" t="str">
        <f>IF(eligibilité!A265="","",eligibilité!A265)</f>
        <v/>
      </c>
      <c r="B477" s="766" t="str">
        <f t="shared" si="55"/>
        <v/>
      </c>
      <c r="C477" s="766"/>
      <c r="D477" s="766"/>
      <c r="E477" s="766"/>
      <c r="F477" s="328" t="str">
        <f>IF(eligibilité!AF265="","",eligibilité!AF265)</f>
        <v/>
      </c>
      <c r="G477" s="329" t="str">
        <f>IF(AND(eligibilité!AG265="",F477="Non éligible"),"Non éligible",eligibilité!AG265)</f>
        <v/>
      </c>
      <c r="H477" s="772" t="str">
        <f t="shared" si="42"/>
        <v/>
      </c>
      <c r="I477" s="772"/>
      <c r="J477" s="772"/>
      <c r="K477" s="447" t="str">
        <f t="shared" si="44"/>
        <v/>
      </c>
      <c r="L477" s="316" t="str">
        <f>eligibilité!AD265</f>
        <v/>
      </c>
      <c r="M477" s="317" t="str">
        <f>eligibilité!AH265</f>
        <v/>
      </c>
      <c r="N477" s="108" t="str">
        <f t="shared" si="56"/>
        <v/>
      </c>
      <c r="O477" s="107" t="str">
        <f t="shared" si="57"/>
        <v/>
      </c>
      <c r="P477" s="109" t="str">
        <f t="shared" si="58"/>
        <v/>
      </c>
      <c r="Q477" s="109" t="str">
        <f t="shared" si="59"/>
        <v/>
      </c>
      <c r="R477" s="316" t="str">
        <f t="shared" si="60"/>
        <v/>
      </c>
      <c r="S477" s="317" t="str">
        <f t="shared" si="61"/>
        <v/>
      </c>
      <c r="T477" s="317" t="str">
        <f t="shared" si="62"/>
        <v/>
      </c>
      <c r="U477" s="318" t="str">
        <f t="shared" si="63"/>
        <v/>
      </c>
      <c r="V477" s="318" t="str">
        <f t="shared" si="64"/>
        <v/>
      </c>
      <c r="W477" s="318" t="str">
        <f t="shared" si="65"/>
        <v/>
      </c>
    </row>
    <row r="478" spans="1:23" ht="15">
      <c r="A478" s="327" t="str">
        <f>IF(eligibilité!A266="","",eligibilité!A266)</f>
        <v/>
      </c>
      <c r="B478" s="766" t="str">
        <f t="shared" si="55"/>
        <v/>
      </c>
      <c r="C478" s="766"/>
      <c r="D478" s="766"/>
      <c r="E478" s="766"/>
      <c r="F478" s="328" t="str">
        <f>IF(eligibilité!AF266="","",eligibilité!AF266)</f>
        <v/>
      </c>
      <c r="G478" s="329" t="str">
        <f>IF(AND(eligibilité!AG266="",F478="Non éligible"),"Non éligible",eligibilité!AG266)</f>
        <v/>
      </c>
      <c r="H478" s="772" t="str">
        <f t="shared" si="42"/>
        <v/>
      </c>
      <c r="I478" s="772"/>
      <c r="J478" s="772"/>
      <c r="K478" s="447" t="str">
        <f t="shared" si="44"/>
        <v/>
      </c>
      <c r="L478" s="316" t="str">
        <f>eligibilité!AD266</f>
        <v/>
      </c>
      <c r="M478" s="317" t="str">
        <f>eligibilité!AH266</f>
        <v/>
      </c>
      <c r="N478" s="108" t="str">
        <f t="shared" si="56"/>
        <v/>
      </c>
      <c r="O478" s="107" t="str">
        <f t="shared" si="57"/>
        <v/>
      </c>
      <c r="P478" s="109" t="str">
        <f t="shared" si="58"/>
        <v/>
      </c>
      <c r="Q478" s="109" t="str">
        <f t="shared" si="59"/>
        <v/>
      </c>
      <c r="R478" s="316" t="str">
        <f t="shared" si="60"/>
        <v/>
      </c>
      <c r="S478" s="317" t="str">
        <f t="shared" si="61"/>
        <v/>
      </c>
      <c r="T478" s="317" t="str">
        <f t="shared" si="62"/>
        <v/>
      </c>
      <c r="U478" s="318" t="str">
        <f t="shared" si="63"/>
        <v/>
      </c>
      <c r="V478" s="318" t="str">
        <f t="shared" si="64"/>
        <v/>
      </c>
      <c r="W478" s="318" t="str">
        <f t="shared" si="65"/>
        <v/>
      </c>
    </row>
    <row r="479" spans="1:23" ht="15">
      <c r="A479" s="327" t="str">
        <f>IF(eligibilité!A267="","",eligibilité!A267)</f>
        <v/>
      </c>
      <c r="B479" s="766" t="str">
        <f t="shared" si="55"/>
        <v/>
      </c>
      <c r="C479" s="766"/>
      <c r="D479" s="766"/>
      <c r="E479" s="766"/>
      <c r="F479" s="328" t="str">
        <f>IF(eligibilité!AF267="","",eligibilité!AF267)</f>
        <v/>
      </c>
      <c r="G479" s="329" t="str">
        <f>IF(AND(eligibilité!AG267="",F479="Non éligible"),"Non éligible",eligibilité!AG267)</f>
        <v/>
      </c>
      <c r="H479" s="772" t="str">
        <f t="shared" si="42"/>
        <v/>
      </c>
      <c r="I479" s="772"/>
      <c r="J479" s="772"/>
      <c r="K479" s="447" t="str">
        <f t="shared" si="44"/>
        <v/>
      </c>
      <c r="L479" s="316" t="str">
        <f>eligibilité!AD267</f>
        <v/>
      </c>
      <c r="M479" s="317" t="str">
        <f>eligibilité!AH267</f>
        <v/>
      </c>
      <c r="N479" s="108" t="str">
        <f t="shared" si="56"/>
        <v/>
      </c>
      <c r="O479" s="107" t="str">
        <f t="shared" si="57"/>
        <v/>
      </c>
      <c r="P479" s="109" t="str">
        <f t="shared" si="58"/>
        <v/>
      </c>
      <c r="Q479" s="109" t="str">
        <f t="shared" si="59"/>
        <v/>
      </c>
      <c r="R479" s="316" t="str">
        <f t="shared" si="60"/>
        <v/>
      </c>
      <c r="S479" s="317" t="str">
        <f t="shared" si="61"/>
        <v/>
      </c>
      <c r="T479" s="317" t="str">
        <f t="shared" si="62"/>
        <v/>
      </c>
      <c r="U479" s="318" t="str">
        <f t="shared" si="63"/>
        <v/>
      </c>
      <c r="V479" s="318" t="str">
        <f t="shared" si="64"/>
        <v/>
      </c>
      <c r="W479" s="318" t="str">
        <f t="shared" si="65"/>
        <v/>
      </c>
    </row>
    <row r="480" spans="1:23" ht="15">
      <c r="A480" s="327" t="str">
        <f>IF(eligibilité!A268="","",eligibilité!A268)</f>
        <v/>
      </c>
      <c r="B480" s="766" t="str">
        <f t="shared" si="55"/>
        <v/>
      </c>
      <c r="C480" s="766"/>
      <c r="D480" s="766"/>
      <c r="E480" s="766"/>
      <c r="F480" s="328" t="str">
        <f>IF(eligibilité!AF268="","",eligibilité!AF268)</f>
        <v/>
      </c>
      <c r="G480" s="329" t="str">
        <f>IF(AND(eligibilité!AG268="",F480="Non éligible"),"Non éligible",eligibilité!AG268)</f>
        <v/>
      </c>
      <c r="H480" s="772" t="str">
        <f t="shared" si="42"/>
        <v/>
      </c>
      <c r="I480" s="772"/>
      <c r="J480" s="772"/>
      <c r="K480" s="447" t="str">
        <f t="shared" si="44"/>
        <v/>
      </c>
      <c r="L480" s="316" t="str">
        <f>eligibilité!AD268</f>
        <v/>
      </c>
      <c r="M480" s="317" t="str">
        <f>eligibilité!AH268</f>
        <v/>
      </c>
      <c r="N480" s="108" t="str">
        <f t="shared" si="56"/>
        <v/>
      </c>
      <c r="O480" s="107" t="str">
        <f t="shared" si="57"/>
        <v/>
      </c>
      <c r="P480" s="109" t="str">
        <f t="shared" si="58"/>
        <v/>
      </c>
      <c r="Q480" s="109" t="str">
        <f t="shared" si="59"/>
        <v/>
      </c>
      <c r="R480" s="316" t="str">
        <f t="shared" si="60"/>
        <v/>
      </c>
      <c r="S480" s="317" t="str">
        <f t="shared" si="61"/>
        <v/>
      </c>
      <c r="T480" s="317" t="str">
        <f t="shared" si="62"/>
        <v/>
      </c>
      <c r="U480" s="318" t="str">
        <f t="shared" si="63"/>
        <v/>
      </c>
      <c r="V480" s="318" t="str">
        <f t="shared" si="64"/>
        <v/>
      </c>
      <c r="W480" s="318" t="str">
        <f t="shared" si="65"/>
        <v/>
      </c>
    </row>
    <row r="481" spans="1:23" ht="15">
      <c r="A481" s="327" t="str">
        <f>IF(eligibilité!A269="","",eligibilité!A269)</f>
        <v/>
      </c>
      <c r="B481" s="766" t="str">
        <f t="shared" si="55"/>
        <v/>
      </c>
      <c r="C481" s="766"/>
      <c r="D481" s="766"/>
      <c r="E481" s="766"/>
      <c r="F481" s="328" t="str">
        <f>IF(eligibilité!AF269="","",eligibilité!AF269)</f>
        <v/>
      </c>
      <c r="G481" s="329" t="str">
        <f>IF(AND(eligibilité!AG269="",F481="Non éligible"),"Non éligible",eligibilité!AG269)</f>
        <v/>
      </c>
      <c r="H481" s="772" t="str">
        <f t="shared" si="42"/>
        <v/>
      </c>
      <c r="I481" s="772"/>
      <c r="J481" s="772"/>
      <c r="K481" s="447" t="str">
        <f t="shared" si="44"/>
        <v/>
      </c>
      <c r="L481" s="316" t="str">
        <f>eligibilité!AD269</f>
        <v/>
      </c>
      <c r="M481" s="317" t="str">
        <f>eligibilité!AH269</f>
        <v/>
      </c>
      <c r="N481" s="108" t="str">
        <f t="shared" si="56"/>
        <v/>
      </c>
      <c r="O481" s="107" t="str">
        <f t="shared" si="57"/>
        <v/>
      </c>
      <c r="P481" s="109" t="str">
        <f t="shared" si="58"/>
        <v/>
      </c>
      <c r="Q481" s="109" t="str">
        <f t="shared" si="59"/>
        <v/>
      </c>
      <c r="R481" s="316" t="str">
        <f t="shared" si="60"/>
        <v/>
      </c>
      <c r="S481" s="317" t="str">
        <f t="shared" si="61"/>
        <v/>
      </c>
      <c r="T481" s="317" t="str">
        <f t="shared" si="62"/>
        <v/>
      </c>
      <c r="U481" s="318" t="str">
        <f t="shared" si="63"/>
        <v/>
      </c>
      <c r="V481" s="318" t="str">
        <f t="shared" si="64"/>
        <v/>
      </c>
      <c r="W481" s="318" t="str">
        <f t="shared" si="65"/>
        <v/>
      </c>
    </row>
    <row r="482" spans="1:23" ht="15">
      <c r="A482" s="327" t="str">
        <f>IF(eligibilité!A270="","",eligibilité!A270)</f>
        <v/>
      </c>
      <c r="B482" s="766" t="str">
        <f t="shared" si="55"/>
        <v/>
      </c>
      <c r="C482" s="766"/>
      <c r="D482" s="766"/>
      <c r="E482" s="766"/>
      <c r="F482" s="328" t="str">
        <f>IF(eligibilité!AF270="","",eligibilité!AF270)</f>
        <v/>
      </c>
      <c r="G482" s="329" t="str">
        <f>IF(AND(eligibilité!AG270="",F482="Non éligible"),"Non éligible",eligibilité!AG270)</f>
        <v/>
      </c>
      <c r="H482" s="772" t="str">
        <f t="shared" si="42"/>
        <v/>
      </c>
      <c r="I482" s="772"/>
      <c r="J482" s="772"/>
      <c r="K482" s="447" t="str">
        <f t="shared" si="44"/>
        <v/>
      </c>
      <c r="L482" s="316" t="str">
        <f>eligibilité!AD270</f>
        <v/>
      </c>
      <c r="M482" s="317" t="str">
        <f>eligibilité!AH270</f>
        <v/>
      </c>
      <c r="N482" s="108" t="str">
        <f t="shared" si="56"/>
        <v/>
      </c>
      <c r="O482" s="107" t="str">
        <f t="shared" si="57"/>
        <v/>
      </c>
      <c r="P482" s="109" t="str">
        <f t="shared" si="58"/>
        <v/>
      </c>
      <c r="Q482" s="109" t="str">
        <f t="shared" si="59"/>
        <v/>
      </c>
      <c r="R482" s="316" t="str">
        <f t="shared" si="60"/>
        <v/>
      </c>
      <c r="S482" s="317" t="str">
        <f t="shared" si="61"/>
        <v/>
      </c>
      <c r="T482" s="317" t="str">
        <f t="shared" si="62"/>
        <v/>
      </c>
      <c r="U482" s="318" t="str">
        <f t="shared" si="63"/>
        <v/>
      </c>
      <c r="V482" s="318" t="str">
        <f t="shared" si="64"/>
        <v/>
      </c>
      <c r="W482" s="318" t="str">
        <f t="shared" si="65"/>
        <v/>
      </c>
    </row>
    <row r="483" spans="1:23" ht="15">
      <c r="A483" s="327" t="str">
        <f>IF(eligibilité!A271="","",eligibilité!A271)</f>
        <v/>
      </c>
      <c r="B483" s="766" t="str">
        <f t="shared" si="55"/>
        <v/>
      </c>
      <c r="C483" s="766"/>
      <c r="D483" s="766"/>
      <c r="E483" s="766"/>
      <c r="F483" s="328" t="str">
        <f>IF(eligibilité!AF271="","",eligibilité!AF271)</f>
        <v/>
      </c>
      <c r="G483" s="329" t="str">
        <f>IF(AND(eligibilité!AG271="",F483="Non éligible"),"Non éligible",eligibilité!AG271)</f>
        <v/>
      </c>
      <c r="H483" s="772" t="str">
        <f t="shared" ref="H483:H546" si="66">IF(AND(F483="Non éligible",G483="Non éligible"),"Conditions non remplies",IF(AND(F483="Eligible",L483=""),"Remplir la case manuellement, votre agent est en CDI",IF(F483="","",CONCATENATE(N483," an(s) ",P483," mois ",Q483," jour(s)"))))</f>
        <v/>
      </c>
      <c r="I483" s="772"/>
      <c r="J483" s="772"/>
      <c r="K483" s="447" t="str">
        <f t="shared" si="44"/>
        <v/>
      </c>
      <c r="L483" s="316" t="str">
        <f>eligibilité!AD271</f>
        <v/>
      </c>
      <c r="M483" s="317" t="str">
        <f>eligibilité!AH271</f>
        <v/>
      </c>
      <c r="N483" s="108" t="str">
        <f t="shared" si="56"/>
        <v/>
      </c>
      <c r="O483" s="107" t="str">
        <f t="shared" si="57"/>
        <v/>
      </c>
      <c r="P483" s="109" t="str">
        <f t="shared" si="58"/>
        <v/>
      </c>
      <c r="Q483" s="109" t="str">
        <f t="shared" si="59"/>
        <v/>
      </c>
      <c r="R483" s="316" t="str">
        <f t="shared" si="60"/>
        <v/>
      </c>
      <c r="S483" s="317" t="str">
        <f t="shared" si="61"/>
        <v/>
      </c>
      <c r="T483" s="317" t="str">
        <f t="shared" si="62"/>
        <v/>
      </c>
      <c r="U483" s="318" t="str">
        <f t="shared" si="63"/>
        <v/>
      </c>
      <c r="V483" s="318" t="str">
        <f t="shared" si="64"/>
        <v/>
      </c>
      <c r="W483" s="318" t="str">
        <f t="shared" si="65"/>
        <v/>
      </c>
    </row>
    <row r="484" spans="1:23" ht="15">
      <c r="A484" s="327" t="str">
        <f>IF(eligibilité!A272="","",eligibilité!A272)</f>
        <v/>
      </c>
      <c r="B484" s="766" t="str">
        <f t="shared" si="55"/>
        <v/>
      </c>
      <c r="C484" s="766"/>
      <c r="D484" s="766"/>
      <c r="E484" s="766"/>
      <c r="F484" s="328" t="str">
        <f>IF(eligibilité!AF272="","",eligibilité!AF272)</f>
        <v/>
      </c>
      <c r="G484" s="329" t="str">
        <f>IF(AND(eligibilité!AG272="",F484="Non éligible"),"Non éligible",eligibilité!AG272)</f>
        <v/>
      </c>
      <c r="H484" s="772" t="str">
        <f t="shared" si="66"/>
        <v/>
      </c>
      <c r="I484" s="772"/>
      <c r="J484" s="772"/>
      <c r="K484" s="447" t="str">
        <f t="shared" ref="K484:K547" si="67">IF(AND($F484="Non éligible",$G484="Non éligible"),"Conditions non remplies",IF(AND($F484="Eligibilité ultérieure",$L484=""),"Remplir la case manuellement, votre agent est en CDI",IF($F484="","",CONCATENATE($T484," an(s) ",$V484," mois ",$W484," jour(s)"))))</f>
        <v/>
      </c>
      <c r="L484" s="316" t="str">
        <f>eligibilité!AD272</f>
        <v/>
      </c>
      <c r="M484" s="317" t="str">
        <f>eligibilité!AH272</f>
        <v/>
      </c>
      <c r="N484" s="108" t="str">
        <f t="shared" si="56"/>
        <v/>
      </c>
      <c r="O484" s="107" t="str">
        <f t="shared" si="57"/>
        <v/>
      </c>
      <c r="P484" s="109" t="str">
        <f t="shared" si="58"/>
        <v/>
      </c>
      <c r="Q484" s="109" t="str">
        <f t="shared" si="59"/>
        <v/>
      </c>
      <c r="R484" s="316" t="str">
        <f t="shared" si="60"/>
        <v/>
      </c>
      <c r="S484" s="317" t="str">
        <f t="shared" si="61"/>
        <v/>
      </c>
      <c r="T484" s="317" t="str">
        <f t="shared" si="62"/>
        <v/>
      </c>
      <c r="U484" s="318" t="str">
        <f t="shared" si="63"/>
        <v/>
      </c>
      <c r="V484" s="318" t="str">
        <f t="shared" si="64"/>
        <v/>
      </c>
      <c r="W484" s="318" t="str">
        <f t="shared" si="65"/>
        <v/>
      </c>
    </row>
    <row r="485" spans="1:23" ht="15">
      <c r="A485" s="327" t="str">
        <f>IF(eligibilité!A273="","",eligibilité!A273)</f>
        <v/>
      </c>
      <c r="B485" s="766" t="str">
        <f t="shared" si="55"/>
        <v/>
      </c>
      <c r="C485" s="766"/>
      <c r="D485" s="766"/>
      <c r="E485" s="766"/>
      <c r="F485" s="328" t="str">
        <f>IF(eligibilité!AF273="","",eligibilité!AF273)</f>
        <v/>
      </c>
      <c r="G485" s="329" t="str">
        <f>IF(AND(eligibilité!AG273="",F485="Non éligible"),"Non éligible",eligibilité!AG273)</f>
        <v/>
      </c>
      <c r="H485" s="772" t="str">
        <f t="shared" si="66"/>
        <v/>
      </c>
      <c r="I485" s="772"/>
      <c r="J485" s="772"/>
      <c r="K485" s="447" t="str">
        <f t="shared" si="67"/>
        <v/>
      </c>
      <c r="L485" s="316" t="str">
        <f>eligibilité!AD273</f>
        <v/>
      </c>
      <c r="M485" s="317" t="str">
        <f>eligibilité!AH273</f>
        <v/>
      </c>
      <c r="N485" s="108" t="str">
        <f t="shared" si="56"/>
        <v/>
      </c>
      <c r="O485" s="107" t="str">
        <f t="shared" si="57"/>
        <v/>
      </c>
      <c r="P485" s="109" t="str">
        <f t="shared" si="58"/>
        <v/>
      </c>
      <c r="Q485" s="109" t="str">
        <f t="shared" si="59"/>
        <v/>
      </c>
      <c r="R485" s="316" t="str">
        <f t="shared" si="60"/>
        <v/>
      </c>
      <c r="S485" s="317" t="str">
        <f t="shared" si="61"/>
        <v/>
      </c>
      <c r="T485" s="317" t="str">
        <f t="shared" si="62"/>
        <v/>
      </c>
      <c r="U485" s="318" t="str">
        <f t="shared" si="63"/>
        <v/>
      </c>
      <c r="V485" s="318" t="str">
        <f t="shared" si="64"/>
        <v/>
      </c>
      <c r="W485" s="318" t="str">
        <f t="shared" si="65"/>
        <v/>
      </c>
    </row>
    <row r="486" spans="1:23" ht="15">
      <c r="A486" s="327" t="str">
        <f>IF(eligibilité!A274="","",eligibilité!A274)</f>
        <v/>
      </c>
      <c r="B486" s="766" t="str">
        <f t="shared" si="55"/>
        <v/>
      </c>
      <c r="C486" s="766"/>
      <c r="D486" s="766"/>
      <c r="E486" s="766"/>
      <c r="F486" s="328" t="str">
        <f>IF(eligibilité!AF274="","",eligibilité!AF274)</f>
        <v/>
      </c>
      <c r="G486" s="329" t="str">
        <f>IF(AND(eligibilité!AG274="",F486="Non éligible"),"Non éligible",eligibilité!AG274)</f>
        <v/>
      </c>
      <c r="H486" s="772" t="str">
        <f t="shared" si="66"/>
        <v/>
      </c>
      <c r="I486" s="772"/>
      <c r="J486" s="772"/>
      <c r="K486" s="447" t="str">
        <f t="shared" si="67"/>
        <v/>
      </c>
      <c r="L486" s="316" t="str">
        <f>eligibilité!AD274</f>
        <v/>
      </c>
      <c r="M486" s="317" t="str">
        <f>eligibilité!AH274</f>
        <v/>
      </c>
      <c r="N486" s="108" t="str">
        <f t="shared" si="56"/>
        <v/>
      </c>
      <c r="O486" s="107" t="str">
        <f t="shared" si="57"/>
        <v/>
      </c>
      <c r="P486" s="109" t="str">
        <f t="shared" si="58"/>
        <v/>
      </c>
      <c r="Q486" s="109" t="str">
        <f t="shared" si="59"/>
        <v/>
      </c>
      <c r="R486" s="316" t="str">
        <f t="shared" si="60"/>
        <v/>
      </c>
      <c r="S486" s="317" t="str">
        <f t="shared" si="61"/>
        <v/>
      </c>
      <c r="T486" s="317" t="str">
        <f t="shared" si="62"/>
        <v/>
      </c>
      <c r="U486" s="318" t="str">
        <f t="shared" si="63"/>
        <v/>
      </c>
      <c r="V486" s="318" t="str">
        <f t="shared" si="64"/>
        <v/>
      </c>
      <c r="W486" s="318" t="str">
        <f t="shared" si="65"/>
        <v/>
      </c>
    </row>
    <row r="487" spans="1:23" ht="15">
      <c r="A487" s="327" t="str">
        <f>IF(eligibilité!A275="","",eligibilité!A275)</f>
        <v/>
      </c>
      <c r="B487" s="766" t="str">
        <f t="shared" si="55"/>
        <v/>
      </c>
      <c r="C487" s="766"/>
      <c r="D487" s="766"/>
      <c r="E487" s="766"/>
      <c r="F487" s="328" t="str">
        <f>IF(eligibilité!AF275="","",eligibilité!AF275)</f>
        <v/>
      </c>
      <c r="G487" s="329" t="str">
        <f>IF(AND(eligibilité!AG275="",F487="Non éligible"),"Non éligible",eligibilité!AG275)</f>
        <v/>
      </c>
      <c r="H487" s="772" t="str">
        <f t="shared" si="66"/>
        <v/>
      </c>
      <c r="I487" s="772"/>
      <c r="J487" s="772"/>
      <c r="K487" s="447" t="str">
        <f t="shared" si="67"/>
        <v/>
      </c>
      <c r="L487" s="316" t="str">
        <f>eligibilité!AD275</f>
        <v/>
      </c>
      <c r="M487" s="317" t="str">
        <f>eligibilité!AH275</f>
        <v/>
      </c>
      <c r="N487" s="108" t="str">
        <f t="shared" si="56"/>
        <v/>
      </c>
      <c r="O487" s="107" t="str">
        <f t="shared" si="57"/>
        <v/>
      </c>
      <c r="P487" s="109" t="str">
        <f t="shared" si="58"/>
        <v/>
      </c>
      <c r="Q487" s="109" t="str">
        <f t="shared" si="59"/>
        <v/>
      </c>
      <c r="R487" s="316" t="str">
        <f t="shared" si="60"/>
        <v/>
      </c>
      <c r="S487" s="317" t="str">
        <f t="shared" si="61"/>
        <v/>
      </c>
      <c r="T487" s="317" t="str">
        <f t="shared" si="62"/>
        <v/>
      </c>
      <c r="U487" s="318" t="str">
        <f t="shared" si="63"/>
        <v/>
      </c>
      <c r="V487" s="318" t="str">
        <f t="shared" si="64"/>
        <v/>
      </c>
      <c r="W487" s="318" t="str">
        <f t="shared" si="65"/>
        <v/>
      </c>
    </row>
    <row r="488" spans="1:23" ht="15">
      <c r="A488" s="327" t="str">
        <f>IF(eligibilité!A276="","",eligibilité!A276)</f>
        <v/>
      </c>
      <c r="B488" s="766" t="str">
        <f t="shared" si="55"/>
        <v/>
      </c>
      <c r="C488" s="766"/>
      <c r="D488" s="766"/>
      <c r="E488" s="766"/>
      <c r="F488" s="328" t="str">
        <f>IF(eligibilité!AF276="","",eligibilité!AF276)</f>
        <v/>
      </c>
      <c r="G488" s="329" t="str">
        <f>IF(AND(eligibilité!AG276="",F488="Non éligible"),"Non éligible",eligibilité!AG276)</f>
        <v/>
      </c>
      <c r="H488" s="772" t="str">
        <f t="shared" si="66"/>
        <v/>
      </c>
      <c r="I488" s="772"/>
      <c r="J488" s="772"/>
      <c r="K488" s="447" t="str">
        <f t="shared" si="67"/>
        <v/>
      </c>
      <c r="L488" s="316" t="str">
        <f>eligibilité!AD276</f>
        <v/>
      </c>
      <c r="M488" s="317" t="str">
        <f>eligibilité!AH276</f>
        <v/>
      </c>
      <c r="N488" s="108" t="str">
        <f t="shared" si="56"/>
        <v/>
      </c>
      <c r="O488" s="107" t="str">
        <f t="shared" si="57"/>
        <v/>
      </c>
      <c r="P488" s="109" t="str">
        <f t="shared" si="58"/>
        <v/>
      </c>
      <c r="Q488" s="109" t="str">
        <f t="shared" si="59"/>
        <v/>
      </c>
      <c r="R488" s="316" t="str">
        <f t="shared" si="60"/>
        <v/>
      </c>
      <c r="S488" s="317" t="str">
        <f t="shared" si="61"/>
        <v/>
      </c>
      <c r="T488" s="317" t="str">
        <f t="shared" si="62"/>
        <v/>
      </c>
      <c r="U488" s="318" t="str">
        <f t="shared" si="63"/>
        <v/>
      </c>
      <c r="V488" s="318" t="str">
        <f t="shared" si="64"/>
        <v/>
      </c>
      <c r="W488" s="318" t="str">
        <f t="shared" si="65"/>
        <v/>
      </c>
    </row>
    <row r="489" spans="1:23" ht="15">
      <c r="A489" s="327" t="str">
        <f>IF(eligibilité!A277="","",eligibilité!A277)</f>
        <v/>
      </c>
      <c r="B489" s="766" t="str">
        <f t="shared" si="55"/>
        <v/>
      </c>
      <c r="C489" s="766"/>
      <c r="D489" s="766"/>
      <c r="E489" s="766"/>
      <c r="F489" s="328" t="str">
        <f>IF(eligibilité!AF277="","",eligibilité!AF277)</f>
        <v/>
      </c>
      <c r="G489" s="329" t="str">
        <f>IF(AND(eligibilité!AG277="",F489="Non éligible"),"Non éligible",eligibilité!AG277)</f>
        <v/>
      </c>
      <c r="H489" s="772" t="str">
        <f t="shared" si="66"/>
        <v/>
      </c>
      <c r="I489" s="772"/>
      <c r="J489" s="772"/>
      <c r="K489" s="447" t="str">
        <f t="shared" si="67"/>
        <v/>
      </c>
      <c r="L489" s="316" t="str">
        <f>eligibilité!AD277</f>
        <v/>
      </c>
      <c r="M489" s="317" t="str">
        <f>eligibilité!AH277</f>
        <v/>
      </c>
      <c r="N489" s="108" t="str">
        <f t="shared" si="56"/>
        <v/>
      </c>
      <c r="O489" s="107" t="str">
        <f t="shared" si="57"/>
        <v/>
      </c>
      <c r="P489" s="109" t="str">
        <f t="shared" si="58"/>
        <v/>
      </c>
      <c r="Q489" s="109" t="str">
        <f t="shared" si="59"/>
        <v/>
      </c>
      <c r="R489" s="316" t="str">
        <f t="shared" si="60"/>
        <v/>
      </c>
      <c r="S489" s="317" t="str">
        <f t="shared" si="61"/>
        <v/>
      </c>
      <c r="T489" s="317" t="str">
        <f t="shared" si="62"/>
        <v/>
      </c>
      <c r="U489" s="318" t="str">
        <f t="shared" si="63"/>
        <v/>
      </c>
      <c r="V489" s="318" t="str">
        <f t="shared" si="64"/>
        <v/>
      </c>
      <c r="W489" s="318" t="str">
        <f t="shared" si="65"/>
        <v/>
      </c>
    </row>
    <row r="490" spans="1:23" ht="15">
      <c r="A490" s="327" t="str">
        <f>IF(eligibilité!A278="","",eligibilité!A278)</f>
        <v/>
      </c>
      <c r="B490" s="766" t="str">
        <f t="shared" si="55"/>
        <v/>
      </c>
      <c r="C490" s="766"/>
      <c r="D490" s="766"/>
      <c r="E490" s="766"/>
      <c r="F490" s="328" t="str">
        <f>IF(eligibilité!AF278="","",eligibilité!AF278)</f>
        <v/>
      </c>
      <c r="G490" s="329" t="str">
        <f>IF(AND(eligibilité!AG278="",F490="Non éligible"),"Non éligible",eligibilité!AG278)</f>
        <v/>
      </c>
      <c r="H490" s="772" t="str">
        <f t="shared" si="66"/>
        <v/>
      </c>
      <c r="I490" s="772"/>
      <c r="J490" s="772"/>
      <c r="K490" s="447" t="str">
        <f t="shared" si="67"/>
        <v/>
      </c>
      <c r="L490" s="316" t="str">
        <f>eligibilité!AD278</f>
        <v/>
      </c>
      <c r="M490" s="317" t="str">
        <f>eligibilité!AH278</f>
        <v/>
      </c>
      <c r="N490" s="108" t="str">
        <f t="shared" si="56"/>
        <v/>
      </c>
      <c r="O490" s="107" t="str">
        <f t="shared" si="57"/>
        <v/>
      </c>
      <c r="P490" s="109" t="str">
        <f t="shared" si="58"/>
        <v/>
      </c>
      <c r="Q490" s="109" t="str">
        <f t="shared" si="59"/>
        <v/>
      </c>
      <c r="R490" s="316" t="str">
        <f t="shared" si="60"/>
        <v/>
      </c>
      <c r="S490" s="317" t="str">
        <f t="shared" si="61"/>
        <v/>
      </c>
      <c r="T490" s="317" t="str">
        <f t="shared" si="62"/>
        <v/>
      </c>
      <c r="U490" s="318" t="str">
        <f t="shared" si="63"/>
        <v/>
      </c>
      <c r="V490" s="318" t="str">
        <f t="shared" si="64"/>
        <v/>
      </c>
      <c r="W490" s="318" t="str">
        <f t="shared" si="65"/>
        <v/>
      </c>
    </row>
    <row r="491" spans="1:23" ht="15">
      <c r="A491" s="327" t="str">
        <f>IF(eligibilité!A279="","",eligibilité!A279)</f>
        <v/>
      </c>
      <c r="B491" s="766" t="str">
        <f t="shared" si="55"/>
        <v/>
      </c>
      <c r="C491" s="766"/>
      <c r="D491" s="766"/>
      <c r="E491" s="766"/>
      <c r="F491" s="328" t="str">
        <f>IF(eligibilité!AF279="","",eligibilité!AF279)</f>
        <v/>
      </c>
      <c r="G491" s="329" t="str">
        <f>IF(AND(eligibilité!AG279="",F491="Non éligible"),"Non éligible",eligibilité!AG279)</f>
        <v/>
      </c>
      <c r="H491" s="772" t="str">
        <f t="shared" si="66"/>
        <v/>
      </c>
      <c r="I491" s="772"/>
      <c r="J491" s="772"/>
      <c r="K491" s="447" t="str">
        <f t="shared" si="67"/>
        <v/>
      </c>
      <c r="L491" s="316" t="str">
        <f>eligibilité!AD279</f>
        <v/>
      </c>
      <c r="M491" s="317" t="str">
        <f>eligibilité!AH279</f>
        <v/>
      </c>
      <c r="N491" s="108" t="str">
        <f t="shared" si="56"/>
        <v/>
      </c>
      <c r="O491" s="107" t="str">
        <f t="shared" si="57"/>
        <v/>
      </c>
      <c r="P491" s="109" t="str">
        <f t="shared" si="58"/>
        <v/>
      </c>
      <c r="Q491" s="109" t="str">
        <f t="shared" si="59"/>
        <v/>
      </c>
      <c r="R491" s="316" t="str">
        <f t="shared" si="60"/>
        <v/>
      </c>
      <c r="S491" s="317" t="str">
        <f t="shared" si="61"/>
        <v/>
      </c>
      <c r="T491" s="317" t="str">
        <f t="shared" si="62"/>
        <v/>
      </c>
      <c r="U491" s="318" t="str">
        <f t="shared" si="63"/>
        <v/>
      </c>
      <c r="V491" s="318" t="str">
        <f t="shared" si="64"/>
        <v/>
      </c>
      <c r="W491" s="318" t="str">
        <f t="shared" si="65"/>
        <v/>
      </c>
    </row>
    <row r="492" spans="1:23" ht="15">
      <c r="A492" s="327" t="str">
        <f>IF(eligibilité!A280="","",eligibilité!A280)</f>
        <v/>
      </c>
      <c r="B492" s="766" t="str">
        <f t="shared" ref="B492:B555" si="68">IF(A492="","","Définir les fonctions ou le poste du dossier")</f>
        <v/>
      </c>
      <c r="C492" s="766"/>
      <c r="D492" s="766"/>
      <c r="E492" s="766"/>
      <c r="F492" s="328" t="str">
        <f>IF(eligibilité!AF280="","",eligibilité!AF280)</f>
        <v/>
      </c>
      <c r="G492" s="329" t="str">
        <f>IF(AND(eligibilité!AG280="",F492="Non éligible"),"Non éligible",eligibilité!AG280)</f>
        <v/>
      </c>
      <c r="H492" s="772" t="str">
        <f t="shared" si="66"/>
        <v/>
      </c>
      <c r="I492" s="772"/>
      <c r="J492" s="772"/>
      <c r="K492" s="447" t="str">
        <f t="shared" si="67"/>
        <v/>
      </c>
      <c r="L492" s="316" t="str">
        <f>eligibilité!AD280</f>
        <v/>
      </c>
      <c r="M492" s="317" t="str">
        <f>eligibilité!AH280</f>
        <v/>
      </c>
      <c r="N492" s="108" t="str">
        <f t="shared" ref="N492:N555" si="69">IF(L492="","",INT(L492/12))</f>
        <v/>
      </c>
      <c r="O492" s="107" t="str">
        <f t="shared" ref="O492:O555" si="70">IF(L492="","",(L492-N492*12))</f>
        <v/>
      </c>
      <c r="P492" s="109" t="str">
        <f t="shared" ref="P492:P555" si="71">IF(L492="","",INT(O492))</f>
        <v/>
      </c>
      <c r="Q492" s="109" t="str">
        <f t="shared" ref="Q492:Q555" si="72">IF(L492="","",ROUNDDOWN((O492-P492)*30.44,0))</f>
        <v/>
      </c>
      <c r="R492" s="316" t="str">
        <f t="shared" ref="R492:R555" si="73">IF(L492="","",$S$226+L492)</f>
        <v/>
      </c>
      <c r="S492" s="317" t="str">
        <f t="shared" ref="S492:S555" si="74">IF(R492="","",R492/12)</f>
        <v/>
      </c>
      <c r="T492" s="317" t="str">
        <f t="shared" ref="T492:T555" si="75">IF(L492="","",INT(S492))</f>
        <v/>
      </c>
      <c r="U492" s="318" t="str">
        <f t="shared" ref="U492:U555" si="76">IF(L492="","",(S492-T492)*12)</f>
        <v/>
      </c>
      <c r="V492" s="318" t="str">
        <f t="shared" ref="V492:V555" si="77">IF(L492="","",INT(U492))</f>
        <v/>
      </c>
      <c r="W492" s="318" t="str">
        <f t="shared" ref="W492:W555" si="78">IF(L492="","",INT((U492-V492)*30.44))</f>
        <v/>
      </c>
    </row>
    <row r="493" spans="1:23" ht="15">
      <c r="A493" s="327" t="str">
        <f>IF(eligibilité!A281="","",eligibilité!A281)</f>
        <v/>
      </c>
      <c r="B493" s="766" t="str">
        <f t="shared" si="68"/>
        <v/>
      </c>
      <c r="C493" s="766"/>
      <c r="D493" s="766"/>
      <c r="E493" s="766"/>
      <c r="F493" s="328" t="str">
        <f>IF(eligibilité!AF281="","",eligibilité!AF281)</f>
        <v/>
      </c>
      <c r="G493" s="329" t="str">
        <f>IF(AND(eligibilité!AG281="",F493="Non éligible"),"Non éligible",eligibilité!AG281)</f>
        <v/>
      </c>
      <c r="H493" s="772" t="str">
        <f t="shared" si="66"/>
        <v/>
      </c>
      <c r="I493" s="772"/>
      <c r="J493" s="772"/>
      <c r="K493" s="447" t="str">
        <f t="shared" si="67"/>
        <v/>
      </c>
      <c r="L493" s="316" t="str">
        <f>eligibilité!AD281</f>
        <v/>
      </c>
      <c r="M493" s="317" t="str">
        <f>eligibilité!AH281</f>
        <v/>
      </c>
      <c r="N493" s="108" t="str">
        <f t="shared" si="69"/>
        <v/>
      </c>
      <c r="O493" s="107" t="str">
        <f t="shared" si="70"/>
        <v/>
      </c>
      <c r="P493" s="109" t="str">
        <f t="shared" si="71"/>
        <v/>
      </c>
      <c r="Q493" s="109" t="str">
        <f t="shared" si="72"/>
        <v/>
      </c>
      <c r="R493" s="316" t="str">
        <f t="shared" si="73"/>
        <v/>
      </c>
      <c r="S493" s="317" t="str">
        <f t="shared" si="74"/>
        <v/>
      </c>
      <c r="T493" s="317" t="str">
        <f t="shared" si="75"/>
        <v/>
      </c>
      <c r="U493" s="318" t="str">
        <f t="shared" si="76"/>
        <v/>
      </c>
      <c r="V493" s="318" t="str">
        <f t="shared" si="77"/>
        <v/>
      </c>
      <c r="W493" s="318" t="str">
        <f t="shared" si="78"/>
        <v/>
      </c>
    </row>
    <row r="494" spans="1:23" ht="15">
      <c r="A494" s="327" t="str">
        <f>IF(eligibilité!A282="","",eligibilité!A282)</f>
        <v/>
      </c>
      <c r="B494" s="766" t="str">
        <f t="shared" si="68"/>
        <v/>
      </c>
      <c r="C494" s="766"/>
      <c r="D494" s="766"/>
      <c r="E494" s="766"/>
      <c r="F494" s="328" t="str">
        <f>IF(eligibilité!AF282="","",eligibilité!AF282)</f>
        <v/>
      </c>
      <c r="G494" s="329" t="str">
        <f>IF(AND(eligibilité!AG282="",F494="Non éligible"),"Non éligible",eligibilité!AG282)</f>
        <v/>
      </c>
      <c r="H494" s="772" t="str">
        <f t="shared" si="66"/>
        <v/>
      </c>
      <c r="I494" s="772"/>
      <c r="J494" s="772"/>
      <c r="K494" s="447" t="str">
        <f t="shared" si="67"/>
        <v/>
      </c>
      <c r="L494" s="316" t="str">
        <f>eligibilité!AD282</f>
        <v/>
      </c>
      <c r="M494" s="317" t="str">
        <f>eligibilité!AH282</f>
        <v/>
      </c>
      <c r="N494" s="108" t="str">
        <f t="shared" si="69"/>
        <v/>
      </c>
      <c r="O494" s="107" t="str">
        <f t="shared" si="70"/>
        <v/>
      </c>
      <c r="P494" s="109" t="str">
        <f t="shared" si="71"/>
        <v/>
      </c>
      <c r="Q494" s="109" t="str">
        <f t="shared" si="72"/>
        <v/>
      </c>
      <c r="R494" s="316" t="str">
        <f t="shared" si="73"/>
        <v/>
      </c>
      <c r="S494" s="317" t="str">
        <f t="shared" si="74"/>
        <v/>
      </c>
      <c r="T494" s="317" t="str">
        <f t="shared" si="75"/>
        <v/>
      </c>
      <c r="U494" s="318" t="str">
        <f t="shared" si="76"/>
        <v/>
      </c>
      <c r="V494" s="318" t="str">
        <f t="shared" si="77"/>
        <v/>
      </c>
      <c r="W494" s="318" t="str">
        <f t="shared" si="78"/>
        <v/>
      </c>
    </row>
    <row r="495" spans="1:23" ht="15">
      <c r="A495" s="327" t="str">
        <f>IF(eligibilité!A283="","",eligibilité!A283)</f>
        <v/>
      </c>
      <c r="B495" s="766" t="str">
        <f t="shared" si="68"/>
        <v/>
      </c>
      <c r="C495" s="766"/>
      <c r="D495" s="766"/>
      <c r="E495" s="766"/>
      <c r="F495" s="328" t="str">
        <f>IF(eligibilité!AF283="","",eligibilité!AF283)</f>
        <v/>
      </c>
      <c r="G495" s="329" t="str">
        <f>IF(AND(eligibilité!AG283="",F495="Non éligible"),"Non éligible",eligibilité!AG283)</f>
        <v/>
      </c>
      <c r="H495" s="772" t="str">
        <f t="shared" si="66"/>
        <v/>
      </c>
      <c r="I495" s="772"/>
      <c r="J495" s="772"/>
      <c r="K495" s="447" t="str">
        <f t="shared" si="67"/>
        <v/>
      </c>
      <c r="L495" s="316" t="str">
        <f>eligibilité!AD283</f>
        <v/>
      </c>
      <c r="M495" s="317" t="str">
        <f>eligibilité!AH283</f>
        <v/>
      </c>
      <c r="N495" s="108" t="str">
        <f t="shared" si="69"/>
        <v/>
      </c>
      <c r="O495" s="107" t="str">
        <f t="shared" si="70"/>
        <v/>
      </c>
      <c r="P495" s="109" t="str">
        <f t="shared" si="71"/>
        <v/>
      </c>
      <c r="Q495" s="109" t="str">
        <f t="shared" si="72"/>
        <v/>
      </c>
      <c r="R495" s="316" t="str">
        <f t="shared" si="73"/>
        <v/>
      </c>
      <c r="S495" s="317" t="str">
        <f t="shared" si="74"/>
        <v/>
      </c>
      <c r="T495" s="317" t="str">
        <f t="shared" si="75"/>
        <v/>
      </c>
      <c r="U495" s="318" t="str">
        <f t="shared" si="76"/>
        <v/>
      </c>
      <c r="V495" s="318" t="str">
        <f t="shared" si="77"/>
        <v/>
      </c>
      <c r="W495" s="318" t="str">
        <f t="shared" si="78"/>
        <v/>
      </c>
    </row>
    <row r="496" spans="1:23" ht="15">
      <c r="A496" s="327" t="str">
        <f>IF(eligibilité!A284="","",eligibilité!A284)</f>
        <v/>
      </c>
      <c r="B496" s="766" t="str">
        <f t="shared" si="68"/>
        <v/>
      </c>
      <c r="C496" s="766"/>
      <c r="D496" s="766"/>
      <c r="E496" s="766"/>
      <c r="F496" s="328" t="str">
        <f>IF(eligibilité!AF284="","",eligibilité!AF284)</f>
        <v/>
      </c>
      <c r="G496" s="329" t="str">
        <f>IF(AND(eligibilité!AG284="",F496="Non éligible"),"Non éligible",eligibilité!AG284)</f>
        <v/>
      </c>
      <c r="H496" s="772" t="str">
        <f t="shared" si="66"/>
        <v/>
      </c>
      <c r="I496" s="772"/>
      <c r="J496" s="772"/>
      <c r="K496" s="447" t="str">
        <f t="shared" si="67"/>
        <v/>
      </c>
      <c r="L496" s="316" t="str">
        <f>eligibilité!AD284</f>
        <v/>
      </c>
      <c r="M496" s="317" t="str">
        <f>eligibilité!AH284</f>
        <v/>
      </c>
      <c r="N496" s="108" t="str">
        <f t="shared" si="69"/>
        <v/>
      </c>
      <c r="O496" s="107" t="str">
        <f t="shared" si="70"/>
        <v/>
      </c>
      <c r="P496" s="109" t="str">
        <f t="shared" si="71"/>
        <v/>
      </c>
      <c r="Q496" s="109" t="str">
        <f t="shared" si="72"/>
        <v/>
      </c>
      <c r="R496" s="316" t="str">
        <f t="shared" si="73"/>
        <v/>
      </c>
      <c r="S496" s="317" t="str">
        <f t="shared" si="74"/>
        <v/>
      </c>
      <c r="T496" s="317" t="str">
        <f t="shared" si="75"/>
        <v/>
      </c>
      <c r="U496" s="318" t="str">
        <f t="shared" si="76"/>
        <v/>
      </c>
      <c r="V496" s="318" t="str">
        <f t="shared" si="77"/>
        <v/>
      </c>
      <c r="W496" s="318" t="str">
        <f t="shared" si="78"/>
        <v/>
      </c>
    </row>
    <row r="497" spans="1:23" ht="15">
      <c r="A497" s="327" t="str">
        <f>IF(eligibilité!A285="","",eligibilité!A285)</f>
        <v/>
      </c>
      <c r="B497" s="766" t="str">
        <f t="shared" si="68"/>
        <v/>
      </c>
      <c r="C497" s="766"/>
      <c r="D497" s="766"/>
      <c r="E497" s="766"/>
      <c r="F497" s="328" t="str">
        <f>IF(eligibilité!AF285="","",eligibilité!AF285)</f>
        <v/>
      </c>
      <c r="G497" s="329" t="str">
        <f>IF(AND(eligibilité!AG285="",F497="Non éligible"),"Non éligible",eligibilité!AG285)</f>
        <v/>
      </c>
      <c r="H497" s="772" t="str">
        <f t="shared" si="66"/>
        <v/>
      </c>
      <c r="I497" s="772"/>
      <c r="J497" s="772"/>
      <c r="K497" s="447" t="str">
        <f t="shared" si="67"/>
        <v/>
      </c>
      <c r="L497" s="316" t="str">
        <f>eligibilité!AD285</f>
        <v/>
      </c>
      <c r="M497" s="317" t="str">
        <f>eligibilité!AH285</f>
        <v/>
      </c>
      <c r="N497" s="108" t="str">
        <f t="shared" si="69"/>
        <v/>
      </c>
      <c r="O497" s="107" t="str">
        <f t="shared" si="70"/>
        <v/>
      </c>
      <c r="P497" s="109" t="str">
        <f t="shared" si="71"/>
        <v/>
      </c>
      <c r="Q497" s="109" t="str">
        <f t="shared" si="72"/>
        <v/>
      </c>
      <c r="R497" s="316" t="str">
        <f t="shared" si="73"/>
        <v/>
      </c>
      <c r="S497" s="317" t="str">
        <f t="shared" si="74"/>
        <v/>
      </c>
      <c r="T497" s="317" t="str">
        <f t="shared" si="75"/>
        <v/>
      </c>
      <c r="U497" s="318" t="str">
        <f t="shared" si="76"/>
        <v/>
      </c>
      <c r="V497" s="318" t="str">
        <f t="shared" si="77"/>
        <v/>
      </c>
      <c r="W497" s="318" t="str">
        <f t="shared" si="78"/>
        <v/>
      </c>
    </row>
    <row r="498" spans="1:23" ht="15">
      <c r="A498" s="327" t="str">
        <f>IF(eligibilité!A286="","",eligibilité!A286)</f>
        <v/>
      </c>
      <c r="B498" s="766" t="str">
        <f t="shared" si="68"/>
        <v/>
      </c>
      <c r="C498" s="766"/>
      <c r="D498" s="766"/>
      <c r="E498" s="766"/>
      <c r="F498" s="328" t="str">
        <f>IF(eligibilité!AF286="","",eligibilité!AF286)</f>
        <v/>
      </c>
      <c r="G498" s="329" t="str">
        <f>IF(AND(eligibilité!AG286="",F498="Non éligible"),"Non éligible",eligibilité!AG286)</f>
        <v/>
      </c>
      <c r="H498" s="772" t="str">
        <f t="shared" si="66"/>
        <v/>
      </c>
      <c r="I498" s="772"/>
      <c r="J498" s="772"/>
      <c r="K498" s="447" t="str">
        <f t="shared" si="67"/>
        <v/>
      </c>
      <c r="L498" s="316" t="str">
        <f>eligibilité!AD286</f>
        <v/>
      </c>
      <c r="M498" s="317" t="str">
        <f>eligibilité!AH286</f>
        <v/>
      </c>
      <c r="N498" s="108" t="str">
        <f t="shared" si="69"/>
        <v/>
      </c>
      <c r="O498" s="107" t="str">
        <f t="shared" si="70"/>
        <v/>
      </c>
      <c r="P498" s="109" t="str">
        <f t="shared" si="71"/>
        <v/>
      </c>
      <c r="Q498" s="109" t="str">
        <f t="shared" si="72"/>
        <v/>
      </c>
      <c r="R498" s="316" t="str">
        <f t="shared" si="73"/>
        <v/>
      </c>
      <c r="S498" s="317" t="str">
        <f t="shared" si="74"/>
        <v/>
      </c>
      <c r="T498" s="317" t="str">
        <f t="shared" si="75"/>
        <v/>
      </c>
      <c r="U498" s="318" t="str">
        <f t="shared" si="76"/>
        <v/>
      </c>
      <c r="V498" s="318" t="str">
        <f t="shared" si="77"/>
        <v/>
      </c>
      <c r="W498" s="318" t="str">
        <f t="shared" si="78"/>
        <v/>
      </c>
    </row>
    <row r="499" spans="1:23" ht="15">
      <c r="A499" s="327" t="str">
        <f>IF(eligibilité!A287="","",eligibilité!A287)</f>
        <v/>
      </c>
      <c r="B499" s="766" t="str">
        <f t="shared" si="68"/>
        <v/>
      </c>
      <c r="C499" s="766"/>
      <c r="D499" s="766"/>
      <c r="E499" s="766"/>
      <c r="F499" s="328" t="str">
        <f>IF(eligibilité!AF287="","",eligibilité!AF287)</f>
        <v/>
      </c>
      <c r="G499" s="329" t="str">
        <f>IF(AND(eligibilité!AG287="",F499="Non éligible"),"Non éligible",eligibilité!AG287)</f>
        <v/>
      </c>
      <c r="H499" s="772" t="str">
        <f t="shared" si="66"/>
        <v/>
      </c>
      <c r="I499" s="772"/>
      <c r="J499" s="772"/>
      <c r="K499" s="447" t="str">
        <f t="shared" si="67"/>
        <v/>
      </c>
      <c r="L499" s="316" t="str">
        <f>eligibilité!AD287</f>
        <v/>
      </c>
      <c r="M499" s="317" t="str">
        <f>eligibilité!AH287</f>
        <v/>
      </c>
      <c r="N499" s="108" t="str">
        <f t="shared" si="69"/>
        <v/>
      </c>
      <c r="O499" s="107" t="str">
        <f t="shared" si="70"/>
        <v/>
      </c>
      <c r="P499" s="109" t="str">
        <f t="shared" si="71"/>
        <v/>
      </c>
      <c r="Q499" s="109" t="str">
        <f t="shared" si="72"/>
        <v/>
      </c>
      <c r="R499" s="316" t="str">
        <f t="shared" si="73"/>
        <v/>
      </c>
      <c r="S499" s="317" t="str">
        <f t="shared" si="74"/>
        <v/>
      </c>
      <c r="T499" s="317" t="str">
        <f t="shared" si="75"/>
        <v/>
      </c>
      <c r="U499" s="318" t="str">
        <f t="shared" si="76"/>
        <v/>
      </c>
      <c r="V499" s="318" t="str">
        <f t="shared" si="77"/>
        <v/>
      </c>
      <c r="W499" s="318" t="str">
        <f t="shared" si="78"/>
        <v/>
      </c>
    </row>
    <row r="500" spans="1:23" ht="15">
      <c r="A500" s="327" t="str">
        <f>IF(eligibilité!A288="","",eligibilité!A288)</f>
        <v/>
      </c>
      <c r="B500" s="766" t="str">
        <f t="shared" si="68"/>
        <v/>
      </c>
      <c r="C500" s="766"/>
      <c r="D500" s="766"/>
      <c r="E500" s="766"/>
      <c r="F500" s="328" t="str">
        <f>IF(eligibilité!AF288="","",eligibilité!AF288)</f>
        <v/>
      </c>
      <c r="G500" s="329" t="str">
        <f>IF(AND(eligibilité!AG288="",F500="Non éligible"),"Non éligible",eligibilité!AG288)</f>
        <v/>
      </c>
      <c r="H500" s="772" t="str">
        <f t="shared" si="66"/>
        <v/>
      </c>
      <c r="I500" s="772"/>
      <c r="J500" s="772"/>
      <c r="K500" s="447" t="str">
        <f t="shared" si="67"/>
        <v/>
      </c>
      <c r="L500" s="316" t="str">
        <f>eligibilité!AD288</f>
        <v/>
      </c>
      <c r="M500" s="317" t="str">
        <f>eligibilité!AH288</f>
        <v/>
      </c>
      <c r="N500" s="108" t="str">
        <f t="shared" si="69"/>
        <v/>
      </c>
      <c r="O500" s="107" t="str">
        <f t="shared" si="70"/>
        <v/>
      </c>
      <c r="P500" s="109" t="str">
        <f t="shared" si="71"/>
        <v/>
      </c>
      <c r="Q500" s="109" t="str">
        <f t="shared" si="72"/>
        <v/>
      </c>
      <c r="R500" s="316" t="str">
        <f t="shared" si="73"/>
        <v/>
      </c>
      <c r="S500" s="317" t="str">
        <f t="shared" si="74"/>
        <v/>
      </c>
      <c r="T500" s="317" t="str">
        <f t="shared" si="75"/>
        <v/>
      </c>
      <c r="U500" s="318" t="str">
        <f t="shared" si="76"/>
        <v/>
      </c>
      <c r="V500" s="318" t="str">
        <f t="shared" si="77"/>
        <v/>
      </c>
      <c r="W500" s="318" t="str">
        <f t="shared" si="78"/>
        <v/>
      </c>
    </row>
    <row r="501" spans="1:23" ht="15">
      <c r="A501" s="327" t="str">
        <f>IF(eligibilité!A289="","",eligibilité!A289)</f>
        <v/>
      </c>
      <c r="B501" s="766" t="str">
        <f t="shared" si="68"/>
        <v/>
      </c>
      <c r="C501" s="766"/>
      <c r="D501" s="766"/>
      <c r="E501" s="766"/>
      <c r="F501" s="328" t="str">
        <f>IF(eligibilité!AF289="","",eligibilité!AF289)</f>
        <v/>
      </c>
      <c r="G501" s="329" t="str">
        <f>IF(AND(eligibilité!AG289="",F501="Non éligible"),"Non éligible",eligibilité!AG289)</f>
        <v/>
      </c>
      <c r="H501" s="772" t="str">
        <f t="shared" si="66"/>
        <v/>
      </c>
      <c r="I501" s="772"/>
      <c r="J501" s="772"/>
      <c r="K501" s="447" t="str">
        <f t="shared" si="67"/>
        <v/>
      </c>
      <c r="L501" s="316" t="str">
        <f>eligibilité!AD289</f>
        <v/>
      </c>
      <c r="M501" s="317" t="str">
        <f>eligibilité!AH289</f>
        <v/>
      </c>
      <c r="N501" s="108" t="str">
        <f t="shared" si="69"/>
        <v/>
      </c>
      <c r="O501" s="107" t="str">
        <f t="shared" si="70"/>
        <v/>
      </c>
      <c r="P501" s="109" t="str">
        <f t="shared" si="71"/>
        <v/>
      </c>
      <c r="Q501" s="109" t="str">
        <f t="shared" si="72"/>
        <v/>
      </c>
      <c r="R501" s="316" t="str">
        <f t="shared" si="73"/>
        <v/>
      </c>
      <c r="S501" s="317" t="str">
        <f t="shared" si="74"/>
        <v/>
      </c>
      <c r="T501" s="317" t="str">
        <f t="shared" si="75"/>
        <v/>
      </c>
      <c r="U501" s="318" t="str">
        <f t="shared" si="76"/>
        <v/>
      </c>
      <c r="V501" s="318" t="str">
        <f t="shared" si="77"/>
        <v/>
      </c>
      <c r="W501" s="318" t="str">
        <f t="shared" si="78"/>
        <v/>
      </c>
    </row>
    <row r="502" spans="1:23" ht="15">
      <c r="A502" s="327" t="str">
        <f>IF(eligibilité!A290="","",eligibilité!A290)</f>
        <v/>
      </c>
      <c r="B502" s="766" t="str">
        <f t="shared" si="68"/>
        <v/>
      </c>
      <c r="C502" s="766"/>
      <c r="D502" s="766"/>
      <c r="E502" s="766"/>
      <c r="F502" s="328" t="str">
        <f>IF(eligibilité!AF290="","",eligibilité!AF290)</f>
        <v/>
      </c>
      <c r="G502" s="329" t="str">
        <f>IF(AND(eligibilité!AG290="",F502="Non éligible"),"Non éligible",eligibilité!AG290)</f>
        <v/>
      </c>
      <c r="H502" s="772" t="str">
        <f t="shared" si="66"/>
        <v/>
      </c>
      <c r="I502" s="772"/>
      <c r="J502" s="772"/>
      <c r="K502" s="447" t="str">
        <f t="shared" si="67"/>
        <v/>
      </c>
      <c r="L502" s="316" t="str">
        <f>eligibilité!AD290</f>
        <v/>
      </c>
      <c r="M502" s="317" t="str">
        <f>eligibilité!AH290</f>
        <v/>
      </c>
      <c r="N502" s="108" t="str">
        <f t="shared" si="69"/>
        <v/>
      </c>
      <c r="O502" s="107" t="str">
        <f t="shared" si="70"/>
        <v/>
      </c>
      <c r="P502" s="109" t="str">
        <f t="shared" si="71"/>
        <v/>
      </c>
      <c r="Q502" s="109" t="str">
        <f t="shared" si="72"/>
        <v/>
      </c>
      <c r="R502" s="316" t="str">
        <f t="shared" si="73"/>
        <v/>
      </c>
      <c r="S502" s="317" t="str">
        <f t="shared" si="74"/>
        <v/>
      </c>
      <c r="T502" s="317" t="str">
        <f t="shared" si="75"/>
        <v/>
      </c>
      <c r="U502" s="318" t="str">
        <f t="shared" si="76"/>
        <v/>
      </c>
      <c r="V502" s="318" t="str">
        <f t="shared" si="77"/>
        <v/>
      </c>
      <c r="W502" s="318" t="str">
        <f t="shared" si="78"/>
        <v/>
      </c>
    </row>
    <row r="503" spans="1:23" ht="15">
      <c r="A503" s="327" t="str">
        <f>IF(eligibilité!A291="","",eligibilité!A291)</f>
        <v/>
      </c>
      <c r="B503" s="766" t="str">
        <f t="shared" si="68"/>
        <v/>
      </c>
      <c r="C503" s="766"/>
      <c r="D503" s="766"/>
      <c r="E503" s="766"/>
      <c r="F503" s="328" t="str">
        <f>IF(eligibilité!AF291="","",eligibilité!AF291)</f>
        <v/>
      </c>
      <c r="G503" s="329" t="str">
        <f>IF(AND(eligibilité!AG291="",F503="Non éligible"),"Non éligible",eligibilité!AG291)</f>
        <v/>
      </c>
      <c r="H503" s="772" t="str">
        <f t="shared" si="66"/>
        <v/>
      </c>
      <c r="I503" s="772"/>
      <c r="J503" s="772"/>
      <c r="K503" s="447" t="str">
        <f t="shared" si="67"/>
        <v/>
      </c>
      <c r="L503" s="316" t="str">
        <f>eligibilité!AD291</f>
        <v/>
      </c>
      <c r="M503" s="317" t="str">
        <f>eligibilité!AH291</f>
        <v/>
      </c>
      <c r="N503" s="108" t="str">
        <f t="shared" si="69"/>
        <v/>
      </c>
      <c r="O503" s="107" t="str">
        <f t="shared" si="70"/>
        <v/>
      </c>
      <c r="P503" s="109" t="str">
        <f t="shared" si="71"/>
        <v/>
      </c>
      <c r="Q503" s="109" t="str">
        <f t="shared" si="72"/>
        <v/>
      </c>
      <c r="R503" s="316" t="str">
        <f t="shared" si="73"/>
        <v/>
      </c>
      <c r="S503" s="317" t="str">
        <f t="shared" si="74"/>
        <v/>
      </c>
      <c r="T503" s="317" t="str">
        <f t="shared" si="75"/>
        <v/>
      </c>
      <c r="U503" s="318" t="str">
        <f t="shared" si="76"/>
        <v/>
      </c>
      <c r="V503" s="318" t="str">
        <f t="shared" si="77"/>
        <v/>
      </c>
      <c r="W503" s="318" t="str">
        <f t="shared" si="78"/>
        <v/>
      </c>
    </row>
    <row r="504" spans="1:23" ht="15">
      <c r="A504" s="327" t="str">
        <f>IF(eligibilité!A292="","",eligibilité!A292)</f>
        <v/>
      </c>
      <c r="B504" s="766" t="str">
        <f t="shared" si="68"/>
        <v/>
      </c>
      <c r="C504" s="766"/>
      <c r="D504" s="766"/>
      <c r="E504" s="766"/>
      <c r="F504" s="328" t="str">
        <f>IF(eligibilité!AF292="","",eligibilité!AF292)</f>
        <v/>
      </c>
      <c r="G504" s="329" t="str">
        <f>IF(AND(eligibilité!AG292="",F504="Non éligible"),"Non éligible",eligibilité!AG292)</f>
        <v/>
      </c>
      <c r="H504" s="772" t="str">
        <f t="shared" si="66"/>
        <v/>
      </c>
      <c r="I504" s="772"/>
      <c r="J504" s="772"/>
      <c r="K504" s="447" t="str">
        <f t="shared" si="67"/>
        <v/>
      </c>
      <c r="L504" s="316" t="str">
        <f>eligibilité!AD292</f>
        <v/>
      </c>
      <c r="M504" s="317" t="str">
        <f>eligibilité!AH292</f>
        <v/>
      </c>
      <c r="N504" s="108" t="str">
        <f t="shared" si="69"/>
        <v/>
      </c>
      <c r="O504" s="107" t="str">
        <f t="shared" si="70"/>
        <v/>
      </c>
      <c r="P504" s="109" t="str">
        <f t="shared" si="71"/>
        <v/>
      </c>
      <c r="Q504" s="109" t="str">
        <f t="shared" si="72"/>
        <v/>
      </c>
      <c r="R504" s="316" t="str">
        <f t="shared" si="73"/>
        <v/>
      </c>
      <c r="S504" s="317" t="str">
        <f t="shared" si="74"/>
        <v/>
      </c>
      <c r="T504" s="317" t="str">
        <f t="shared" si="75"/>
        <v/>
      </c>
      <c r="U504" s="318" t="str">
        <f t="shared" si="76"/>
        <v/>
      </c>
      <c r="V504" s="318" t="str">
        <f t="shared" si="77"/>
        <v/>
      </c>
      <c r="W504" s="318" t="str">
        <f t="shared" si="78"/>
        <v/>
      </c>
    </row>
    <row r="505" spans="1:23" ht="15">
      <c r="A505" s="327" t="str">
        <f>IF(eligibilité!A293="","",eligibilité!A293)</f>
        <v/>
      </c>
      <c r="B505" s="766" t="str">
        <f t="shared" si="68"/>
        <v/>
      </c>
      <c r="C505" s="766"/>
      <c r="D505" s="766"/>
      <c r="E505" s="766"/>
      <c r="F505" s="328" t="str">
        <f>IF(eligibilité!AF293="","",eligibilité!AF293)</f>
        <v/>
      </c>
      <c r="G505" s="329" t="str">
        <f>IF(AND(eligibilité!AG293="",F505="Non éligible"),"Non éligible",eligibilité!AG293)</f>
        <v/>
      </c>
      <c r="H505" s="772" t="str">
        <f t="shared" si="66"/>
        <v/>
      </c>
      <c r="I505" s="772"/>
      <c r="J505" s="772"/>
      <c r="K505" s="447" t="str">
        <f t="shared" si="67"/>
        <v/>
      </c>
      <c r="L505" s="316" t="str">
        <f>eligibilité!AD293</f>
        <v/>
      </c>
      <c r="M505" s="317" t="str">
        <f>eligibilité!AH293</f>
        <v/>
      </c>
      <c r="N505" s="108" t="str">
        <f t="shared" si="69"/>
        <v/>
      </c>
      <c r="O505" s="107" t="str">
        <f t="shared" si="70"/>
        <v/>
      </c>
      <c r="P505" s="109" t="str">
        <f t="shared" si="71"/>
        <v/>
      </c>
      <c r="Q505" s="109" t="str">
        <f t="shared" si="72"/>
        <v/>
      </c>
      <c r="R505" s="316" t="str">
        <f t="shared" si="73"/>
        <v/>
      </c>
      <c r="S505" s="317" t="str">
        <f t="shared" si="74"/>
        <v/>
      </c>
      <c r="T505" s="317" t="str">
        <f t="shared" si="75"/>
        <v/>
      </c>
      <c r="U505" s="318" t="str">
        <f t="shared" si="76"/>
        <v/>
      </c>
      <c r="V505" s="318" t="str">
        <f t="shared" si="77"/>
        <v/>
      </c>
      <c r="W505" s="318" t="str">
        <f t="shared" si="78"/>
        <v/>
      </c>
    </row>
    <row r="506" spans="1:23" ht="15">
      <c r="A506" s="327" t="str">
        <f>IF(eligibilité!A294="","",eligibilité!A294)</f>
        <v/>
      </c>
      <c r="B506" s="766" t="str">
        <f t="shared" si="68"/>
        <v/>
      </c>
      <c r="C506" s="766"/>
      <c r="D506" s="766"/>
      <c r="E506" s="766"/>
      <c r="F506" s="328" t="str">
        <f>IF(eligibilité!AF294="","",eligibilité!AF294)</f>
        <v/>
      </c>
      <c r="G506" s="329" t="str">
        <f>IF(AND(eligibilité!AG294="",F506="Non éligible"),"Non éligible",eligibilité!AG294)</f>
        <v/>
      </c>
      <c r="H506" s="772" t="str">
        <f t="shared" si="66"/>
        <v/>
      </c>
      <c r="I506" s="772"/>
      <c r="J506" s="772"/>
      <c r="K506" s="447" t="str">
        <f t="shared" si="67"/>
        <v/>
      </c>
      <c r="L506" s="316" t="str">
        <f>eligibilité!AD294</f>
        <v/>
      </c>
      <c r="M506" s="317" t="str">
        <f>eligibilité!AH294</f>
        <v/>
      </c>
      <c r="N506" s="108" t="str">
        <f t="shared" si="69"/>
        <v/>
      </c>
      <c r="O506" s="107" t="str">
        <f t="shared" si="70"/>
        <v/>
      </c>
      <c r="P506" s="109" t="str">
        <f t="shared" si="71"/>
        <v/>
      </c>
      <c r="Q506" s="109" t="str">
        <f t="shared" si="72"/>
        <v/>
      </c>
      <c r="R506" s="316" t="str">
        <f t="shared" si="73"/>
        <v/>
      </c>
      <c r="S506" s="317" t="str">
        <f t="shared" si="74"/>
        <v/>
      </c>
      <c r="T506" s="317" t="str">
        <f t="shared" si="75"/>
        <v/>
      </c>
      <c r="U506" s="318" t="str">
        <f t="shared" si="76"/>
        <v/>
      </c>
      <c r="V506" s="318" t="str">
        <f t="shared" si="77"/>
        <v/>
      </c>
      <c r="W506" s="318" t="str">
        <f t="shared" si="78"/>
        <v/>
      </c>
    </row>
    <row r="507" spans="1:23" ht="15">
      <c r="A507" s="327" t="str">
        <f>IF(eligibilité!A295="","",eligibilité!A295)</f>
        <v/>
      </c>
      <c r="B507" s="766" t="str">
        <f t="shared" si="68"/>
        <v/>
      </c>
      <c r="C507" s="766"/>
      <c r="D507" s="766"/>
      <c r="E507" s="766"/>
      <c r="F507" s="328" t="str">
        <f>IF(eligibilité!AF295="","",eligibilité!AF295)</f>
        <v/>
      </c>
      <c r="G507" s="329" t="str">
        <f>IF(AND(eligibilité!AG295="",F507="Non éligible"),"Non éligible",eligibilité!AG295)</f>
        <v/>
      </c>
      <c r="H507" s="772" t="str">
        <f t="shared" si="66"/>
        <v/>
      </c>
      <c r="I507" s="772"/>
      <c r="J507" s="772"/>
      <c r="K507" s="447" t="str">
        <f t="shared" si="67"/>
        <v/>
      </c>
      <c r="L507" s="316" t="str">
        <f>eligibilité!AD295</f>
        <v/>
      </c>
      <c r="M507" s="317" t="str">
        <f>eligibilité!AH295</f>
        <v/>
      </c>
      <c r="N507" s="108" t="str">
        <f t="shared" si="69"/>
        <v/>
      </c>
      <c r="O507" s="107" t="str">
        <f t="shared" si="70"/>
        <v/>
      </c>
      <c r="P507" s="109" t="str">
        <f t="shared" si="71"/>
        <v/>
      </c>
      <c r="Q507" s="109" t="str">
        <f t="shared" si="72"/>
        <v/>
      </c>
      <c r="R507" s="316" t="str">
        <f t="shared" si="73"/>
        <v/>
      </c>
      <c r="S507" s="317" t="str">
        <f t="shared" si="74"/>
        <v/>
      </c>
      <c r="T507" s="317" t="str">
        <f t="shared" si="75"/>
        <v/>
      </c>
      <c r="U507" s="318" t="str">
        <f t="shared" si="76"/>
        <v/>
      </c>
      <c r="V507" s="318" t="str">
        <f t="shared" si="77"/>
        <v/>
      </c>
      <c r="W507" s="318" t="str">
        <f t="shared" si="78"/>
        <v/>
      </c>
    </row>
    <row r="508" spans="1:23" ht="15">
      <c r="A508" s="327" t="str">
        <f>IF(eligibilité!A296="","",eligibilité!A296)</f>
        <v/>
      </c>
      <c r="B508" s="766" t="str">
        <f t="shared" si="68"/>
        <v/>
      </c>
      <c r="C508" s="766"/>
      <c r="D508" s="766"/>
      <c r="E508" s="766"/>
      <c r="F508" s="328" t="str">
        <f>IF(eligibilité!AF296="","",eligibilité!AF296)</f>
        <v/>
      </c>
      <c r="G508" s="329" t="str">
        <f>IF(AND(eligibilité!AG296="",F508="Non éligible"),"Non éligible",eligibilité!AG296)</f>
        <v/>
      </c>
      <c r="H508" s="772" t="str">
        <f t="shared" si="66"/>
        <v/>
      </c>
      <c r="I508" s="772"/>
      <c r="J508" s="772"/>
      <c r="K508" s="447" t="str">
        <f t="shared" si="67"/>
        <v/>
      </c>
      <c r="L508" s="316" t="str">
        <f>eligibilité!AD296</f>
        <v/>
      </c>
      <c r="M508" s="317" t="str">
        <f>eligibilité!AH296</f>
        <v/>
      </c>
      <c r="N508" s="108" t="str">
        <f t="shared" si="69"/>
        <v/>
      </c>
      <c r="O508" s="107" t="str">
        <f t="shared" si="70"/>
        <v/>
      </c>
      <c r="P508" s="109" t="str">
        <f t="shared" si="71"/>
        <v/>
      </c>
      <c r="Q508" s="109" t="str">
        <f t="shared" si="72"/>
        <v/>
      </c>
      <c r="R508" s="316" t="str">
        <f t="shared" si="73"/>
        <v/>
      </c>
      <c r="S508" s="317" t="str">
        <f t="shared" si="74"/>
        <v/>
      </c>
      <c r="T508" s="317" t="str">
        <f t="shared" si="75"/>
        <v/>
      </c>
      <c r="U508" s="318" t="str">
        <f t="shared" si="76"/>
        <v/>
      </c>
      <c r="V508" s="318" t="str">
        <f t="shared" si="77"/>
        <v/>
      </c>
      <c r="W508" s="318" t="str">
        <f t="shared" si="78"/>
        <v/>
      </c>
    </row>
    <row r="509" spans="1:23" ht="15">
      <c r="A509" s="327" t="str">
        <f>IF(eligibilité!A297="","",eligibilité!A297)</f>
        <v/>
      </c>
      <c r="B509" s="766" t="str">
        <f t="shared" si="68"/>
        <v/>
      </c>
      <c r="C509" s="766"/>
      <c r="D509" s="766"/>
      <c r="E509" s="766"/>
      <c r="F509" s="328" t="str">
        <f>IF(eligibilité!AF297="","",eligibilité!AF297)</f>
        <v/>
      </c>
      <c r="G509" s="329" t="str">
        <f>IF(AND(eligibilité!AG297="",F509="Non éligible"),"Non éligible",eligibilité!AG297)</f>
        <v/>
      </c>
      <c r="H509" s="772" t="str">
        <f t="shared" si="66"/>
        <v/>
      </c>
      <c r="I509" s="772"/>
      <c r="J509" s="772"/>
      <c r="K509" s="447" t="str">
        <f t="shared" si="67"/>
        <v/>
      </c>
      <c r="L509" s="316" t="str">
        <f>eligibilité!AD297</f>
        <v/>
      </c>
      <c r="M509" s="317" t="str">
        <f>eligibilité!AH297</f>
        <v/>
      </c>
      <c r="N509" s="108" t="str">
        <f t="shared" si="69"/>
        <v/>
      </c>
      <c r="O509" s="107" t="str">
        <f t="shared" si="70"/>
        <v/>
      </c>
      <c r="P509" s="109" t="str">
        <f t="shared" si="71"/>
        <v/>
      </c>
      <c r="Q509" s="109" t="str">
        <f t="shared" si="72"/>
        <v/>
      </c>
      <c r="R509" s="316" t="str">
        <f t="shared" si="73"/>
        <v/>
      </c>
      <c r="S509" s="317" t="str">
        <f t="shared" si="74"/>
        <v/>
      </c>
      <c r="T509" s="317" t="str">
        <f t="shared" si="75"/>
        <v/>
      </c>
      <c r="U509" s="318" t="str">
        <f t="shared" si="76"/>
        <v/>
      </c>
      <c r="V509" s="318" t="str">
        <f t="shared" si="77"/>
        <v/>
      </c>
      <c r="W509" s="318" t="str">
        <f t="shared" si="78"/>
        <v/>
      </c>
    </row>
    <row r="510" spans="1:23" ht="15">
      <c r="A510" s="327" t="str">
        <f>IF(eligibilité!A298="","",eligibilité!A298)</f>
        <v/>
      </c>
      <c r="B510" s="766" t="str">
        <f t="shared" si="68"/>
        <v/>
      </c>
      <c r="C510" s="766"/>
      <c r="D510" s="766"/>
      <c r="E510" s="766"/>
      <c r="F510" s="328" t="str">
        <f>IF(eligibilité!AF298="","",eligibilité!AF298)</f>
        <v/>
      </c>
      <c r="G510" s="329" t="str">
        <f>IF(AND(eligibilité!AG298="",F510="Non éligible"),"Non éligible",eligibilité!AG298)</f>
        <v/>
      </c>
      <c r="H510" s="772" t="str">
        <f t="shared" si="66"/>
        <v/>
      </c>
      <c r="I510" s="772"/>
      <c r="J510" s="772"/>
      <c r="K510" s="447" t="str">
        <f t="shared" si="67"/>
        <v/>
      </c>
      <c r="L510" s="316" t="str">
        <f>eligibilité!AD298</f>
        <v/>
      </c>
      <c r="M510" s="317" t="str">
        <f>eligibilité!AH298</f>
        <v/>
      </c>
      <c r="N510" s="108" t="str">
        <f t="shared" si="69"/>
        <v/>
      </c>
      <c r="O510" s="107" t="str">
        <f t="shared" si="70"/>
        <v/>
      </c>
      <c r="P510" s="109" t="str">
        <f t="shared" si="71"/>
        <v/>
      </c>
      <c r="Q510" s="109" t="str">
        <f t="shared" si="72"/>
        <v/>
      </c>
      <c r="R510" s="316" t="str">
        <f t="shared" si="73"/>
        <v/>
      </c>
      <c r="S510" s="317" t="str">
        <f t="shared" si="74"/>
        <v/>
      </c>
      <c r="T510" s="317" t="str">
        <f t="shared" si="75"/>
        <v/>
      </c>
      <c r="U510" s="318" t="str">
        <f t="shared" si="76"/>
        <v/>
      </c>
      <c r="V510" s="318" t="str">
        <f t="shared" si="77"/>
        <v/>
      </c>
      <c r="W510" s="318" t="str">
        <f t="shared" si="78"/>
        <v/>
      </c>
    </row>
    <row r="511" spans="1:23" ht="15">
      <c r="A511" s="327" t="str">
        <f>IF(eligibilité!A299="","",eligibilité!A299)</f>
        <v/>
      </c>
      <c r="B511" s="766" t="str">
        <f t="shared" si="68"/>
        <v/>
      </c>
      <c r="C511" s="766"/>
      <c r="D511" s="766"/>
      <c r="E511" s="766"/>
      <c r="F511" s="328" t="str">
        <f>IF(eligibilité!AF299="","",eligibilité!AF299)</f>
        <v/>
      </c>
      <c r="G511" s="329" t="str">
        <f>IF(AND(eligibilité!AG299="",F511="Non éligible"),"Non éligible",eligibilité!AG299)</f>
        <v/>
      </c>
      <c r="H511" s="772" t="str">
        <f t="shared" si="66"/>
        <v/>
      </c>
      <c r="I511" s="772"/>
      <c r="J511" s="772"/>
      <c r="K511" s="447" t="str">
        <f t="shared" si="67"/>
        <v/>
      </c>
      <c r="L511" s="316" t="str">
        <f>eligibilité!AD299</f>
        <v/>
      </c>
      <c r="M511" s="317" t="str">
        <f>eligibilité!AH299</f>
        <v/>
      </c>
      <c r="N511" s="108" t="str">
        <f t="shared" si="69"/>
        <v/>
      </c>
      <c r="O511" s="107" t="str">
        <f t="shared" si="70"/>
        <v/>
      </c>
      <c r="P511" s="109" t="str">
        <f t="shared" si="71"/>
        <v/>
      </c>
      <c r="Q511" s="109" t="str">
        <f t="shared" si="72"/>
        <v/>
      </c>
      <c r="R511" s="316" t="str">
        <f t="shared" si="73"/>
        <v/>
      </c>
      <c r="S511" s="317" t="str">
        <f t="shared" si="74"/>
        <v/>
      </c>
      <c r="T511" s="317" t="str">
        <f t="shared" si="75"/>
        <v/>
      </c>
      <c r="U511" s="318" t="str">
        <f t="shared" si="76"/>
        <v/>
      </c>
      <c r="V511" s="318" t="str">
        <f t="shared" si="77"/>
        <v/>
      </c>
      <c r="W511" s="318" t="str">
        <f t="shared" si="78"/>
        <v/>
      </c>
    </row>
    <row r="512" spans="1:23" ht="15">
      <c r="A512" s="327" t="str">
        <f>IF(eligibilité!A300="","",eligibilité!A300)</f>
        <v/>
      </c>
      <c r="B512" s="766" t="str">
        <f t="shared" si="68"/>
        <v/>
      </c>
      <c r="C512" s="766"/>
      <c r="D512" s="766"/>
      <c r="E512" s="766"/>
      <c r="F512" s="328" t="str">
        <f>IF(eligibilité!AF300="","",eligibilité!AF300)</f>
        <v/>
      </c>
      <c r="G512" s="329" t="str">
        <f>IF(AND(eligibilité!AG300="",F512="Non éligible"),"Non éligible",eligibilité!AG300)</f>
        <v/>
      </c>
      <c r="H512" s="772" t="str">
        <f t="shared" si="66"/>
        <v/>
      </c>
      <c r="I512" s="772"/>
      <c r="J512" s="772"/>
      <c r="K512" s="447" t="str">
        <f t="shared" si="67"/>
        <v/>
      </c>
      <c r="L512" s="316" t="str">
        <f>eligibilité!AD300</f>
        <v/>
      </c>
      <c r="M512" s="317" t="str">
        <f>eligibilité!AH300</f>
        <v/>
      </c>
      <c r="N512" s="108" t="str">
        <f t="shared" si="69"/>
        <v/>
      </c>
      <c r="O512" s="107" t="str">
        <f t="shared" si="70"/>
        <v/>
      </c>
      <c r="P512" s="109" t="str">
        <f t="shared" si="71"/>
        <v/>
      </c>
      <c r="Q512" s="109" t="str">
        <f t="shared" si="72"/>
        <v/>
      </c>
      <c r="R512" s="316" t="str">
        <f t="shared" si="73"/>
        <v/>
      </c>
      <c r="S512" s="317" t="str">
        <f t="shared" si="74"/>
        <v/>
      </c>
      <c r="T512" s="317" t="str">
        <f t="shared" si="75"/>
        <v/>
      </c>
      <c r="U512" s="318" t="str">
        <f t="shared" si="76"/>
        <v/>
      </c>
      <c r="V512" s="318" t="str">
        <f t="shared" si="77"/>
        <v/>
      </c>
      <c r="W512" s="318" t="str">
        <f t="shared" si="78"/>
        <v/>
      </c>
    </row>
    <row r="513" spans="1:23" ht="15">
      <c r="A513" s="327" t="str">
        <f>IF(eligibilité!A301="","",eligibilité!A301)</f>
        <v/>
      </c>
      <c r="B513" s="766" t="str">
        <f t="shared" si="68"/>
        <v/>
      </c>
      <c r="C513" s="766"/>
      <c r="D513" s="766"/>
      <c r="E513" s="766"/>
      <c r="F513" s="328" t="str">
        <f>IF(eligibilité!AF301="","",eligibilité!AF301)</f>
        <v/>
      </c>
      <c r="G513" s="329" t="str">
        <f>IF(AND(eligibilité!AG301="",F513="Non éligible"),"Non éligible",eligibilité!AG301)</f>
        <v/>
      </c>
      <c r="H513" s="772" t="str">
        <f t="shared" si="66"/>
        <v/>
      </c>
      <c r="I513" s="772"/>
      <c r="J513" s="772"/>
      <c r="K513" s="447" t="str">
        <f t="shared" si="67"/>
        <v/>
      </c>
      <c r="L513" s="316" t="str">
        <f>eligibilité!AD301</f>
        <v/>
      </c>
      <c r="M513" s="317" t="str">
        <f>eligibilité!AH301</f>
        <v/>
      </c>
      <c r="N513" s="108" t="str">
        <f t="shared" si="69"/>
        <v/>
      </c>
      <c r="O513" s="107" t="str">
        <f t="shared" si="70"/>
        <v/>
      </c>
      <c r="P513" s="109" t="str">
        <f t="shared" si="71"/>
        <v/>
      </c>
      <c r="Q513" s="109" t="str">
        <f t="shared" si="72"/>
        <v/>
      </c>
      <c r="R513" s="316" t="str">
        <f t="shared" si="73"/>
        <v/>
      </c>
      <c r="S513" s="317" t="str">
        <f t="shared" si="74"/>
        <v/>
      </c>
      <c r="T513" s="317" t="str">
        <f t="shared" si="75"/>
        <v/>
      </c>
      <c r="U513" s="318" t="str">
        <f t="shared" si="76"/>
        <v/>
      </c>
      <c r="V513" s="318" t="str">
        <f t="shared" si="77"/>
        <v/>
      </c>
      <c r="W513" s="318" t="str">
        <f t="shared" si="78"/>
        <v/>
      </c>
    </row>
    <row r="514" spans="1:23" ht="15">
      <c r="A514" s="327" t="str">
        <f>IF(eligibilité!A302="","",eligibilité!A302)</f>
        <v/>
      </c>
      <c r="B514" s="766" t="str">
        <f t="shared" si="68"/>
        <v/>
      </c>
      <c r="C514" s="766"/>
      <c r="D514" s="766"/>
      <c r="E514" s="766"/>
      <c r="F514" s="328" t="str">
        <f>IF(eligibilité!AF302="","",eligibilité!AF302)</f>
        <v/>
      </c>
      <c r="G514" s="329" t="str">
        <f>IF(AND(eligibilité!AG302="",F514="Non éligible"),"Non éligible",eligibilité!AG302)</f>
        <v/>
      </c>
      <c r="H514" s="772" t="str">
        <f t="shared" si="66"/>
        <v/>
      </c>
      <c r="I514" s="772"/>
      <c r="J514" s="772"/>
      <c r="K514" s="447" t="str">
        <f t="shared" si="67"/>
        <v/>
      </c>
      <c r="L514" s="316" t="str">
        <f>eligibilité!AD302</f>
        <v/>
      </c>
      <c r="M514" s="317" t="str">
        <f>eligibilité!AH302</f>
        <v/>
      </c>
      <c r="N514" s="108" t="str">
        <f t="shared" si="69"/>
        <v/>
      </c>
      <c r="O514" s="107" t="str">
        <f t="shared" si="70"/>
        <v/>
      </c>
      <c r="P514" s="109" t="str">
        <f t="shared" si="71"/>
        <v/>
      </c>
      <c r="Q514" s="109" t="str">
        <f t="shared" si="72"/>
        <v/>
      </c>
      <c r="R514" s="316" t="str">
        <f t="shared" si="73"/>
        <v/>
      </c>
      <c r="S514" s="317" t="str">
        <f t="shared" si="74"/>
        <v/>
      </c>
      <c r="T514" s="317" t="str">
        <f t="shared" si="75"/>
        <v/>
      </c>
      <c r="U514" s="318" t="str">
        <f t="shared" si="76"/>
        <v/>
      </c>
      <c r="V514" s="318" t="str">
        <f t="shared" si="77"/>
        <v/>
      </c>
      <c r="W514" s="318" t="str">
        <f t="shared" si="78"/>
        <v/>
      </c>
    </row>
    <row r="515" spans="1:23" ht="15">
      <c r="A515" s="327" t="str">
        <f>IF(eligibilité!A303="","",eligibilité!A303)</f>
        <v/>
      </c>
      <c r="B515" s="766" t="str">
        <f t="shared" si="68"/>
        <v/>
      </c>
      <c r="C515" s="766"/>
      <c r="D515" s="766"/>
      <c r="E515" s="766"/>
      <c r="F515" s="328" t="str">
        <f>IF(eligibilité!AF303="","",eligibilité!AF303)</f>
        <v/>
      </c>
      <c r="G515" s="329" t="str">
        <f>IF(AND(eligibilité!AG303="",F515="Non éligible"),"Non éligible",eligibilité!AG303)</f>
        <v/>
      </c>
      <c r="H515" s="772" t="str">
        <f t="shared" si="66"/>
        <v/>
      </c>
      <c r="I515" s="772"/>
      <c r="J515" s="772"/>
      <c r="K515" s="447" t="str">
        <f t="shared" si="67"/>
        <v/>
      </c>
      <c r="L515" s="316" t="str">
        <f>eligibilité!AD303</f>
        <v/>
      </c>
      <c r="M515" s="317" t="str">
        <f>eligibilité!AH303</f>
        <v/>
      </c>
      <c r="N515" s="108" t="str">
        <f t="shared" si="69"/>
        <v/>
      </c>
      <c r="O515" s="107" t="str">
        <f t="shared" si="70"/>
        <v/>
      </c>
      <c r="P515" s="109" t="str">
        <f t="shared" si="71"/>
        <v/>
      </c>
      <c r="Q515" s="109" t="str">
        <f t="shared" si="72"/>
        <v/>
      </c>
      <c r="R515" s="316" t="str">
        <f t="shared" si="73"/>
        <v/>
      </c>
      <c r="S515" s="317" t="str">
        <f t="shared" si="74"/>
        <v/>
      </c>
      <c r="T515" s="317" t="str">
        <f t="shared" si="75"/>
        <v/>
      </c>
      <c r="U515" s="318" t="str">
        <f t="shared" si="76"/>
        <v/>
      </c>
      <c r="V515" s="318" t="str">
        <f t="shared" si="77"/>
        <v/>
      </c>
      <c r="W515" s="318" t="str">
        <f t="shared" si="78"/>
        <v/>
      </c>
    </row>
    <row r="516" spans="1:23" ht="15">
      <c r="A516" s="327" t="str">
        <f>IF(eligibilité!A304="","",eligibilité!A304)</f>
        <v/>
      </c>
      <c r="B516" s="766" t="str">
        <f t="shared" si="68"/>
        <v/>
      </c>
      <c r="C516" s="766"/>
      <c r="D516" s="766"/>
      <c r="E516" s="766"/>
      <c r="F516" s="328" t="str">
        <f>IF(eligibilité!AF304="","",eligibilité!AF304)</f>
        <v/>
      </c>
      <c r="G516" s="329" t="str">
        <f>IF(AND(eligibilité!AG304="",F516="Non éligible"),"Non éligible",eligibilité!AG304)</f>
        <v/>
      </c>
      <c r="H516" s="772" t="str">
        <f t="shared" si="66"/>
        <v/>
      </c>
      <c r="I516" s="772"/>
      <c r="J516" s="772"/>
      <c r="K516" s="447" t="str">
        <f t="shared" si="67"/>
        <v/>
      </c>
      <c r="L516" s="316" t="str">
        <f>eligibilité!AD304</f>
        <v/>
      </c>
      <c r="M516" s="317" t="str">
        <f>eligibilité!AH304</f>
        <v/>
      </c>
      <c r="N516" s="108" t="str">
        <f t="shared" si="69"/>
        <v/>
      </c>
      <c r="O516" s="107" t="str">
        <f t="shared" si="70"/>
        <v/>
      </c>
      <c r="P516" s="109" t="str">
        <f t="shared" si="71"/>
        <v/>
      </c>
      <c r="Q516" s="109" t="str">
        <f t="shared" si="72"/>
        <v/>
      </c>
      <c r="R516" s="316" t="str">
        <f t="shared" si="73"/>
        <v/>
      </c>
      <c r="S516" s="317" t="str">
        <f t="shared" si="74"/>
        <v/>
      </c>
      <c r="T516" s="317" t="str">
        <f t="shared" si="75"/>
        <v/>
      </c>
      <c r="U516" s="318" t="str">
        <f t="shared" si="76"/>
        <v/>
      </c>
      <c r="V516" s="318" t="str">
        <f t="shared" si="77"/>
        <v/>
      </c>
      <c r="W516" s="318" t="str">
        <f t="shared" si="78"/>
        <v/>
      </c>
    </row>
    <row r="517" spans="1:23" ht="15">
      <c r="A517" s="327" t="str">
        <f>IF(eligibilité!A305="","",eligibilité!A305)</f>
        <v/>
      </c>
      <c r="B517" s="766" t="str">
        <f t="shared" si="68"/>
        <v/>
      </c>
      <c r="C517" s="766"/>
      <c r="D517" s="766"/>
      <c r="E517" s="766"/>
      <c r="F517" s="328" t="str">
        <f>IF(eligibilité!AF305="","",eligibilité!AF305)</f>
        <v/>
      </c>
      <c r="G517" s="329" t="str">
        <f>IF(AND(eligibilité!AG305="",F517="Non éligible"),"Non éligible",eligibilité!AG305)</f>
        <v/>
      </c>
      <c r="H517" s="772" t="str">
        <f t="shared" si="66"/>
        <v/>
      </c>
      <c r="I517" s="772"/>
      <c r="J517" s="772"/>
      <c r="K517" s="447" t="str">
        <f t="shared" si="67"/>
        <v/>
      </c>
      <c r="L517" s="316" t="str">
        <f>eligibilité!AD305</f>
        <v/>
      </c>
      <c r="M517" s="317" t="str">
        <f>eligibilité!AH305</f>
        <v/>
      </c>
      <c r="N517" s="108" t="str">
        <f t="shared" si="69"/>
        <v/>
      </c>
      <c r="O517" s="107" t="str">
        <f t="shared" si="70"/>
        <v/>
      </c>
      <c r="P517" s="109" t="str">
        <f t="shared" si="71"/>
        <v/>
      </c>
      <c r="Q517" s="109" t="str">
        <f t="shared" si="72"/>
        <v/>
      </c>
      <c r="R517" s="316" t="str">
        <f t="shared" si="73"/>
        <v/>
      </c>
      <c r="S517" s="317" t="str">
        <f t="shared" si="74"/>
        <v/>
      </c>
      <c r="T517" s="317" t="str">
        <f t="shared" si="75"/>
        <v/>
      </c>
      <c r="U517" s="318" t="str">
        <f t="shared" si="76"/>
        <v/>
      </c>
      <c r="V517" s="318" t="str">
        <f t="shared" si="77"/>
        <v/>
      </c>
      <c r="W517" s="318" t="str">
        <f t="shared" si="78"/>
        <v/>
      </c>
    </row>
    <row r="518" spans="1:23" ht="15">
      <c r="A518" s="327" t="str">
        <f>IF(eligibilité!A306="","",eligibilité!A306)</f>
        <v/>
      </c>
      <c r="B518" s="766" t="str">
        <f t="shared" si="68"/>
        <v/>
      </c>
      <c r="C518" s="766"/>
      <c r="D518" s="766"/>
      <c r="E518" s="766"/>
      <c r="F518" s="328" t="str">
        <f>IF(eligibilité!AF306="","",eligibilité!AF306)</f>
        <v/>
      </c>
      <c r="G518" s="329" t="str">
        <f>IF(AND(eligibilité!AG306="",F518="Non éligible"),"Non éligible",eligibilité!AG306)</f>
        <v/>
      </c>
      <c r="H518" s="772" t="str">
        <f t="shared" si="66"/>
        <v/>
      </c>
      <c r="I518" s="772"/>
      <c r="J518" s="772"/>
      <c r="K518" s="447" t="str">
        <f t="shared" si="67"/>
        <v/>
      </c>
      <c r="L518" s="316" t="str">
        <f>eligibilité!AD306</f>
        <v/>
      </c>
      <c r="M518" s="317" t="str">
        <f>eligibilité!AH306</f>
        <v/>
      </c>
      <c r="N518" s="108" t="str">
        <f t="shared" si="69"/>
        <v/>
      </c>
      <c r="O518" s="107" t="str">
        <f t="shared" si="70"/>
        <v/>
      </c>
      <c r="P518" s="109" t="str">
        <f t="shared" si="71"/>
        <v/>
      </c>
      <c r="Q518" s="109" t="str">
        <f t="shared" si="72"/>
        <v/>
      </c>
      <c r="R518" s="316" t="str">
        <f t="shared" si="73"/>
        <v/>
      </c>
      <c r="S518" s="317" t="str">
        <f t="shared" si="74"/>
        <v/>
      </c>
      <c r="T518" s="317" t="str">
        <f t="shared" si="75"/>
        <v/>
      </c>
      <c r="U518" s="318" t="str">
        <f t="shared" si="76"/>
        <v/>
      </c>
      <c r="V518" s="318" t="str">
        <f t="shared" si="77"/>
        <v/>
      </c>
      <c r="W518" s="318" t="str">
        <f t="shared" si="78"/>
        <v/>
      </c>
    </row>
    <row r="519" spans="1:23" ht="15">
      <c r="A519" s="327" t="str">
        <f>IF(eligibilité!A307="","",eligibilité!A307)</f>
        <v/>
      </c>
      <c r="B519" s="766" t="str">
        <f t="shared" si="68"/>
        <v/>
      </c>
      <c r="C519" s="766"/>
      <c r="D519" s="766"/>
      <c r="E519" s="766"/>
      <c r="F519" s="328" t="str">
        <f>IF(eligibilité!AF307="","",eligibilité!AF307)</f>
        <v/>
      </c>
      <c r="G519" s="329" t="str">
        <f>IF(AND(eligibilité!AG307="",F519="Non éligible"),"Non éligible",eligibilité!AG307)</f>
        <v/>
      </c>
      <c r="H519" s="772" t="str">
        <f t="shared" si="66"/>
        <v/>
      </c>
      <c r="I519" s="772"/>
      <c r="J519" s="772"/>
      <c r="K519" s="447" t="str">
        <f t="shared" si="67"/>
        <v/>
      </c>
      <c r="L519" s="316" t="str">
        <f>eligibilité!AD307</f>
        <v/>
      </c>
      <c r="M519" s="317" t="str">
        <f>eligibilité!AH307</f>
        <v/>
      </c>
      <c r="N519" s="108" t="str">
        <f t="shared" si="69"/>
        <v/>
      </c>
      <c r="O519" s="107" t="str">
        <f t="shared" si="70"/>
        <v/>
      </c>
      <c r="P519" s="109" t="str">
        <f t="shared" si="71"/>
        <v/>
      </c>
      <c r="Q519" s="109" t="str">
        <f t="shared" si="72"/>
        <v/>
      </c>
      <c r="R519" s="316" t="str">
        <f t="shared" si="73"/>
        <v/>
      </c>
      <c r="S519" s="317" t="str">
        <f t="shared" si="74"/>
        <v/>
      </c>
      <c r="T519" s="317" t="str">
        <f t="shared" si="75"/>
        <v/>
      </c>
      <c r="U519" s="318" t="str">
        <f t="shared" si="76"/>
        <v/>
      </c>
      <c r="V519" s="318" t="str">
        <f t="shared" si="77"/>
        <v/>
      </c>
      <c r="W519" s="318" t="str">
        <f t="shared" si="78"/>
        <v/>
      </c>
    </row>
    <row r="520" spans="1:23" ht="15">
      <c r="A520" s="327" t="str">
        <f>IF(eligibilité!A308="","",eligibilité!A308)</f>
        <v/>
      </c>
      <c r="B520" s="766" t="str">
        <f t="shared" si="68"/>
        <v/>
      </c>
      <c r="C520" s="766"/>
      <c r="D520" s="766"/>
      <c r="E520" s="766"/>
      <c r="F520" s="328" t="str">
        <f>IF(eligibilité!AF308="","",eligibilité!AF308)</f>
        <v/>
      </c>
      <c r="G520" s="329" t="str">
        <f>IF(AND(eligibilité!AG308="",F520="Non éligible"),"Non éligible",eligibilité!AG308)</f>
        <v/>
      </c>
      <c r="H520" s="772" t="str">
        <f t="shared" si="66"/>
        <v/>
      </c>
      <c r="I520" s="772"/>
      <c r="J520" s="772"/>
      <c r="K520" s="447" t="str">
        <f t="shared" si="67"/>
        <v/>
      </c>
      <c r="L520" s="316" t="str">
        <f>eligibilité!AD308</f>
        <v/>
      </c>
      <c r="M520" s="317" t="str">
        <f>eligibilité!AH308</f>
        <v/>
      </c>
      <c r="N520" s="108" t="str">
        <f t="shared" si="69"/>
        <v/>
      </c>
      <c r="O520" s="107" t="str">
        <f t="shared" si="70"/>
        <v/>
      </c>
      <c r="P520" s="109" t="str">
        <f t="shared" si="71"/>
        <v/>
      </c>
      <c r="Q520" s="109" t="str">
        <f t="shared" si="72"/>
        <v/>
      </c>
      <c r="R520" s="316" t="str">
        <f t="shared" si="73"/>
        <v/>
      </c>
      <c r="S520" s="317" t="str">
        <f t="shared" si="74"/>
        <v/>
      </c>
      <c r="T520" s="317" t="str">
        <f t="shared" si="75"/>
        <v/>
      </c>
      <c r="U520" s="318" t="str">
        <f t="shared" si="76"/>
        <v/>
      </c>
      <c r="V520" s="318" t="str">
        <f t="shared" si="77"/>
        <v/>
      </c>
      <c r="W520" s="318" t="str">
        <f t="shared" si="78"/>
        <v/>
      </c>
    </row>
    <row r="521" spans="1:23" ht="15">
      <c r="A521" s="327" t="str">
        <f>IF(eligibilité!A309="","",eligibilité!A309)</f>
        <v/>
      </c>
      <c r="B521" s="766" t="str">
        <f t="shared" si="68"/>
        <v/>
      </c>
      <c r="C521" s="766"/>
      <c r="D521" s="766"/>
      <c r="E521" s="766"/>
      <c r="F521" s="328" t="str">
        <f>IF(eligibilité!AF309="","",eligibilité!AF309)</f>
        <v/>
      </c>
      <c r="G521" s="329" t="str">
        <f>IF(AND(eligibilité!AG309="",F521="Non éligible"),"Non éligible",eligibilité!AG309)</f>
        <v/>
      </c>
      <c r="H521" s="772" t="str">
        <f t="shared" si="66"/>
        <v/>
      </c>
      <c r="I521" s="772"/>
      <c r="J521" s="772"/>
      <c r="K521" s="447" t="str">
        <f t="shared" si="67"/>
        <v/>
      </c>
      <c r="L521" s="316" t="str">
        <f>eligibilité!AD309</f>
        <v/>
      </c>
      <c r="M521" s="317" t="str">
        <f>eligibilité!AH309</f>
        <v/>
      </c>
      <c r="N521" s="108" t="str">
        <f t="shared" si="69"/>
        <v/>
      </c>
      <c r="O521" s="107" t="str">
        <f t="shared" si="70"/>
        <v/>
      </c>
      <c r="P521" s="109" t="str">
        <f t="shared" si="71"/>
        <v/>
      </c>
      <c r="Q521" s="109" t="str">
        <f t="shared" si="72"/>
        <v/>
      </c>
      <c r="R521" s="316" t="str">
        <f t="shared" si="73"/>
        <v/>
      </c>
      <c r="S521" s="317" t="str">
        <f t="shared" si="74"/>
        <v/>
      </c>
      <c r="T521" s="317" t="str">
        <f t="shared" si="75"/>
        <v/>
      </c>
      <c r="U521" s="318" t="str">
        <f t="shared" si="76"/>
        <v/>
      </c>
      <c r="V521" s="318" t="str">
        <f t="shared" si="77"/>
        <v/>
      </c>
      <c r="W521" s="318" t="str">
        <f t="shared" si="78"/>
        <v/>
      </c>
    </row>
    <row r="522" spans="1:23" ht="15">
      <c r="A522" s="327" t="str">
        <f>IF(eligibilité!A310="","",eligibilité!A310)</f>
        <v/>
      </c>
      <c r="B522" s="766" t="str">
        <f t="shared" si="68"/>
        <v/>
      </c>
      <c r="C522" s="766"/>
      <c r="D522" s="766"/>
      <c r="E522" s="766"/>
      <c r="F522" s="328" t="str">
        <f>IF(eligibilité!AF310="","",eligibilité!AF310)</f>
        <v/>
      </c>
      <c r="G522" s="329" t="str">
        <f>IF(AND(eligibilité!AG310="",F522="Non éligible"),"Non éligible",eligibilité!AG310)</f>
        <v/>
      </c>
      <c r="H522" s="772" t="str">
        <f t="shared" si="66"/>
        <v/>
      </c>
      <c r="I522" s="772"/>
      <c r="J522" s="772"/>
      <c r="K522" s="447" t="str">
        <f t="shared" si="67"/>
        <v/>
      </c>
      <c r="L522" s="316" t="str">
        <f>eligibilité!AD310</f>
        <v/>
      </c>
      <c r="M522" s="317" t="str">
        <f>eligibilité!AH310</f>
        <v/>
      </c>
      <c r="N522" s="108" t="str">
        <f t="shared" si="69"/>
        <v/>
      </c>
      <c r="O522" s="107" t="str">
        <f t="shared" si="70"/>
        <v/>
      </c>
      <c r="P522" s="109" t="str">
        <f t="shared" si="71"/>
        <v/>
      </c>
      <c r="Q522" s="109" t="str">
        <f t="shared" si="72"/>
        <v/>
      </c>
      <c r="R522" s="316" t="str">
        <f t="shared" si="73"/>
        <v/>
      </c>
      <c r="S522" s="317" t="str">
        <f t="shared" si="74"/>
        <v/>
      </c>
      <c r="T522" s="317" t="str">
        <f t="shared" si="75"/>
        <v/>
      </c>
      <c r="U522" s="318" t="str">
        <f t="shared" si="76"/>
        <v/>
      </c>
      <c r="V522" s="318" t="str">
        <f t="shared" si="77"/>
        <v/>
      </c>
      <c r="W522" s="318" t="str">
        <f t="shared" si="78"/>
        <v/>
      </c>
    </row>
    <row r="523" spans="1:23" ht="15">
      <c r="A523" s="327" t="str">
        <f>IF(eligibilité!A311="","",eligibilité!A311)</f>
        <v/>
      </c>
      <c r="B523" s="766" t="str">
        <f t="shared" si="68"/>
        <v/>
      </c>
      <c r="C523" s="766"/>
      <c r="D523" s="766"/>
      <c r="E523" s="766"/>
      <c r="F523" s="328" t="str">
        <f>IF(eligibilité!AF311="","",eligibilité!AF311)</f>
        <v/>
      </c>
      <c r="G523" s="329" t="str">
        <f>IF(AND(eligibilité!AG311="",F523="Non éligible"),"Non éligible",eligibilité!AG311)</f>
        <v/>
      </c>
      <c r="H523" s="772" t="str">
        <f t="shared" si="66"/>
        <v/>
      </c>
      <c r="I523" s="772"/>
      <c r="J523" s="772"/>
      <c r="K523" s="447" t="str">
        <f t="shared" si="67"/>
        <v/>
      </c>
      <c r="L523" s="316" t="str">
        <f>eligibilité!AD311</f>
        <v/>
      </c>
      <c r="M523" s="317" t="str">
        <f>eligibilité!AH311</f>
        <v/>
      </c>
      <c r="N523" s="108" t="str">
        <f t="shared" si="69"/>
        <v/>
      </c>
      <c r="O523" s="107" t="str">
        <f t="shared" si="70"/>
        <v/>
      </c>
      <c r="P523" s="109" t="str">
        <f t="shared" si="71"/>
        <v/>
      </c>
      <c r="Q523" s="109" t="str">
        <f t="shared" si="72"/>
        <v/>
      </c>
      <c r="R523" s="316" t="str">
        <f t="shared" si="73"/>
        <v/>
      </c>
      <c r="S523" s="317" t="str">
        <f t="shared" si="74"/>
        <v/>
      </c>
      <c r="T523" s="317" t="str">
        <f t="shared" si="75"/>
        <v/>
      </c>
      <c r="U523" s="318" t="str">
        <f t="shared" si="76"/>
        <v/>
      </c>
      <c r="V523" s="318" t="str">
        <f t="shared" si="77"/>
        <v/>
      </c>
      <c r="W523" s="318" t="str">
        <f t="shared" si="78"/>
        <v/>
      </c>
    </row>
    <row r="524" spans="1:23" ht="15">
      <c r="A524" s="327" t="str">
        <f>IF(eligibilité!A312="","",eligibilité!A312)</f>
        <v/>
      </c>
      <c r="B524" s="766" t="str">
        <f t="shared" si="68"/>
        <v/>
      </c>
      <c r="C524" s="766"/>
      <c r="D524" s="766"/>
      <c r="E524" s="766"/>
      <c r="F524" s="328" t="str">
        <f>IF(eligibilité!AF312="","",eligibilité!AF312)</f>
        <v/>
      </c>
      <c r="G524" s="329" t="str">
        <f>IF(AND(eligibilité!AG312="",F524="Non éligible"),"Non éligible",eligibilité!AG312)</f>
        <v/>
      </c>
      <c r="H524" s="772" t="str">
        <f t="shared" si="66"/>
        <v/>
      </c>
      <c r="I524" s="772"/>
      <c r="J524" s="772"/>
      <c r="K524" s="447" t="str">
        <f t="shared" si="67"/>
        <v/>
      </c>
      <c r="L524" s="316" t="str">
        <f>eligibilité!AD312</f>
        <v/>
      </c>
      <c r="M524" s="317" t="str">
        <f>eligibilité!AH312</f>
        <v/>
      </c>
      <c r="N524" s="108" t="str">
        <f t="shared" si="69"/>
        <v/>
      </c>
      <c r="O524" s="107" t="str">
        <f t="shared" si="70"/>
        <v/>
      </c>
      <c r="P524" s="109" t="str">
        <f t="shared" si="71"/>
        <v/>
      </c>
      <c r="Q524" s="109" t="str">
        <f t="shared" si="72"/>
        <v/>
      </c>
      <c r="R524" s="316" t="str">
        <f t="shared" si="73"/>
        <v/>
      </c>
      <c r="S524" s="317" t="str">
        <f t="shared" si="74"/>
        <v/>
      </c>
      <c r="T524" s="317" t="str">
        <f t="shared" si="75"/>
        <v/>
      </c>
      <c r="U524" s="318" t="str">
        <f t="shared" si="76"/>
        <v/>
      </c>
      <c r="V524" s="318" t="str">
        <f t="shared" si="77"/>
        <v/>
      </c>
      <c r="W524" s="318" t="str">
        <f t="shared" si="78"/>
        <v/>
      </c>
    </row>
    <row r="525" spans="1:23" ht="15">
      <c r="A525" s="327" t="str">
        <f>IF(eligibilité!A313="","",eligibilité!A313)</f>
        <v/>
      </c>
      <c r="B525" s="766" t="str">
        <f t="shared" si="68"/>
        <v/>
      </c>
      <c r="C525" s="766"/>
      <c r="D525" s="766"/>
      <c r="E525" s="766"/>
      <c r="F525" s="328" t="str">
        <f>IF(eligibilité!AF313="","",eligibilité!AF313)</f>
        <v/>
      </c>
      <c r="G525" s="329" t="str">
        <f>IF(AND(eligibilité!AG313="",F525="Non éligible"),"Non éligible",eligibilité!AG313)</f>
        <v/>
      </c>
      <c r="H525" s="772" t="str">
        <f t="shared" si="66"/>
        <v/>
      </c>
      <c r="I525" s="772"/>
      <c r="J525" s="772"/>
      <c r="K525" s="447" t="str">
        <f t="shared" si="67"/>
        <v/>
      </c>
      <c r="L525" s="316" t="str">
        <f>eligibilité!AD313</f>
        <v/>
      </c>
      <c r="M525" s="317" t="str">
        <f>eligibilité!AH313</f>
        <v/>
      </c>
      <c r="N525" s="108" t="str">
        <f t="shared" si="69"/>
        <v/>
      </c>
      <c r="O525" s="107" t="str">
        <f t="shared" si="70"/>
        <v/>
      </c>
      <c r="P525" s="109" t="str">
        <f t="shared" si="71"/>
        <v/>
      </c>
      <c r="Q525" s="109" t="str">
        <f t="shared" si="72"/>
        <v/>
      </c>
      <c r="R525" s="316" t="str">
        <f t="shared" si="73"/>
        <v/>
      </c>
      <c r="S525" s="317" t="str">
        <f t="shared" si="74"/>
        <v/>
      </c>
      <c r="T525" s="317" t="str">
        <f t="shared" si="75"/>
        <v/>
      </c>
      <c r="U525" s="318" t="str">
        <f t="shared" si="76"/>
        <v/>
      </c>
      <c r="V525" s="318" t="str">
        <f t="shared" si="77"/>
        <v/>
      </c>
      <c r="W525" s="318" t="str">
        <f t="shared" si="78"/>
        <v/>
      </c>
    </row>
    <row r="526" spans="1:23" ht="15">
      <c r="A526" s="327" t="str">
        <f>IF(eligibilité!A314="","",eligibilité!A314)</f>
        <v/>
      </c>
      <c r="B526" s="766" t="str">
        <f t="shared" si="68"/>
        <v/>
      </c>
      <c r="C526" s="766"/>
      <c r="D526" s="766"/>
      <c r="E526" s="766"/>
      <c r="F526" s="328" t="str">
        <f>IF(eligibilité!AF314="","",eligibilité!AF314)</f>
        <v/>
      </c>
      <c r="G526" s="329" t="str">
        <f>IF(AND(eligibilité!AG314="",F526="Non éligible"),"Non éligible",eligibilité!AG314)</f>
        <v/>
      </c>
      <c r="H526" s="772" t="str">
        <f t="shared" si="66"/>
        <v/>
      </c>
      <c r="I526" s="772"/>
      <c r="J526" s="772"/>
      <c r="K526" s="447" t="str">
        <f t="shared" si="67"/>
        <v/>
      </c>
      <c r="L526" s="316" t="str">
        <f>eligibilité!AD314</f>
        <v/>
      </c>
      <c r="M526" s="317" t="str">
        <f>eligibilité!AH314</f>
        <v/>
      </c>
      <c r="N526" s="108" t="str">
        <f t="shared" si="69"/>
        <v/>
      </c>
      <c r="O526" s="107" t="str">
        <f t="shared" si="70"/>
        <v/>
      </c>
      <c r="P526" s="109" t="str">
        <f t="shared" si="71"/>
        <v/>
      </c>
      <c r="Q526" s="109" t="str">
        <f t="shared" si="72"/>
        <v/>
      </c>
      <c r="R526" s="316" t="str">
        <f t="shared" si="73"/>
        <v/>
      </c>
      <c r="S526" s="317" t="str">
        <f t="shared" si="74"/>
        <v/>
      </c>
      <c r="T526" s="317" t="str">
        <f t="shared" si="75"/>
        <v/>
      </c>
      <c r="U526" s="318" t="str">
        <f t="shared" si="76"/>
        <v/>
      </c>
      <c r="V526" s="318" t="str">
        <f t="shared" si="77"/>
        <v/>
      </c>
      <c r="W526" s="318" t="str">
        <f t="shared" si="78"/>
        <v/>
      </c>
    </row>
    <row r="527" spans="1:23" ht="15">
      <c r="A527" s="327" t="str">
        <f>IF(eligibilité!A315="","",eligibilité!A315)</f>
        <v/>
      </c>
      <c r="B527" s="766" t="str">
        <f t="shared" si="68"/>
        <v/>
      </c>
      <c r="C527" s="766"/>
      <c r="D527" s="766"/>
      <c r="E527" s="766"/>
      <c r="F527" s="328" t="str">
        <f>IF(eligibilité!AF315="","",eligibilité!AF315)</f>
        <v/>
      </c>
      <c r="G527" s="329" t="str">
        <f>IF(AND(eligibilité!AG315="",F527="Non éligible"),"Non éligible",eligibilité!AG315)</f>
        <v/>
      </c>
      <c r="H527" s="772" t="str">
        <f t="shared" si="66"/>
        <v/>
      </c>
      <c r="I527" s="772"/>
      <c r="J527" s="772"/>
      <c r="K527" s="447" t="str">
        <f t="shared" si="67"/>
        <v/>
      </c>
      <c r="L527" s="316" t="str">
        <f>eligibilité!AD315</f>
        <v/>
      </c>
      <c r="M527" s="317" t="str">
        <f>eligibilité!AH315</f>
        <v/>
      </c>
      <c r="N527" s="108" t="str">
        <f t="shared" si="69"/>
        <v/>
      </c>
      <c r="O527" s="107" t="str">
        <f t="shared" si="70"/>
        <v/>
      </c>
      <c r="P527" s="109" t="str">
        <f t="shared" si="71"/>
        <v/>
      </c>
      <c r="Q527" s="109" t="str">
        <f t="shared" si="72"/>
        <v/>
      </c>
      <c r="R527" s="316" t="str">
        <f t="shared" si="73"/>
        <v/>
      </c>
      <c r="S527" s="317" t="str">
        <f t="shared" si="74"/>
        <v/>
      </c>
      <c r="T527" s="317" t="str">
        <f t="shared" si="75"/>
        <v/>
      </c>
      <c r="U527" s="318" t="str">
        <f t="shared" si="76"/>
        <v/>
      </c>
      <c r="V527" s="318" t="str">
        <f t="shared" si="77"/>
        <v/>
      </c>
      <c r="W527" s="318" t="str">
        <f t="shared" si="78"/>
        <v/>
      </c>
    </row>
    <row r="528" spans="1:23" ht="15">
      <c r="A528" s="327" t="str">
        <f>IF(eligibilité!A316="","",eligibilité!A316)</f>
        <v/>
      </c>
      <c r="B528" s="766" t="str">
        <f t="shared" si="68"/>
        <v/>
      </c>
      <c r="C528" s="766"/>
      <c r="D528" s="766"/>
      <c r="E528" s="766"/>
      <c r="F528" s="328" t="str">
        <f>IF(eligibilité!AF316="","",eligibilité!AF316)</f>
        <v/>
      </c>
      <c r="G528" s="329" t="str">
        <f>IF(AND(eligibilité!AG316="",F528="Non éligible"),"Non éligible",eligibilité!AG316)</f>
        <v/>
      </c>
      <c r="H528" s="772" t="str">
        <f t="shared" si="66"/>
        <v/>
      </c>
      <c r="I528" s="772"/>
      <c r="J528" s="772"/>
      <c r="K528" s="447" t="str">
        <f t="shared" si="67"/>
        <v/>
      </c>
      <c r="L528" s="316" t="str">
        <f>eligibilité!AD316</f>
        <v/>
      </c>
      <c r="M528" s="317" t="str">
        <f>eligibilité!AH316</f>
        <v/>
      </c>
      <c r="N528" s="108" t="str">
        <f t="shared" si="69"/>
        <v/>
      </c>
      <c r="O528" s="107" t="str">
        <f t="shared" si="70"/>
        <v/>
      </c>
      <c r="P528" s="109" t="str">
        <f t="shared" si="71"/>
        <v/>
      </c>
      <c r="Q528" s="109" t="str">
        <f t="shared" si="72"/>
        <v/>
      </c>
      <c r="R528" s="316" t="str">
        <f t="shared" si="73"/>
        <v/>
      </c>
      <c r="S528" s="317" t="str">
        <f t="shared" si="74"/>
        <v/>
      </c>
      <c r="T528" s="317" t="str">
        <f t="shared" si="75"/>
        <v/>
      </c>
      <c r="U528" s="318" t="str">
        <f t="shared" si="76"/>
        <v/>
      </c>
      <c r="V528" s="318" t="str">
        <f t="shared" si="77"/>
        <v/>
      </c>
      <c r="W528" s="318" t="str">
        <f t="shared" si="78"/>
        <v/>
      </c>
    </row>
    <row r="529" spans="1:23" ht="15">
      <c r="A529" s="327" t="str">
        <f>IF(eligibilité!A317="","",eligibilité!A317)</f>
        <v/>
      </c>
      <c r="B529" s="766" t="str">
        <f t="shared" si="68"/>
        <v/>
      </c>
      <c r="C529" s="766"/>
      <c r="D529" s="766"/>
      <c r="E529" s="766"/>
      <c r="F529" s="328" t="str">
        <f>IF(eligibilité!AF317="","",eligibilité!AF317)</f>
        <v/>
      </c>
      <c r="G529" s="329" t="str">
        <f>IF(AND(eligibilité!AG317="",F529="Non éligible"),"Non éligible",eligibilité!AG317)</f>
        <v/>
      </c>
      <c r="H529" s="772" t="str">
        <f t="shared" si="66"/>
        <v/>
      </c>
      <c r="I529" s="772"/>
      <c r="J529" s="772"/>
      <c r="K529" s="447" t="str">
        <f t="shared" si="67"/>
        <v/>
      </c>
      <c r="L529" s="316" t="str">
        <f>eligibilité!AD317</f>
        <v/>
      </c>
      <c r="M529" s="317" t="str">
        <f>eligibilité!AH317</f>
        <v/>
      </c>
      <c r="N529" s="108" t="str">
        <f t="shared" si="69"/>
        <v/>
      </c>
      <c r="O529" s="107" t="str">
        <f t="shared" si="70"/>
        <v/>
      </c>
      <c r="P529" s="109" t="str">
        <f t="shared" si="71"/>
        <v/>
      </c>
      <c r="Q529" s="109" t="str">
        <f t="shared" si="72"/>
        <v/>
      </c>
      <c r="R529" s="316" t="str">
        <f t="shared" si="73"/>
        <v/>
      </c>
      <c r="S529" s="317" t="str">
        <f t="shared" si="74"/>
        <v/>
      </c>
      <c r="T529" s="317" t="str">
        <f t="shared" si="75"/>
        <v/>
      </c>
      <c r="U529" s="318" t="str">
        <f t="shared" si="76"/>
        <v/>
      </c>
      <c r="V529" s="318" t="str">
        <f t="shared" si="77"/>
        <v/>
      </c>
      <c r="W529" s="318" t="str">
        <f t="shared" si="78"/>
        <v/>
      </c>
    </row>
    <row r="530" spans="1:23" ht="15">
      <c r="A530" s="327" t="str">
        <f>IF(eligibilité!A318="","",eligibilité!A318)</f>
        <v/>
      </c>
      <c r="B530" s="766" t="str">
        <f t="shared" si="68"/>
        <v/>
      </c>
      <c r="C530" s="766"/>
      <c r="D530" s="766"/>
      <c r="E530" s="766"/>
      <c r="F530" s="328" t="str">
        <f>IF(eligibilité!AF318="","",eligibilité!AF318)</f>
        <v/>
      </c>
      <c r="G530" s="329" t="str">
        <f>IF(AND(eligibilité!AG318="",F530="Non éligible"),"Non éligible",eligibilité!AG318)</f>
        <v/>
      </c>
      <c r="H530" s="772" t="str">
        <f t="shared" si="66"/>
        <v/>
      </c>
      <c r="I530" s="772"/>
      <c r="J530" s="772"/>
      <c r="K530" s="447" t="str">
        <f t="shared" si="67"/>
        <v/>
      </c>
      <c r="L530" s="316" t="str">
        <f>eligibilité!AD318</f>
        <v/>
      </c>
      <c r="M530" s="317" t="str">
        <f>eligibilité!AH318</f>
        <v/>
      </c>
      <c r="N530" s="108" t="str">
        <f t="shared" si="69"/>
        <v/>
      </c>
      <c r="O530" s="107" t="str">
        <f t="shared" si="70"/>
        <v/>
      </c>
      <c r="P530" s="109" t="str">
        <f t="shared" si="71"/>
        <v/>
      </c>
      <c r="Q530" s="109" t="str">
        <f t="shared" si="72"/>
        <v/>
      </c>
      <c r="R530" s="316" t="str">
        <f t="shared" si="73"/>
        <v/>
      </c>
      <c r="S530" s="317" t="str">
        <f t="shared" si="74"/>
        <v/>
      </c>
      <c r="T530" s="317" t="str">
        <f t="shared" si="75"/>
        <v/>
      </c>
      <c r="U530" s="318" t="str">
        <f t="shared" si="76"/>
        <v/>
      </c>
      <c r="V530" s="318" t="str">
        <f t="shared" si="77"/>
        <v/>
      </c>
      <c r="W530" s="318" t="str">
        <f t="shared" si="78"/>
        <v/>
      </c>
    </row>
    <row r="531" spans="1:23" ht="15">
      <c r="A531" s="327" t="str">
        <f>IF(eligibilité!A319="","",eligibilité!A319)</f>
        <v/>
      </c>
      <c r="B531" s="766" t="str">
        <f t="shared" si="68"/>
        <v/>
      </c>
      <c r="C531" s="766"/>
      <c r="D531" s="766"/>
      <c r="E531" s="766"/>
      <c r="F531" s="328" t="str">
        <f>IF(eligibilité!AF319="","",eligibilité!AF319)</f>
        <v/>
      </c>
      <c r="G531" s="329" t="str">
        <f>IF(AND(eligibilité!AG319="",F531="Non éligible"),"Non éligible",eligibilité!AG319)</f>
        <v/>
      </c>
      <c r="H531" s="772" t="str">
        <f t="shared" si="66"/>
        <v/>
      </c>
      <c r="I531" s="772"/>
      <c r="J531" s="772"/>
      <c r="K531" s="447" t="str">
        <f t="shared" si="67"/>
        <v/>
      </c>
      <c r="L531" s="316" t="str">
        <f>eligibilité!AD319</f>
        <v/>
      </c>
      <c r="M531" s="317" t="str">
        <f>eligibilité!AH319</f>
        <v/>
      </c>
      <c r="N531" s="108" t="str">
        <f t="shared" si="69"/>
        <v/>
      </c>
      <c r="O531" s="107" t="str">
        <f t="shared" si="70"/>
        <v/>
      </c>
      <c r="P531" s="109" t="str">
        <f t="shared" si="71"/>
        <v/>
      </c>
      <c r="Q531" s="109" t="str">
        <f t="shared" si="72"/>
        <v/>
      </c>
      <c r="R531" s="316" t="str">
        <f t="shared" si="73"/>
        <v/>
      </c>
      <c r="S531" s="317" t="str">
        <f t="shared" si="74"/>
        <v/>
      </c>
      <c r="T531" s="317" t="str">
        <f t="shared" si="75"/>
        <v/>
      </c>
      <c r="U531" s="318" t="str">
        <f t="shared" si="76"/>
        <v/>
      </c>
      <c r="V531" s="318" t="str">
        <f t="shared" si="77"/>
        <v/>
      </c>
      <c r="W531" s="318" t="str">
        <f t="shared" si="78"/>
        <v/>
      </c>
    </row>
    <row r="532" spans="1:23" ht="15">
      <c r="A532" s="327" t="str">
        <f>IF(eligibilité!A320="","",eligibilité!A320)</f>
        <v/>
      </c>
      <c r="B532" s="766" t="str">
        <f t="shared" si="68"/>
        <v/>
      </c>
      <c r="C532" s="766"/>
      <c r="D532" s="766"/>
      <c r="E532" s="766"/>
      <c r="F532" s="328" t="str">
        <f>IF(eligibilité!AF320="","",eligibilité!AF320)</f>
        <v/>
      </c>
      <c r="G532" s="329" t="str">
        <f>IF(AND(eligibilité!AG320="",F532="Non éligible"),"Non éligible",eligibilité!AG320)</f>
        <v/>
      </c>
      <c r="H532" s="772" t="str">
        <f t="shared" si="66"/>
        <v/>
      </c>
      <c r="I532" s="772"/>
      <c r="J532" s="772"/>
      <c r="K532" s="447" t="str">
        <f t="shared" si="67"/>
        <v/>
      </c>
      <c r="L532" s="316" t="str">
        <f>eligibilité!AD320</f>
        <v/>
      </c>
      <c r="M532" s="317" t="str">
        <f>eligibilité!AH320</f>
        <v/>
      </c>
      <c r="N532" s="108" t="str">
        <f t="shared" si="69"/>
        <v/>
      </c>
      <c r="O532" s="107" t="str">
        <f t="shared" si="70"/>
        <v/>
      </c>
      <c r="P532" s="109" t="str">
        <f t="shared" si="71"/>
        <v/>
      </c>
      <c r="Q532" s="109" t="str">
        <f t="shared" si="72"/>
        <v/>
      </c>
      <c r="R532" s="316" t="str">
        <f t="shared" si="73"/>
        <v/>
      </c>
      <c r="S532" s="317" t="str">
        <f t="shared" si="74"/>
        <v/>
      </c>
      <c r="T532" s="317" t="str">
        <f t="shared" si="75"/>
        <v/>
      </c>
      <c r="U532" s="318" t="str">
        <f t="shared" si="76"/>
        <v/>
      </c>
      <c r="V532" s="318" t="str">
        <f t="shared" si="77"/>
        <v/>
      </c>
      <c r="W532" s="318" t="str">
        <f t="shared" si="78"/>
        <v/>
      </c>
    </row>
    <row r="533" spans="1:23" ht="15">
      <c r="A533" s="327" t="str">
        <f>IF(eligibilité!A321="","",eligibilité!A321)</f>
        <v/>
      </c>
      <c r="B533" s="766" t="str">
        <f t="shared" si="68"/>
        <v/>
      </c>
      <c r="C533" s="766"/>
      <c r="D533" s="766"/>
      <c r="E533" s="766"/>
      <c r="F533" s="328" t="str">
        <f>IF(eligibilité!AF321="","",eligibilité!AF321)</f>
        <v/>
      </c>
      <c r="G533" s="329" t="str">
        <f>IF(AND(eligibilité!AG321="",F533="Non éligible"),"Non éligible",eligibilité!AG321)</f>
        <v/>
      </c>
      <c r="H533" s="772" t="str">
        <f t="shared" si="66"/>
        <v/>
      </c>
      <c r="I533" s="772"/>
      <c r="J533" s="772"/>
      <c r="K533" s="447" t="str">
        <f t="shared" si="67"/>
        <v/>
      </c>
      <c r="L533" s="316" t="str">
        <f>eligibilité!AD321</f>
        <v/>
      </c>
      <c r="M533" s="317" t="str">
        <f>eligibilité!AH321</f>
        <v/>
      </c>
      <c r="N533" s="108" t="str">
        <f t="shared" si="69"/>
        <v/>
      </c>
      <c r="O533" s="107" t="str">
        <f t="shared" si="70"/>
        <v/>
      </c>
      <c r="P533" s="109" t="str">
        <f t="shared" si="71"/>
        <v/>
      </c>
      <c r="Q533" s="109" t="str">
        <f t="shared" si="72"/>
        <v/>
      </c>
      <c r="R533" s="316" t="str">
        <f t="shared" si="73"/>
        <v/>
      </c>
      <c r="S533" s="317" t="str">
        <f t="shared" si="74"/>
        <v/>
      </c>
      <c r="T533" s="317" t="str">
        <f t="shared" si="75"/>
        <v/>
      </c>
      <c r="U533" s="318" t="str">
        <f t="shared" si="76"/>
        <v/>
      </c>
      <c r="V533" s="318" t="str">
        <f t="shared" si="77"/>
        <v/>
      </c>
      <c r="W533" s="318" t="str">
        <f t="shared" si="78"/>
        <v/>
      </c>
    </row>
    <row r="534" spans="1:23" ht="15">
      <c r="A534" s="327" t="str">
        <f>IF(eligibilité!A322="","",eligibilité!A322)</f>
        <v/>
      </c>
      <c r="B534" s="766" t="str">
        <f t="shared" si="68"/>
        <v/>
      </c>
      <c r="C534" s="766"/>
      <c r="D534" s="766"/>
      <c r="E534" s="766"/>
      <c r="F534" s="328" t="str">
        <f>IF(eligibilité!AF322="","",eligibilité!AF322)</f>
        <v/>
      </c>
      <c r="G534" s="329" t="str">
        <f>IF(AND(eligibilité!AG322="",F534="Non éligible"),"Non éligible",eligibilité!AG322)</f>
        <v/>
      </c>
      <c r="H534" s="772" t="str">
        <f t="shared" si="66"/>
        <v/>
      </c>
      <c r="I534" s="772"/>
      <c r="J534" s="772"/>
      <c r="K534" s="447" t="str">
        <f t="shared" si="67"/>
        <v/>
      </c>
      <c r="L534" s="316" t="str">
        <f>eligibilité!AD322</f>
        <v/>
      </c>
      <c r="M534" s="317" t="str">
        <f>eligibilité!AH322</f>
        <v/>
      </c>
      <c r="N534" s="108" t="str">
        <f t="shared" si="69"/>
        <v/>
      </c>
      <c r="O534" s="107" t="str">
        <f t="shared" si="70"/>
        <v/>
      </c>
      <c r="P534" s="109" t="str">
        <f t="shared" si="71"/>
        <v/>
      </c>
      <c r="Q534" s="109" t="str">
        <f t="shared" si="72"/>
        <v/>
      </c>
      <c r="R534" s="316" t="str">
        <f t="shared" si="73"/>
        <v/>
      </c>
      <c r="S534" s="317" t="str">
        <f t="shared" si="74"/>
        <v/>
      </c>
      <c r="T534" s="317" t="str">
        <f t="shared" si="75"/>
        <v/>
      </c>
      <c r="U534" s="318" t="str">
        <f t="shared" si="76"/>
        <v/>
      </c>
      <c r="V534" s="318" t="str">
        <f t="shared" si="77"/>
        <v/>
      </c>
      <c r="W534" s="318" t="str">
        <f t="shared" si="78"/>
        <v/>
      </c>
    </row>
    <row r="535" spans="1:23" ht="15">
      <c r="A535" s="327" t="str">
        <f>IF(eligibilité!A323="","",eligibilité!A323)</f>
        <v/>
      </c>
      <c r="B535" s="766" t="str">
        <f t="shared" si="68"/>
        <v/>
      </c>
      <c r="C535" s="766"/>
      <c r="D535" s="766"/>
      <c r="E535" s="766"/>
      <c r="F535" s="328" t="str">
        <f>IF(eligibilité!AF323="","",eligibilité!AF323)</f>
        <v/>
      </c>
      <c r="G535" s="329" t="str">
        <f>IF(AND(eligibilité!AG323="",F535="Non éligible"),"Non éligible",eligibilité!AG323)</f>
        <v/>
      </c>
      <c r="H535" s="772" t="str">
        <f t="shared" si="66"/>
        <v/>
      </c>
      <c r="I535" s="772"/>
      <c r="J535" s="772"/>
      <c r="K535" s="447" t="str">
        <f t="shared" si="67"/>
        <v/>
      </c>
      <c r="L535" s="316" t="str">
        <f>eligibilité!AD323</f>
        <v/>
      </c>
      <c r="M535" s="317" t="str">
        <f>eligibilité!AH323</f>
        <v/>
      </c>
      <c r="N535" s="108" t="str">
        <f t="shared" si="69"/>
        <v/>
      </c>
      <c r="O535" s="107" t="str">
        <f t="shared" si="70"/>
        <v/>
      </c>
      <c r="P535" s="109" t="str">
        <f t="shared" si="71"/>
        <v/>
      </c>
      <c r="Q535" s="109" t="str">
        <f t="shared" si="72"/>
        <v/>
      </c>
      <c r="R535" s="316" t="str">
        <f t="shared" si="73"/>
        <v/>
      </c>
      <c r="S535" s="317" t="str">
        <f t="shared" si="74"/>
        <v/>
      </c>
      <c r="T535" s="317" t="str">
        <f t="shared" si="75"/>
        <v/>
      </c>
      <c r="U535" s="318" t="str">
        <f t="shared" si="76"/>
        <v/>
      </c>
      <c r="V535" s="318" t="str">
        <f t="shared" si="77"/>
        <v/>
      </c>
      <c r="W535" s="318" t="str">
        <f t="shared" si="78"/>
        <v/>
      </c>
    </row>
    <row r="536" spans="1:23" ht="15">
      <c r="A536" s="327" t="str">
        <f>IF(eligibilité!A324="","",eligibilité!A324)</f>
        <v/>
      </c>
      <c r="B536" s="766" t="str">
        <f t="shared" si="68"/>
        <v/>
      </c>
      <c r="C536" s="766"/>
      <c r="D536" s="766"/>
      <c r="E536" s="766"/>
      <c r="F536" s="328" t="str">
        <f>IF(eligibilité!AF324="","",eligibilité!AF324)</f>
        <v/>
      </c>
      <c r="G536" s="329" t="str">
        <f>IF(AND(eligibilité!AG324="",F536="Non éligible"),"Non éligible",eligibilité!AG324)</f>
        <v/>
      </c>
      <c r="H536" s="772" t="str">
        <f t="shared" si="66"/>
        <v/>
      </c>
      <c r="I536" s="772"/>
      <c r="J536" s="772"/>
      <c r="K536" s="447" t="str">
        <f t="shared" si="67"/>
        <v/>
      </c>
      <c r="L536" s="316" t="str">
        <f>eligibilité!AD324</f>
        <v/>
      </c>
      <c r="M536" s="317" t="str">
        <f>eligibilité!AH324</f>
        <v/>
      </c>
      <c r="N536" s="108" t="str">
        <f t="shared" si="69"/>
        <v/>
      </c>
      <c r="O536" s="107" t="str">
        <f t="shared" si="70"/>
        <v/>
      </c>
      <c r="P536" s="109" t="str">
        <f t="shared" si="71"/>
        <v/>
      </c>
      <c r="Q536" s="109" t="str">
        <f t="shared" si="72"/>
        <v/>
      </c>
      <c r="R536" s="316" t="str">
        <f t="shared" si="73"/>
        <v/>
      </c>
      <c r="S536" s="317" t="str">
        <f t="shared" si="74"/>
        <v/>
      </c>
      <c r="T536" s="317" t="str">
        <f t="shared" si="75"/>
        <v/>
      </c>
      <c r="U536" s="318" t="str">
        <f t="shared" si="76"/>
        <v/>
      </c>
      <c r="V536" s="318" t="str">
        <f t="shared" si="77"/>
        <v/>
      </c>
      <c r="W536" s="318" t="str">
        <f t="shared" si="78"/>
        <v/>
      </c>
    </row>
    <row r="537" spans="1:23" ht="15">
      <c r="A537" s="327" t="str">
        <f>IF(eligibilité!A325="","",eligibilité!A325)</f>
        <v/>
      </c>
      <c r="B537" s="766" t="str">
        <f t="shared" si="68"/>
        <v/>
      </c>
      <c r="C537" s="766"/>
      <c r="D537" s="766"/>
      <c r="E537" s="766"/>
      <c r="F537" s="328" t="str">
        <f>IF(eligibilité!AF325="","",eligibilité!AF325)</f>
        <v/>
      </c>
      <c r="G537" s="329" t="str">
        <f>IF(AND(eligibilité!AG325="",F537="Non éligible"),"Non éligible",eligibilité!AG325)</f>
        <v/>
      </c>
      <c r="H537" s="772" t="str">
        <f t="shared" si="66"/>
        <v/>
      </c>
      <c r="I537" s="772"/>
      <c r="J537" s="772"/>
      <c r="K537" s="447" t="str">
        <f t="shared" si="67"/>
        <v/>
      </c>
      <c r="L537" s="316" t="str">
        <f>eligibilité!AD325</f>
        <v/>
      </c>
      <c r="M537" s="317" t="str">
        <f>eligibilité!AH325</f>
        <v/>
      </c>
      <c r="N537" s="108" t="str">
        <f t="shared" si="69"/>
        <v/>
      </c>
      <c r="O537" s="107" t="str">
        <f t="shared" si="70"/>
        <v/>
      </c>
      <c r="P537" s="109" t="str">
        <f t="shared" si="71"/>
        <v/>
      </c>
      <c r="Q537" s="109" t="str">
        <f t="shared" si="72"/>
        <v/>
      </c>
      <c r="R537" s="316" t="str">
        <f t="shared" si="73"/>
        <v/>
      </c>
      <c r="S537" s="317" t="str">
        <f t="shared" si="74"/>
        <v/>
      </c>
      <c r="T537" s="317" t="str">
        <f t="shared" si="75"/>
        <v/>
      </c>
      <c r="U537" s="318" t="str">
        <f t="shared" si="76"/>
        <v/>
      </c>
      <c r="V537" s="318" t="str">
        <f t="shared" si="77"/>
        <v/>
      </c>
      <c r="W537" s="318" t="str">
        <f t="shared" si="78"/>
        <v/>
      </c>
    </row>
    <row r="538" spans="1:23" ht="15">
      <c r="A538" s="327" t="str">
        <f>IF(eligibilité!A326="","",eligibilité!A326)</f>
        <v/>
      </c>
      <c r="B538" s="766" t="str">
        <f t="shared" si="68"/>
        <v/>
      </c>
      <c r="C538" s="766"/>
      <c r="D538" s="766"/>
      <c r="E538" s="766"/>
      <c r="F538" s="328" t="str">
        <f>IF(eligibilité!AF326="","",eligibilité!AF326)</f>
        <v/>
      </c>
      <c r="G538" s="329" t="str">
        <f>IF(AND(eligibilité!AG326="",F538="Non éligible"),"Non éligible",eligibilité!AG326)</f>
        <v/>
      </c>
      <c r="H538" s="772" t="str">
        <f t="shared" si="66"/>
        <v/>
      </c>
      <c r="I538" s="772"/>
      <c r="J538" s="772"/>
      <c r="K538" s="447" t="str">
        <f t="shared" si="67"/>
        <v/>
      </c>
      <c r="L538" s="316" t="str">
        <f>eligibilité!AD326</f>
        <v/>
      </c>
      <c r="M538" s="317" t="str">
        <f>eligibilité!AH326</f>
        <v/>
      </c>
      <c r="N538" s="108" t="str">
        <f t="shared" si="69"/>
        <v/>
      </c>
      <c r="O538" s="107" t="str">
        <f t="shared" si="70"/>
        <v/>
      </c>
      <c r="P538" s="109" t="str">
        <f t="shared" si="71"/>
        <v/>
      </c>
      <c r="Q538" s="109" t="str">
        <f t="shared" si="72"/>
        <v/>
      </c>
      <c r="R538" s="316" t="str">
        <f t="shared" si="73"/>
        <v/>
      </c>
      <c r="S538" s="317" t="str">
        <f t="shared" si="74"/>
        <v/>
      </c>
      <c r="T538" s="317" t="str">
        <f t="shared" si="75"/>
        <v/>
      </c>
      <c r="U538" s="318" t="str">
        <f t="shared" si="76"/>
        <v/>
      </c>
      <c r="V538" s="318" t="str">
        <f t="shared" si="77"/>
        <v/>
      </c>
      <c r="W538" s="318" t="str">
        <f t="shared" si="78"/>
        <v/>
      </c>
    </row>
    <row r="539" spans="1:23" ht="15">
      <c r="A539" s="327" t="str">
        <f>IF(eligibilité!A327="","",eligibilité!A327)</f>
        <v/>
      </c>
      <c r="B539" s="766" t="str">
        <f t="shared" si="68"/>
        <v/>
      </c>
      <c r="C539" s="766"/>
      <c r="D539" s="766"/>
      <c r="E539" s="766"/>
      <c r="F539" s="328" t="str">
        <f>IF(eligibilité!AF327="","",eligibilité!AF327)</f>
        <v/>
      </c>
      <c r="G539" s="329" t="str">
        <f>IF(AND(eligibilité!AG327="",F539="Non éligible"),"Non éligible",eligibilité!AG327)</f>
        <v/>
      </c>
      <c r="H539" s="772" t="str">
        <f t="shared" si="66"/>
        <v/>
      </c>
      <c r="I539" s="772"/>
      <c r="J539" s="772"/>
      <c r="K539" s="447" t="str">
        <f t="shared" si="67"/>
        <v/>
      </c>
      <c r="L539" s="316" t="str">
        <f>eligibilité!AD327</f>
        <v/>
      </c>
      <c r="M539" s="317" t="str">
        <f>eligibilité!AH327</f>
        <v/>
      </c>
      <c r="N539" s="108" t="str">
        <f t="shared" si="69"/>
        <v/>
      </c>
      <c r="O539" s="107" t="str">
        <f t="shared" si="70"/>
        <v/>
      </c>
      <c r="P539" s="109" t="str">
        <f t="shared" si="71"/>
        <v/>
      </c>
      <c r="Q539" s="109" t="str">
        <f t="shared" si="72"/>
        <v/>
      </c>
      <c r="R539" s="316" t="str">
        <f t="shared" si="73"/>
        <v/>
      </c>
      <c r="S539" s="317" t="str">
        <f t="shared" si="74"/>
        <v/>
      </c>
      <c r="T539" s="317" t="str">
        <f t="shared" si="75"/>
        <v/>
      </c>
      <c r="U539" s="318" t="str">
        <f t="shared" si="76"/>
        <v/>
      </c>
      <c r="V539" s="318" t="str">
        <f t="shared" si="77"/>
        <v/>
      </c>
      <c r="W539" s="318" t="str">
        <f t="shared" si="78"/>
        <v/>
      </c>
    </row>
    <row r="540" spans="1:23" ht="15">
      <c r="A540" s="327" t="str">
        <f>IF(eligibilité!A328="","",eligibilité!A328)</f>
        <v/>
      </c>
      <c r="B540" s="766" t="str">
        <f t="shared" si="68"/>
        <v/>
      </c>
      <c r="C540" s="766"/>
      <c r="D540" s="766"/>
      <c r="E540" s="766"/>
      <c r="F540" s="328" t="str">
        <f>IF(eligibilité!AF328="","",eligibilité!AF328)</f>
        <v/>
      </c>
      <c r="G540" s="329" t="str">
        <f>IF(AND(eligibilité!AG328="",F540="Non éligible"),"Non éligible",eligibilité!AG328)</f>
        <v/>
      </c>
      <c r="H540" s="772" t="str">
        <f t="shared" si="66"/>
        <v/>
      </c>
      <c r="I540" s="772"/>
      <c r="J540" s="772"/>
      <c r="K540" s="447" t="str">
        <f t="shared" si="67"/>
        <v/>
      </c>
      <c r="L540" s="316" t="str">
        <f>eligibilité!AD328</f>
        <v/>
      </c>
      <c r="M540" s="317" t="str">
        <f>eligibilité!AH328</f>
        <v/>
      </c>
      <c r="N540" s="108" t="str">
        <f t="shared" si="69"/>
        <v/>
      </c>
      <c r="O540" s="107" t="str">
        <f t="shared" si="70"/>
        <v/>
      </c>
      <c r="P540" s="109" t="str">
        <f t="shared" si="71"/>
        <v/>
      </c>
      <c r="Q540" s="109" t="str">
        <f t="shared" si="72"/>
        <v/>
      </c>
      <c r="R540" s="316" t="str">
        <f t="shared" si="73"/>
        <v/>
      </c>
      <c r="S540" s="317" t="str">
        <f t="shared" si="74"/>
        <v/>
      </c>
      <c r="T540" s="317" t="str">
        <f t="shared" si="75"/>
        <v/>
      </c>
      <c r="U540" s="318" t="str">
        <f t="shared" si="76"/>
        <v/>
      </c>
      <c r="V540" s="318" t="str">
        <f t="shared" si="77"/>
        <v/>
      </c>
      <c r="W540" s="318" t="str">
        <f t="shared" si="78"/>
        <v/>
      </c>
    </row>
    <row r="541" spans="1:23" ht="15">
      <c r="A541" s="327" t="str">
        <f>IF(eligibilité!A329="","",eligibilité!A329)</f>
        <v/>
      </c>
      <c r="B541" s="766" t="str">
        <f t="shared" si="68"/>
        <v/>
      </c>
      <c r="C541" s="766"/>
      <c r="D541" s="766"/>
      <c r="E541" s="766"/>
      <c r="F541" s="328" t="str">
        <f>IF(eligibilité!AF329="","",eligibilité!AF329)</f>
        <v/>
      </c>
      <c r="G541" s="329" t="str">
        <f>IF(AND(eligibilité!AG329="",F541="Non éligible"),"Non éligible",eligibilité!AG329)</f>
        <v/>
      </c>
      <c r="H541" s="772" t="str">
        <f t="shared" si="66"/>
        <v/>
      </c>
      <c r="I541" s="772"/>
      <c r="J541" s="772"/>
      <c r="K541" s="447" t="str">
        <f t="shared" si="67"/>
        <v/>
      </c>
      <c r="L541" s="316" t="str">
        <f>eligibilité!AD329</f>
        <v/>
      </c>
      <c r="M541" s="317" t="str">
        <f>eligibilité!AH329</f>
        <v/>
      </c>
      <c r="N541" s="108" t="str">
        <f t="shared" si="69"/>
        <v/>
      </c>
      <c r="O541" s="107" t="str">
        <f t="shared" si="70"/>
        <v/>
      </c>
      <c r="P541" s="109" t="str">
        <f t="shared" si="71"/>
        <v/>
      </c>
      <c r="Q541" s="109" t="str">
        <f t="shared" si="72"/>
        <v/>
      </c>
      <c r="R541" s="316" t="str">
        <f t="shared" si="73"/>
        <v/>
      </c>
      <c r="S541" s="317" t="str">
        <f t="shared" si="74"/>
        <v/>
      </c>
      <c r="T541" s="317" t="str">
        <f t="shared" si="75"/>
        <v/>
      </c>
      <c r="U541" s="318" t="str">
        <f t="shared" si="76"/>
        <v/>
      </c>
      <c r="V541" s="318" t="str">
        <f t="shared" si="77"/>
        <v/>
      </c>
      <c r="W541" s="318" t="str">
        <f t="shared" si="78"/>
        <v/>
      </c>
    </row>
    <row r="542" spans="1:23" ht="15">
      <c r="A542" s="327" t="str">
        <f>IF(eligibilité!A330="","",eligibilité!A330)</f>
        <v/>
      </c>
      <c r="B542" s="766" t="str">
        <f t="shared" si="68"/>
        <v/>
      </c>
      <c r="C542" s="766"/>
      <c r="D542" s="766"/>
      <c r="E542" s="766"/>
      <c r="F542" s="328" t="str">
        <f>IF(eligibilité!AF330="","",eligibilité!AF330)</f>
        <v/>
      </c>
      <c r="G542" s="329" t="str">
        <f>IF(AND(eligibilité!AG330="",F542="Non éligible"),"Non éligible",eligibilité!AG330)</f>
        <v/>
      </c>
      <c r="H542" s="772" t="str">
        <f t="shared" si="66"/>
        <v/>
      </c>
      <c r="I542" s="772"/>
      <c r="J542" s="772"/>
      <c r="K542" s="447" t="str">
        <f t="shared" si="67"/>
        <v/>
      </c>
      <c r="L542" s="316" t="str">
        <f>eligibilité!AD330</f>
        <v/>
      </c>
      <c r="M542" s="317" t="str">
        <f>eligibilité!AH330</f>
        <v/>
      </c>
      <c r="N542" s="108" t="str">
        <f t="shared" si="69"/>
        <v/>
      </c>
      <c r="O542" s="107" t="str">
        <f t="shared" si="70"/>
        <v/>
      </c>
      <c r="P542" s="109" t="str">
        <f t="shared" si="71"/>
        <v/>
      </c>
      <c r="Q542" s="109" t="str">
        <f t="shared" si="72"/>
        <v/>
      </c>
      <c r="R542" s="316" t="str">
        <f t="shared" si="73"/>
        <v/>
      </c>
      <c r="S542" s="317" t="str">
        <f t="shared" si="74"/>
        <v/>
      </c>
      <c r="T542" s="317" t="str">
        <f t="shared" si="75"/>
        <v/>
      </c>
      <c r="U542" s="318" t="str">
        <f t="shared" si="76"/>
        <v/>
      </c>
      <c r="V542" s="318" t="str">
        <f t="shared" si="77"/>
        <v/>
      </c>
      <c r="W542" s="318" t="str">
        <f t="shared" si="78"/>
        <v/>
      </c>
    </row>
    <row r="543" spans="1:23" ht="15">
      <c r="A543" s="327" t="str">
        <f>IF(eligibilité!A331="","",eligibilité!A331)</f>
        <v/>
      </c>
      <c r="B543" s="766" t="str">
        <f t="shared" si="68"/>
        <v/>
      </c>
      <c r="C543" s="766"/>
      <c r="D543" s="766"/>
      <c r="E543" s="766"/>
      <c r="F543" s="328" t="str">
        <f>IF(eligibilité!AF331="","",eligibilité!AF331)</f>
        <v/>
      </c>
      <c r="G543" s="329" t="str">
        <f>IF(AND(eligibilité!AG331="",F543="Non éligible"),"Non éligible",eligibilité!AG331)</f>
        <v/>
      </c>
      <c r="H543" s="772" t="str">
        <f t="shared" si="66"/>
        <v/>
      </c>
      <c r="I543" s="772"/>
      <c r="J543" s="772"/>
      <c r="K543" s="447" t="str">
        <f t="shared" si="67"/>
        <v/>
      </c>
      <c r="L543" s="316" t="str">
        <f>eligibilité!AD331</f>
        <v/>
      </c>
      <c r="M543" s="317" t="str">
        <f>eligibilité!AH331</f>
        <v/>
      </c>
      <c r="N543" s="108" t="str">
        <f t="shared" si="69"/>
        <v/>
      </c>
      <c r="O543" s="107" t="str">
        <f t="shared" si="70"/>
        <v/>
      </c>
      <c r="P543" s="109" t="str">
        <f t="shared" si="71"/>
        <v/>
      </c>
      <c r="Q543" s="109" t="str">
        <f t="shared" si="72"/>
        <v/>
      </c>
      <c r="R543" s="316" t="str">
        <f t="shared" si="73"/>
        <v/>
      </c>
      <c r="S543" s="317" t="str">
        <f t="shared" si="74"/>
        <v/>
      </c>
      <c r="T543" s="317" t="str">
        <f t="shared" si="75"/>
        <v/>
      </c>
      <c r="U543" s="318" t="str">
        <f t="shared" si="76"/>
        <v/>
      </c>
      <c r="V543" s="318" t="str">
        <f t="shared" si="77"/>
        <v/>
      </c>
      <c r="W543" s="318" t="str">
        <f t="shared" si="78"/>
        <v/>
      </c>
    </row>
    <row r="544" spans="1:23" ht="15">
      <c r="A544" s="327" t="str">
        <f>IF(eligibilité!A332="","",eligibilité!A332)</f>
        <v/>
      </c>
      <c r="B544" s="766" t="str">
        <f t="shared" si="68"/>
        <v/>
      </c>
      <c r="C544" s="766"/>
      <c r="D544" s="766"/>
      <c r="E544" s="766"/>
      <c r="F544" s="328" t="str">
        <f>IF(eligibilité!AF332="","",eligibilité!AF332)</f>
        <v/>
      </c>
      <c r="G544" s="329" t="str">
        <f>IF(AND(eligibilité!AG332="",F544="Non éligible"),"Non éligible",eligibilité!AG332)</f>
        <v/>
      </c>
      <c r="H544" s="772" t="str">
        <f t="shared" si="66"/>
        <v/>
      </c>
      <c r="I544" s="772"/>
      <c r="J544" s="772"/>
      <c r="K544" s="447" t="str">
        <f t="shared" si="67"/>
        <v/>
      </c>
      <c r="L544" s="316" t="str">
        <f>eligibilité!AD332</f>
        <v/>
      </c>
      <c r="M544" s="317" t="str">
        <f>eligibilité!AH332</f>
        <v/>
      </c>
      <c r="N544" s="108" t="str">
        <f t="shared" si="69"/>
        <v/>
      </c>
      <c r="O544" s="107" t="str">
        <f t="shared" si="70"/>
        <v/>
      </c>
      <c r="P544" s="109" t="str">
        <f t="shared" si="71"/>
        <v/>
      </c>
      <c r="Q544" s="109" t="str">
        <f t="shared" si="72"/>
        <v/>
      </c>
      <c r="R544" s="316" t="str">
        <f t="shared" si="73"/>
        <v/>
      </c>
      <c r="S544" s="317" t="str">
        <f t="shared" si="74"/>
        <v/>
      </c>
      <c r="T544" s="317" t="str">
        <f t="shared" si="75"/>
        <v/>
      </c>
      <c r="U544" s="318" t="str">
        <f t="shared" si="76"/>
        <v/>
      </c>
      <c r="V544" s="318" t="str">
        <f t="shared" si="77"/>
        <v/>
      </c>
      <c r="W544" s="318" t="str">
        <f t="shared" si="78"/>
        <v/>
      </c>
    </row>
    <row r="545" spans="1:23" ht="15">
      <c r="A545" s="327" t="str">
        <f>IF(eligibilité!A333="","",eligibilité!A333)</f>
        <v/>
      </c>
      <c r="B545" s="766" t="str">
        <f t="shared" si="68"/>
        <v/>
      </c>
      <c r="C545" s="766"/>
      <c r="D545" s="766"/>
      <c r="E545" s="766"/>
      <c r="F545" s="328" t="str">
        <f>IF(eligibilité!AF333="","",eligibilité!AF333)</f>
        <v/>
      </c>
      <c r="G545" s="329" t="str">
        <f>IF(AND(eligibilité!AG333="",F545="Non éligible"),"Non éligible",eligibilité!AG333)</f>
        <v/>
      </c>
      <c r="H545" s="772" t="str">
        <f t="shared" si="66"/>
        <v/>
      </c>
      <c r="I545" s="772"/>
      <c r="J545" s="772"/>
      <c r="K545" s="447" t="str">
        <f t="shared" si="67"/>
        <v/>
      </c>
      <c r="L545" s="316" t="str">
        <f>eligibilité!AD333</f>
        <v/>
      </c>
      <c r="M545" s="317" t="str">
        <f>eligibilité!AH333</f>
        <v/>
      </c>
      <c r="N545" s="108" t="str">
        <f t="shared" si="69"/>
        <v/>
      </c>
      <c r="O545" s="107" t="str">
        <f t="shared" si="70"/>
        <v/>
      </c>
      <c r="P545" s="109" t="str">
        <f t="shared" si="71"/>
        <v/>
      </c>
      <c r="Q545" s="109" t="str">
        <f t="shared" si="72"/>
        <v/>
      </c>
      <c r="R545" s="316" t="str">
        <f t="shared" si="73"/>
        <v/>
      </c>
      <c r="S545" s="317" t="str">
        <f t="shared" si="74"/>
        <v/>
      </c>
      <c r="T545" s="317" t="str">
        <f t="shared" si="75"/>
        <v/>
      </c>
      <c r="U545" s="318" t="str">
        <f t="shared" si="76"/>
        <v/>
      </c>
      <c r="V545" s="318" t="str">
        <f t="shared" si="77"/>
        <v/>
      </c>
      <c r="W545" s="318" t="str">
        <f t="shared" si="78"/>
        <v/>
      </c>
    </row>
    <row r="546" spans="1:23" ht="15">
      <c r="A546" s="327" t="str">
        <f>IF(eligibilité!A334="","",eligibilité!A334)</f>
        <v/>
      </c>
      <c r="B546" s="766" t="str">
        <f t="shared" si="68"/>
        <v/>
      </c>
      <c r="C546" s="766"/>
      <c r="D546" s="766"/>
      <c r="E546" s="766"/>
      <c r="F546" s="328" t="str">
        <f>IF(eligibilité!AF334="","",eligibilité!AF334)</f>
        <v/>
      </c>
      <c r="G546" s="329" t="str">
        <f>IF(AND(eligibilité!AG334="",F546="Non éligible"),"Non éligible",eligibilité!AG334)</f>
        <v/>
      </c>
      <c r="H546" s="772" t="str">
        <f t="shared" si="66"/>
        <v/>
      </c>
      <c r="I546" s="772"/>
      <c r="J546" s="772"/>
      <c r="K546" s="447" t="str">
        <f t="shared" si="67"/>
        <v/>
      </c>
      <c r="L546" s="316" t="str">
        <f>eligibilité!AD334</f>
        <v/>
      </c>
      <c r="M546" s="317" t="str">
        <f>eligibilité!AH334</f>
        <v/>
      </c>
      <c r="N546" s="108" t="str">
        <f t="shared" si="69"/>
        <v/>
      </c>
      <c r="O546" s="107" t="str">
        <f t="shared" si="70"/>
        <v/>
      </c>
      <c r="P546" s="109" t="str">
        <f t="shared" si="71"/>
        <v/>
      </c>
      <c r="Q546" s="109" t="str">
        <f t="shared" si="72"/>
        <v/>
      </c>
      <c r="R546" s="316" t="str">
        <f t="shared" si="73"/>
        <v/>
      </c>
      <c r="S546" s="317" t="str">
        <f t="shared" si="74"/>
        <v/>
      </c>
      <c r="T546" s="317" t="str">
        <f t="shared" si="75"/>
        <v/>
      </c>
      <c r="U546" s="318" t="str">
        <f t="shared" si="76"/>
        <v/>
      </c>
      <c r="V546" s="318" t="str">
        <f t="shared" si="77"/>
        <v/>
      </c>
      <c r="W546" s="318" t="str">
        <f t="shared" si="78"/>
        <v/>
      </c>
    </row>
    <row r="547" spans="1:23" ht="15">
      <c r="A547" s="327" t="str">
        <f>IF(eligibilité!A335="","",eligibilité!A335)</f>
        <v/>
      </c>
      <c r="B547" s="766" t="str">
        <f t="shared" si="68"/>
        <v/>
      </c>
      <c r="C547" s="766"/>
      <c r="D547" s="766"/>
      <c r="E547" s="766"/>
      <c r="F547" s="328" t="str">
        <f>IF(eligibilité!AF335="","",eligibilité!AF335)</f>
        <v/>
      </c>
      <c r="G547" s="329" t="str">
        <f>IF(AND(eligibilité!AG335="",F547="Non éligible"),"Non éligible",eligibilité!AG335)</f>
        <v/>
      </c>
      <c r="H547" s="772" t="str">
        <f t="shared" ref="H547:H610" si="79">IF(AND(F547="Non éligible",G547="Non éligible"),"Conditions non remplies",IF(AND(F547="Eligible",L547=""),"Remplir la case manuellement, votre agent est en CDI",IF(F547="","",CONCATENATE(N547," an(s) ",P547," mois ",Q547," jour(s)"))))</f>
        <v/>
      </c>
      <c r="I547" s="772"/>
      <c r="J547" s="772"/>
      <c r="K547" s="447" t="str">
        <f t="shared" si="67"/>
        <v/>
      </c>
      <c r="L547" s="316" t="str">
        <f>eligibilité!AD335</f>
        <v/>
      </c>
      <c r="M547" s="317" t="str">
        <f>eligibilité!AH335</f>
        <v/>
      </c>
      <c r="N547" s="108" t="str">
        <f t="shared" si="69"/>
        <v/>
      </c>
      <c r="O547" s="107" t="str">
        <f t="shared" si="70"/>
        <v/>
      </c>
      <c r="P547" s="109" t="str">
        <f t="shared" si="71"/>
        <v/>
      </c>
      <c r="Q547" s="109" t="str">
        <f t="shared" si="72"/>
        <v/>
      </c>
      <c r="R547" s="316" t="str">
        <f t="shared" si="73"/>
        <v/>
      </c>
      <c r="S547" s="317" t="str">
        <f t="shared" si="74"/>
        <v/>
      </c>
      <c r="T547" s="317" t="str">
        <f t="shared" si="75"/>
        <v/>
      </c>
      <c r="U547" s="318" t="str">
        <f t="shared" si="76"/>
        <v/>
      </c>
      <c r="V547" s="318" t="str">
        <f t="shared" si="77"/>
        <v/>
      </c>
      <c r="W547" s="318" t="str">
        <f t="shared" si="78"/>
        <v/>
      </c>
    </row>
    <row r="548" spans="1:23" ht="15">
      <c r="A548" s="327" t="str">
        <f>IF(eligibilité!A336="","",eligibilité!A336)</f>
        <v/>
      </c>
      <c r="B548" s="766" t="str">
        <f t="shared" si="68"/>
        <v/>
      </c>
      <c r="C548" s="766"/>
      <c r="D548" s="766"/>
      <c r="E548" s="766"/>
      <c r="F548" s="328" t="str">
        <f>IF(eligibilité!AF336="","",eligibilité!AF336)</f>
        <v/>
      </c>
      <c r="G548" s="329" t="str">
        <f>IF(AND(eligibilité!AG336="",F548="Non éligible"),"Non éligible",eligibilité!AG336)</f>
        <v/>
      </c>
      <c r="H548" s="772" t="str">
        <f t="shared" si="79"/>
        <v/>
      </c>
      <c r="I548" s="772"/>
      <c r="J548" s="772"/>
      <c r="K548" s="447" t="str">
        <f t="shared" ref="K548:K611" si="80">IF(AND($F548="Non éligible",$G548="Non éligible"),"Conditions non remplies",IF(AND($F548="Eligibilité ultérieure",$L548=""),"Remplir la case manuellement, votre agent est en CDI",IF($F548="","",CONCATENATE($T548," an(s) ",$V548," mois ",$W548," jour(s)"))))</f>
        <v/>
      </c>
      <c r="L548" s="316" t="str">
        <f>eligibilité!AD336</f>
        <v/>
      </c>
      <c r="M548" s="317" t="str">
        <f>eligibilité!AH336</f>
        <v/>
      </c>
      <c r="N548" s="108" t="str">
        <f t="shared" si="69"/>
        <v/>
      </c>
      <c r="O548" s="107" t="str">
        <f t="shared" si="70"/>
        <v/>
      </c>
      <c r="P548" s="109" t="str">
        <f t="shared" si="71"/>
        <v/>
      </c>
      <c r="Q548" s="109" t="str">
        <f t="shared" si="72"/>
        <v/>
      </c>
      <c r="R548" s="316" t="str">
        <f t="shared" si="73"/>
        <v/>
      </c>
      <c r="S548" s="317" t="str">
        <f t="shared" si="74"/>
        <v/>
      </c>
      <c r="T548" s="317" t="str">
        <f t="shared" si="75"/>
        <v/>
      </c>
      <c r="U548" s="318" t="str">
        <f t="shared" si="76"/>
        <v/>
      </c>
      <c r="V548" s="318" t="str">
        <f t="shared" si="77"/>
        <v/>
      </c>
      <c r="W548" s="318" t="str">
        <f t="shared" si="78"/>
        <v/>
      </c>
    </row>
    <row r="549" spans="1:23" ht="15">
      <c r="A549" s="327" t="str">
        <f>IF(eligibilité!A337="","",eligibilité!A337)</f>
        <v/>
      </c>
      <c r="B549" s="766" t="str">
        <f t="shared" si="68"/>
        <v/>
      </c>
      <c r="C549" s="766"/>
      <c r="D549" s="766"/>
      <c r="E549" s="766"/>
      <c r="F549" s="328" t="str">
        <f>IF(eligibilité!AF337="","",eligibilité!AF337)</f>
        <v/>
      </c>
      <c r="G549" s="329" t="str">
        <f>IF(AND(eligibilité!AG337="",F549="Non éligible"),"Non éligible",eligibilité!AG337)</f>
        <v/>
      </c>
      <c r="H549" s="772" t="str">
        <f t="shared" si="79"/>
        <v/>
      </c>
      <c r="I549" s="772"/>
      <c r="J549" s="772"/>
      <c r="K549" s="447" t="str">
        <f t="shared" si="80"/>
        <v/>
      </c>
      <c r="L549" s="316" t="str">
        <f>eligibilité!AD337</f>
        <v/>
      </c>
      <c r="M549" s="317" t="str">
        <f>eligibilité!AH337</f>
        <v/>
      </c>
      <c r="N549" s="108" t="str">
        <f t="shared" si="69"/>
        <v/>
      </c>
      <c r="O549" s="107" t="str">
        <f t="shared" si="70"/>
        <v/>
      </c>
      <c r="P549" s="109" t="str">
        <f t="shared" si="71"/>
        <v/>
      </c>
      <c r="Q549" s="109" t="str">
        <f t="shared" si="72"/>
        <v/>
      </c>
      <c r="R549" s="316" t="str">
        <f t="shared" si="73"/>
        <v/>
      </c>
      <c r="S549" s="317" t="str">
        <f t="shared" si="74"/>
        <v/>
      </c>
      <c r="T549" s="317" t="str">
        <f t="shared" si="75"/>
        <v/>
      </c>
      <c r="U549" s="318" t="str">
        <f t="shared" si="76"/>
        <v/>
      </c>
      <c r="V549" s="318" t="str">
        <f t="shared" si="77"/>
        <v/>
      </c>
      <c r="W549" s="318" t="str">
        <f t="shared" si="78"/>
        <v/>
      </c>
    </row>
    <row r="550" spans="1:23" ht="15">
      <c r="A550" s="327" t="str">
        <f>IF(eligibilité!A338="","",eligibilité!A338)</f>
        <v/>
      </c>
      <c r="B550" s="766" t="str">
        <f t="shared" si="68"/>
        <v/>
      </c>
      <c r="C550" s="766"/>
      <c r="D550" s="766"/>
      <c r="E550" s="766"/>
      <c r="F550" s="328" t="str">
        <f>IF(eligibilité!AF338="","",eligibilité!AF338)</f>
        <v/>
      </c>
      <c r="G550" s="329" t="str">
        <f>IF(AND(eligibilité!AG338="",F550="Non éligible"),"Non éligible",eligibilité!AG338)</f>
        <v/>
      </c>
      <c r="H550" s="772" t="str">
        <f t="shared" si="79"/>
        <v/>
      </c>
      <c r="I550" s="772"/>
      <c r="J550" s="772"/>
      <c r="K550" s="447" t="str">
        <f t="shared" si="80"/>
        <v/>
      </c>
      <c r="L550" s="316" t="str">
        <f>eligibilité!AD338</f>
        <v/>
      </c>
      <c r="M550" s="317" t="str">
        <f>eligibilité!AH338</f>
        <v/>
      </c>
      <c r="N550" s="108" t="str">
        <f t="shared" si="69"/>
        <v/>
      </c>
      <c r="O550" s="107" t="str">
        <f t="shared" si="70"/>
        <v/>
      </c>
      <c r="P550" s="109" t="str">
        <f t="shared" si="71"/>
        <v/>
      </c>
      <c r="Q550" s="109" t="str">
        <f t="shared" si="72"/>
        <v/>
      </c>
      <c r="R550" s="316" t="str">
        <f t="shared" si="73"/>
        <v/>
      </c>
      <c r="S550" s="317" t="str">
        <f t="shared" si="74"/>
        <v/>
      </c>
      <c r="T550" s="317" t="str">
        <f t="shared" si="75"/>
        <v/>
      </c>
      <c r="U550" s="318" t="str">
        <f t="shared" si="76"/>
        <v/>
      </c>
      <c r="V550" s="318" t="str">
        <f t="shared" si="77"/>
        <v/>
      </c>
      <c r="W550" s="318" t="str">
        <f t="shared" si="78"/>
        <v/>
      </c>
    </row>
    <row r="551" spans="1:23" ht="15">
      <c r="A551" s="327" t="str">
        <f>IF(eligibilité!A339="","",eligibilité!A339)</f>
        <v/>
      </c>
      <c r="B551" s="766" t="str">
        <f t="shared" si="68"/>
        <v/>
      </c>
      <c r="C551" s="766"/>
      <c r="D551" s="766"/>
      <c r="E551" s="766"/>
      <c r="F551" s="328" t="str">
        <f>IF(eligibilité!AF339="","",eligibilité!AF339)</f>
        <v/>
      </c>
      <c r="G551" s="329" t="str">
        <f>IF(AND(eligibilité!AG339="",F551="Non éligible"),"Non éligible",eligibilité!AG339)</f>
        <v/>
      </c>
      <c r="H551" s="772" t="str">
        <f t="shared" si="79"/>
        <v/>
      </c>
      <c r="I551" s="772"/>
      <c r="J551" s="772"/>
      <c r="K551" s="447" t="str">
        <f t="shared" si="80"/>
        <v/>
      </c>
      <c r="L551" s="316" t="str">
        <f>eligibilité!AD339</f>
        <v/>
      </c>
      <c r="M551" s="317" t="str">
        <f>eligibilité!AH339</f>
        <v/>
      </c>
      <c r="N551" s="108" t="str">
        <f t="shared" si="69"/>
        <v/>
      </c>
      <c r="O551" s="107" t="str">
        <f t="shared" si="70"/>
        <v/>
      </c>
      <c r="P551" s="109" t="str">
        <f t="shared" si="71"/>
        <v/>
      </c>
      <c r="Q551" s="109" t="str">
        <f t="shared" si="72"/>
        <v/>
      </c>
      <c r="R551" s="316" t="str">
        <f t="shared" si="73"/>
        <v/>
      </c>
      <c r="S551" s="317" t="str">
        <f t="shared" si="74"/>
        <v/>
      </c>
      <c r="T551" s="317" t="str">
        <f t="shared" si="75"/>
        <v/>
      </c>
      <c r="U551" s="318" t="str">
        <f t="shared" si="76"/>
        <v/>
      </c>
      <c r="V551" s="318" t="str">
        <f t="shared" si="77"/>
        <v/>
      </c>
      <c r="W551" s="318" t="str">
        <f t="shared" si="78"/>
        <v/>
      </c>
    </row>
    <row r="552" spans="1:23" ht="15">
      <c r="A552" s="327" t="str">
        <f>IF(eligibilité!A340="","",eligibilité!A340)</f>
        <v/>
      </c>
      <c r="B552" s="766" t="str">
        <f t="shared" si="68"/>
        <v/>
      </c>
      <c r="C552" s="766"/>
      <c r="D552" s="766"/>
      <c r="E552" s="766"/>
      <c r="F552" s="328" t="str">
        <f>IF(eligibilité!AF340="","",eligibilité!AF340)</f>
        <v/>
      </c>
      <c r="G552" s="329" t="str">
        <f>IF(AND(eligibilité!AG340="",F552="Non éligible"),"Non éligible",eligibilité!AG340)</f>
        <v/>
      </c>
      <c r="H552" s="772" t="str">
        <f t="shared" si="79"/>
        <v/>
      </c>
      <c r="I552" s="772"/>
      <c r="J552" s="772"/>
      <c r="K552" s="447" t="str">
        <f t="shared" si="80"/>
        <v/>
      </c>
      <c r="L552" s="316" t="str">
        <f>eligibilité!AD340</f>
        <v/>
      </c>
      <c r="M552" s="317" t="str">
        <f>eligibilité!AH340</f>
        <v/>
      </c>
      <c r="N552" s="108" t="str">
        <f t="shared" si="69"/>
        <v/>
      </c>
      <c r="O552" s="107" t="str">
        <f t="shared" si="70"/>
        <v/>
      </c>
      <c r="P552" s="109" t="str">
        <f t="shared" si="71"/>
        <v/>
      </c>
      <c r="Q552" s="109" t="str">
        <f t="shared" si="72"/>
        <v/>
      </c>
      <c r="R552" s="316" t="str">
        <f t="shared" si="73"/>
        <v/>
      </c>
      <c r="S552" s="317" t="str">
        <f t="shared" si="74"/>
        <v/>
      </c>
      <c r="T552" s="317" t="str">
        <f t="shared" si="75"/>
        <v/>
      </c>
      <c r="U552" s="318" t="str">
        <f t="shared" si="76"/>
        <v/>
      </c>
      <c r="V552" s="318" t="str">
        <f t="shared" si="77"/>
        <v/>
      </c>
      <c r="W552" s="318" t="str">
        <f t="shared" si="78"/>
        <v/>
      </c>
    </row>
    <row r="553" spans="1:23" ht="15">
      <c r="A553" s="327" t="str">
        <f>IF(eligibilité!A341="","",eligibilité!A341)</f>
        <v/>
      </c>
      <c r="B553" s="766" t="str">
        <f t="shared" si="68"/>
        <v/>
      </c>
      <c r="C553" s="766"/>
      <c r="D553" s="766"/>
      <c r="E553" s="766"/>
      <c r="F553" s="328" t="str">
        <f>IF(eligibilité!AF341="","",eligibilité!AF341)</f>
        <v/>
      </c>
      <c r="G553" s="329" t="str">
        <f>IF(AND(eligibilité!AG341="",F553="Non éligible"),"Non éligible",eligibilité!AG341)</f>
        <v/>
      </c>
      <c r="H553" s="772" t="str">
        <f t="shared" si="79"/>
        <v/>
      </c>
      <c r="I553" s="772"/>
      <c r="J553" s="772"/>
      <c r="K553" s="447" t="str">
        <f t="shared" si="80"/>
        <v/>
      </c>
      <c r="L553" s="316" t="str">
        <f>eligibilité!AD341</f>
        <v/>
      </c>
      <c r="M553" s="317" t="str">
        <f>eligibilité!AH341</f>
        <v/>
      </c>
      <c r="N553" s="108" t="str">
        <f t="shared" si="69"/>
        <v/>
      </c>
      <c r="O553" s="107" t="str">
        <f t="shared" si="70"/>
        <v/>
      </c>
      <c r="P553" s="109" t="str">
        <f t="shared" si="71"/>
        <v/>
      </c>
      <c r="Q553" s="109" t="str">
        <f t="shared" si="72"/>
        <v/>
      </c>
      <c r="R553" s="316" t="str">
        <f t="shared" si="73"/>
        <v/>
      </c>
      <c r="S553" s="317" t="str">
        <f t="shared" si="74"/>
        <v/>
      </c>
      <c r="T553" s="317" t="str">
        <f t="shared" si="75"/>
        <v/>
      </c>
      <c r="U553" s="318" t="str">
        <f t="shared" si="76"/>
        <v/>
      </c>
      <c r="V553" s="318" t="str">
        <f t="shared" si="77"/>
        <v/>
      </c>
      <c r="W553" s="318" t="str">
        <f t="shared" si="78"/>
        <v/>
      </c>
    </row>
    <row r="554" spans="1:23" ht="15">
      <c r="A554" s="327" t="str">
        <f>IF(eligibilité!A342="","",eligibilité!A342)</f>
        <v/>
      </c>
      <c r="B554" s="766" t="str">
        <f t="shared" si="68"/>
        <v/>
      </c>
      <c r="C554" s="766"/>
      <c r="D554" s="766"/>
      <c r="E554" s="766"/>
      <c r="F554" s="328" t="str">
        <f>IF(eligibilité!AF342="","",eligibilité!AF342)</f>
        <v/>
      </c>
      <c r="G554" s="329" t="str">
        <f>IF(AND(eligibilité!AG342="",F554="Non éligible"),"Non éligible",eligibilité!AG342)</f>
        <v/>
      </c>
      <c r="H554" s="772" t="str">
        <f t="shared" si="79"/>
        <v/>
      </c>
      <c r="I554" s="772"/>
      <c r="J554" s="772"/>
      <c r="K554" s="447" t="str">
        <f t="shared" si="80"/>
        <v/>
      </c>
      <c r="L554" s="316" t="str">
        <f>eligibilité!AD342</f>
        <v/>
      </c>
      <c r="M554" s="317" t="str">
        <f>eligibilité!AH342</f>
        <v/>
      </c>
      <c r="N554" s="108" t="str">
        <f t="shared" si="69"/>
        <v/>
      </c>
      <c r="O554" s="107" t="str">
        <f t="shared" si="70"/>
        <v/>
      </c>
      <c r="P554" s="109" t="str">
        <f t="shared" si="71"/>
        <v/>
      </c>
      <c r="Q554" s="109" t="str">
        <f t="shared" si="72"/>
        <v/>
      </c>
      <c r="R554" s="316" t="str">
        <f t="shared" si="73"/>
        <v/>
      </c>
      <c r="S554" s="317" t="str">
        <f t="shared" si="74"/>
        <v/>
      </c>
      <c r="T554" s="317" t="str">
        <f t="shared" si="75"/>
        <v/>
      </c>
      <c r="U554" s="318" t="str">
        <f t="shared" si="76"/>
        <v/>
      </c>
      <c r="V554" s="318" t="str">
        <f t="shared" si="77"/>
        <v/>
      </c>
      <c r="W554" s="318" t="str">
        <f t="shared" si="78"/>
        <v/>
      </c>
    </row>
    <row r="555" spans="1:23" ht="15">
      <c r="A555" s="327" t="str">
        <f>IF(eligibilité!A343="","",eligibilité!A343)</f>
        <v/>
      </c>
      <c r="B555" s="766" t="str">
        <f t="shared" si="68"/>
        <v/>
      </c>
      <c r="C555" s="766"/>
      <c r="D555" s="766"/>
      <c r="E555" s="766"/>
      <c r="F555" s="328" t="str">
        <f>IF(eligibilité!AF343="","",eligibilité!AF343)</f>
        <v/>
      </c>
      <c r="G555" s="329" t="str">
        <f>IF(AND(eligibilité!AG343="",F555="Non éligible"),"Non éligible",eligibilité!AG343)</f>
        <v/>
      </c>
      <c r="H555" s="772" t="str">
        <f t="shared" si="79"/>
        <v/>
      </c>
      <c r="I555" s="772"/>
      <c r="J555" s="772"/>
      <c r="K555" s="447" t="str">
        <f t="shared" si="80"/>
        <v/>
      </c>
      <c r="L555" s="316" t="str">
        <f>eligibilité!AD343</f>
        <v/>
      </c>
      <c r="M555" s="317" t="str">
        <f>eligibilité!AH343</f>
        <v/>
      </c>
      <c r="N555" s="108" t="str">
        <f t="shared" si="69"/>
        <v/>
      </c>
      <c r="O555" s="107" t="str">
        <f t="shared" si="70"/>
        <v/>
      </c>
      <c r="P555" s="109" t="str">
        <f t="shared" si="71"/>
        <v/>
      </c>
      <c r="Q555" s="109" t="str">
        <f t="shared" si="72"/>
        <v/>
      </c>
      <c r="R555" s="316" t="str">
        <f t="shared" si="73"/>
        <v/>
      </c>
      <c r="S555" s="317" t="str">
        <f t="shared" si="74"/>
        <v/>
      </c>
      <c r="T555" s="317" t="str">
        <f t="shared" si="75"/>
        <v/>
      </c>
      <c r="U555" s="318" t="str">
        <f t="shared" si="76"/>
        <v/>
      </c>
      <c r="V555" s="318" t="str">
        <f t="shared" si="77"/>
        <v/>
      </c>
      <c r="W555" s="318" t="str">
        <f t="shared" si="78"/>
        <v/>
      </c>
    </row>
    <row r="556" spans="1:23" ht="15">
      <c r="A556" s="327" t="str">
        <f>IF(eligibilité!A344="","",eligibilité!A344)</f>
        <v/>
      </c>
      <c r="B556" s="766" t="str">
        <f t="shared" ref="B556:B619" si="81">IF(A556="","","Définir les fonctions ou le poste du dossier")</f>
        <v/>
      </c>
      <c r="C556" s="766"/>
      <c r="D556" s="766"/>
      <c r="E556" s="766"/>
      <c r="F556" s="328" t="str">
        <f>IF(eligibilité!AF344="","",eligibilité!AF344)</f>
        <v/>
      </c>
      <c r="G556" s="329" t="str">
        <f>IF(AND(eligibilité!AG344="",F556="Non éligible"),"Non éligible",eligibilité!AG344)</f>
        <v/>
      </c>
      <c r="H556" s="772" t="str">
        <f t="shared" si="79"/>
        <v/>
      </c>
      <c r="I556" s="772"/>
      <c r="J556" s="772"/>
      <c r="K556" s="447" t="str">
        <f t="shared" si="80"/>
        <v/>
      </c>
      <c r="L556" s="316" t="str">
        <f>eligibilité!AD344</f>
        <v/>
      </c>
      <c r="M556" s="317" t="str">
        <f>eligibilité!AH344</f>
        <v/>
      </c>
      <c r="N556" s="108" t="str">
        <f t="shared" ref="N556:N619" si="82">IF(L556="","",INT(L556/12))</f>
        <v/>
      </c>
      <c r="O556" s="107" t="str">
        <f t="shared" ref="O556:O619" si="83">IF(L556="","",(L556-N556*12))</f>
        <v/>
      </c>
      <c r="P556" s="109" t="str">
        <f t="shared" ref="P556:P619" si="84">IF(L556="","",INT(O556))</f>
        <v/>
      </c>
      <c r="Q556" s="109" t="str">
        <f t="shared" ref="Q556:Q619" si="85">IF(L556="","",ROUNDDOWN((O556-P556)*30.44,0))</f>
        <v/>
      </c>
      <c r="R556" s="316" t="str">
        <f t="shared" ref="R556:R619" si="86">IF(L556="","",$S$226+L556)</f>
        <v/>
      </c>
      <c r="S556" s="317" t="str">
        <f t="shared" ref="S556:S619" si="87">IF(R556="","",R556/12)</f>
        <v/>
      </c>
      <c r="T556" s="317" t="str">
        <f t="shared" ref="T556:T619" si="88">IF(L556="","",INT(S556))</f>
        <v/>
      </c>
      <c r="U556" s="318" t="str">
        <f t="shared" ref="U556:U619" si="89">IF(L556="","",(S556-T556)*12)</f>
        <v/>
      </c>
      <c r="V556" s="318" t="str">
        <f t="shared" ref="V556:V619" si="90">IF(L556="","",INT(U556))</f>
        <v/>
      </c>
      <c r="W556" s="318" t="str">
        <f t="shared" ref="W556:W619" si="91">IF(L556="","",INT((U556-V556)*30.44))</f>
        <v/>
      </c>
    </row>
    <row r="557" spans="1:23" ht="15">
      <c r="A557" s="327" t="str">
        <f>IF(eligibilité!A345="","",eligibilité!A345)</f>
        <v/>
      </c>
      <c r="B557" s="766" t="str">
        <f t="shared" si="81"/>
        <v/>
      </c>
      <c r="C557" s="766"/>
      <c r="D557" s="766"/>
      <c r="E557" s="766"/>
      <c r="F557" s="328" t="str">
        <f>IF(eligibilité!AF345="","",eligibilité!AF345)</f>
        <v/>
      </c>
      <c r="G557" s="329" t="str">
        <f>IF(AND(eligibilité!AG345="",F557="Non éligible"),"Non éligible",eligibilité!AG345)</f>
        <v/>
      </c>
      <c r="H557" s="772" t="str">
        <f t="shared" si="79"/>
        <v/>
      </c>
      <c r="I557" s="772"/>
      <c r="J557" s="772"/>
      <c r="K557" s="447" t="str">
        <f t="shared" si="80"/>
        <v/>
      </c>
      <c r="L557" s="316" t="str">
        <f>eligibilité!AD345</f>
        <v/>
      </c>
      <c r="M557" s="317" t="str">
        <f>eligibilité!AH345</f>
        <v/>
      </c>
      <c r="N557" s="108" t="str">
        <f t="shared" si="82"/>
        <v/>
      </c>
      <c r="O557" s="107" t="str">
        <f t="shared" si="83"/>
        <v/>
      </c>
      <c r="P557" s="109" t="str">
        <f t="shared" si="84"/>
        <v/>
      </c>
      <c r="Q557" s="109" t="str">
        <f t="shared" si="85"/>
        <v/>
      </c>
      <c r="R557" s="316" t="str">
        <f t="shared" si="86"/>
        <v/>
      </c>
      <c r="S557" s="317" t="str">
        <f t="shared" si="87"/>
        <v/>
      </c>
      <c r="T557" s="317" t="str">
        <f t="shared" si="88"/>
        <v/>
      </c>
      <c r="U557" s="318" t="str">
        <f t="shared" si="89"/>
        <v/>
      </c>
      <c r="V557" s="318" t="str">
        <f t="shared" si="90"/>
        <v/>
      </c>
      <c r="W557" s="318" t="str">
        <f t="shared" si="91"/>
        <v/>
      </c>
    </row>
    <row r="558" spans="1:23" ht="15">
      <c r="A558" s="327" t="str">
        <f>IF(eligibilité!A346="","",eligibilité!A346)</f>
        <v/>
      </c>
      <c r="B558" s="766" t="str">
        <f t="shared" si="81"/>
        <v/>
      </c>
      <c r="C558" s="766"/>
      <c r="D558" s="766"/>
      <c r="E558" s="766"/>
      <c r="F558" s="328" t="str">
        <f>IF(eligibilité!AF346="","",eligibilité!AF346)</f>
        <v/>
      </c>
      <c r="G558" s="329" t="str">
        <f>IF(AND(eligibilité!AG346="",F558="Non éligible"),"Non éligible",eligibilité!AG346)</f>
        <v/>
      </c>
      <c r="H558" s="772" t="str">
        <f t="shared" si="79"/>
        <v/>
      </c>
      <c r="I558" s="772"/>
      <c r="J558" s="772"/>
      <c r="K558" s="447" t="str">
        <f t="shared" si="80"/>
        <v/>
      </c>
      <c r="L558" s="316" t="str">
        <f>eligibilité!AD346</f>
        <v/>
      </c>
      <c r="M558" s="317" t="str">
        <f>eligibilité!AH346</f>
        <v/>
      </c>
      <c r="N558" s="108" t="str">
        <f t="shared" si="82"/>
        <v/>
      </c>
      <c r="O558" s="107" t="str">
        <f t="shared" si="83"/>
        <v/>
      </c>
      <c r="P558" s="109" t="str">
        <f t="shared" si="84"/>
        <v/>
      </c>
      <c r="Q558" s="109" t="str">
        <f t="shared" si="85"/>
        <v/>
      </c>
      <c r="R558" s="316" t="str">
        <f t="shared" si="86"/>
        <v/>
      </c>
      <c r="S558" s="317" t="str">
        <f t="shared" si="87"/>
        <v/>
      </c>
      <c r="T558" s="317" t="str">
        <f t="shared" si="88"/>
        <v/>
      </c>
      <c r="U558" s="318" t="str">
        <f t="shared" si="89"/>
        <v/>
      </c>
      <c r="V558" s="318" t="str">
        <f t="shared" si="90"/>
        <v/>
      </c>
      <c r="W558" s="318" t="str">
        <f t="shared" si="91"/>
        <v/>
      </c>
    </row>
    <row r="559" spans="1:23" ht="15">
      <c r="A559" s="327" t="str">
        <f>IF(eligibilité!A347="","",eligibilité!A347)</f>
        <v/>
      </c>
      <c r="B559" s="766" t="str">
        <f t="shared" si="81"/>
        <v/>
      </c>
      <c r="C559" s="766"/>
      <c r="D559" s="766"/>
      <c r="E559" s="766"/>
      <c r="F559" s="328" t="str">
        <f>IF(eligibilité!AF347="","",eligibilité!AF347)</f>
        <v/>
      </c>
      <c r="G559" s="329" t="str">
        <f>IF(AND(eligibilité!AG347="",F559="Non éligible"),"Non éligible",eligibilité!AG347)</f>
        <v/>
      </c>
      <c r="H559" s="772" t="str">
        <f t="shared" si="79"/>
        <v/>
      </c>
      <c r="I559" s="772"/>
      <c r="J559" s="772"/>
      <c r="K559" s="447" t="str">
        <f t="shared" si="80"/>
        <v/>
      </c>
      <c r="L559" s="316" t="str">
        <f>eligibilité!AD347</f>
        <v/>
      </c>
      <c r="M559" s="317" t="str">
        <f>eligibilité!AH347</f>
        <v/>
      </c>
      <c r="N559" s="108" t="str">
        <f t="shared" si="82"/>
        <v/>
      </c>
      <c r="O559" s="107" t="str">
        <f t="shared" si="83"/>
        <v/>
      </c>
      <c r="P559" s="109" t="str">
        <f t="shared" si="84"/>
        <v/>
      </c>
      <c r="Q559" s="109" t="str">
        <f t="shared" si="85"/>
        <v/>
      </c>
      <c r="R559" s="316" t="str">
        <f t="shared" si="86"/>
        <v/>
      </c>
      <c r="S559" s="317" t="str">
        <f t="shared" si="87"/>
        <v/>
      </c>
      <c r="T559" s="317" t="str">
        <f t="shared" si="88"/>
        <v/>
      </c>
      <c r="U559" s="318" t="str">
        <f t="shared" si="89"/>
        <v/>
      </c>
      <c r="V559" s="318" t="str">
        <f t="shared" si="90"/>
        <v/>
      </c>
      <c r="W559" s="318" t="str">
        <f t="shared" si="91"/>
        <v/>
      </c>
    </row>
    <row r="560" spans="1:23" ht="15">
      <c r="A560" s="327" t="str">
        <f>IF(eligibilité!A348="","",eligibilité!A348)</f>
        <v/>
      </c>
      <c r="B560" s="766" t="str">
        <f t="shared" si="81"/>
        <v/>
      </c>
      <c r="C560" s="766"/>
      <c r="D560" s="766"/>
      <c r="E560" s="766"/>
      <c r="F560" s="328" t="str">
        <f>IF(eligibilité!AF348="","",eligibilité!AF348)</f>
        <v/>
      </c>
      <c r="G560" s="329" t="str">
        <f>IF(AND(eligibilité!AG348="",F560="Non éligible"),"Non éligible",eligibilité!AG348)</f>
        <v/>
      </c>
      <c r="H560" s="772" t="str">
        <f t="shared" si="79"/>
        <v/>
      </c>
      <c r="I560" s="772"/>
      <c r="J560" s="772"/>
      <c r="K560" s="447" t="str">
        <f t="shared" si="80"/>
        <v/>
      </c>
      <c r="L560" s="316" t="str">
        <f>eligibilité!AD348</f>
        <v/>
      </c>
      <c r="M560" s="317" t="str">
        <f>eligibilité!AH348</f>
        <v/>
      </c>
      <c r="N560" s="108" t="str">
        <f t="shared" si="82"/>
        <v/>
      </c>
      <c r="O560" s="107" t="str">
        <f t="shared" si="83"/>
        <v/>
      </c>
      <c r="P560" s="109" t="str">
        <f t="shared" si="84"/>
        <v/>
      </c>
      <c r="Q560" s="109" t="str">
        <f t="shared" si="85"/>
        <v/>
      </c>
      <c r="R560" s="316" t="str">
        <f t="shared" si="86"/>
        <v/>
      </c>
      <c r="S560" s="317" t="str">
        <f t="shared" si="87"/>
        <v/>
      </c>
      <c r="T560" s="317" t="str">
        <f t="shared" si="88"/>
        <v/>
      </c>
      <c r="U560" s="318" t="str">
        <f t="shared" si="89"/>
        <v/>
      </c>
      <c r="V560" s="318" t="str">
        <f t="shared" si="90"/>
        <v/>
      </c>
      <c r="W560" s="318" t="str">
        <f t="shared" si="91"/>
        <v/>
      </c>
    </row>
    <row r="561" spans="1:23" ht="15">
      <c r="A561" s="327" t="str">
        <f>IF(eligibilité!A349="","",eligibilité!A349)</f>
        <v/>
      </c>
      <c r="B561" s="766" t="str">
        <f t="shared" si="81"/>
        <v/>
      </c>
      <c r="C561" s="766"/>
      <c r="D561" s="766"/>
      <c r="E561" s="766"/>
      <c r="F561" s="328" t="str">
        <f>IF(eligibilité!AF349="","",eligibilité!AF349)</f>
        <v/>
      </c>
      <c r="G561" s="329" t="str">
        <f>IF(AND(eligibilité!AG349="",F561="Non éligible"),"Non éligible",eligibilité!AG349)</f>
        <v/>
      </c>
      <c r="H561" s="772" t="str">
        <f t="shared" si="79"/>
        <v/>
      </c>
      <c r="I561" s="772"/>
      <c r="J561" s="772"/>
      <c r="K561" s="447" t="str">
        <f t="shared" si="80"/>
        <v/>
      </c>
      <c r="L561" s="316" t="str">
        <f>eligibilité!AD349</f>
        <v/>
      </c>
      <c r="M561" s="317" t="str">
        <f>eligibilité!AH349</f>
        <v/>
      </c>
      <c r="N561" s="108" t="str">
        <f t="shared" si="82"/>
        <v/>
      </c>
      <c r="O561" s="107" t="str">
        <f t="shared" si="83"/>
        <v/>
      </c>
      <c r="P561" s="109" t="str">
        <f t="shared" si="84"/>
        <v/>
      </c>
      <c r="Q561" s="109" t="str">
        <f t="shared" si="85"/>
        <v/>
      </c>
      <c r="R561" s="316" t="str">
        <f t="shared" si="86"/>
        <v/>
      </c>
      <c r="S561" s="317" t="str">
        <f t="shared" si="87"/>
        <v/>
      </c>
      <c r="T561" s="317" t="str">
        <f t="shared" si="88"/>
        <v/>
      </c>
      <c r="U561" s="318" t="str">
        <f t="shared" si="89"/>
        <v/>
      </c>
      <c r="V561" s="318" t="str">
        <f t="shared" si="90"/>
        <v/>
      </c>
      <c r="W561" s="318" t="str">
        <f t="shared" si="91"/>
        <v/>
      </c>
    </row>
    <row r="562" spans="1:23" ht="15">
      <c r="A562" s="327" t="str">
        <f>IF(eligibilité!A350="","",eligibilité!A350)</f>
        <v/>
      </c>
      <c r="B562" s="766" t="str">
        <f t="shared" si="81"/>
        <v/>
      </c>
      <c r="C562" s="766"/>
      <c r="D562" s="766"/>
      <c r="E562" s="766"/>
      <c r="F562" s="328" t="str">
        <f>IF(eligibilité!AF350="","",eligibilité!AF350)</f>
        <v/>
      </c>
      <c r="G562" s="329" t="str">
        <f>IF(AND(eligibilité!AG350="",F562="Non éligible"),"Non éligible",eligibilité!AG350)</f>
        <v/>
      </c>
      <c r="H562" s="772" t="str">
        <f t="shared" si="79"/>
        <v/>
      </c>
      <c r="I562" s="772"/>
      <c r="J562" s="772"/>
      <c r="K562" s="447" t="str">
        <f t="shared" si="80"/>
        <v/>
      </c>
      <c r="L562" s="316" t="str">
        <f>eligibilité!AD350</f>
        <v/>
      </c>
      <c r="M562" s="317" t="str">
        <f>eligibilité!AH350</f>
        <v/>
      </c>
      <c r="N562" s="108" t="str">
        <f t="shared" si="82"/>
        <v/>
      </c>
      <c r="O562" s="107" t="str">
        <f t="shared" si="83"/>
        <v/>
      </c>
      <c r="P562" s="109" t="str">
        <f t="shared" si="84"/>
        <v/>
      </c>
      <c r="Q562" s="109" t="str">
        <f t="shared" si="85"/>
        <v/>
      </c>
      <c r="R562" s="316" t="str">
        <f t="shared" si="86"/>
        <v/>
      </c>
      <c r="S562" s="317" t="str">
        <f t="shared" si="87"/>
        <v/>
      </c>
      <c r="T562" s="317" t="str">
        <f t="shared" si="88"/>
        <v/>
      </c>
      <c r="U562" s="318" t="str">
        <f t="shared" si="89"/>
        <v/>
      </c>
      <c r="V562" s="318" t="str">
        <f t="shared" si="90"/>
        <v/>
      </c>
      <c r="W562" s="318" t="str">
        <f t="shared" si="91"/>
        <v/>
      </c>
    </row>
    <row r="563" spans="1:23" ht="15">
      <c r="A563" s="327" t="str">
        <f>IF(eligibilité!A351="","",eligibilité!A351)</f>
        <v/>
      </c>
      <c r="B563" s="766" t="str">
        <f t="shared" si="81"/>
        <v/>
      </c>
      <c r="C563" s="766"/>
      <c r="D563" s="766"/>
      <c r="E563" s="766"/>
      <c r="F563" s="328" t="str">
        <f>IF(eligibilité!AF351="","",eligibilité!AF351)</f>
        <v/>
      </c>
      <c r="G563" s="329" t="str">
        <f>IF(AND(eligibilité!AG351="",F563="Non éligible"),"Non éligible",eligibilité!AG351)</f>
        <v/>
      </c>
      <c r="H563" s="772" t="str">
        <f t="shared" si="79"/>
        <v/>
      </c>
      <c r="I563" s="772"/>
      <c r="J563" s="772"/>
      <c r="K563" s="447" t="str">
        <f t="shared" si="80"/>
        <v/>
      </c>
      <c r="L563" s="316" t="str">
        <f>eligibilité!AD351</f>
        <v/>
      </c>
      <c r="M563" s="317" t="str">
        <f>eligibilité!AH351</f>
        <v/>
      </c>
      <c r="N563" s="108" t="str">
        <f t="shared" si="82"/>
        <v/>
      </c>
      <c r="O563" s="107" t="str">
        <f t="shared" si="83"/>
        <v/>
      </c>
      <c r="P563" s="109" t="str">
        <f t="shared" si="84"/>
        <v/>
      </c>
      <c r="Q563" s="109" t="str">
        <f t="shared" si="85"/>
        <v/>
      </c>
      <c r="R563" s="316" t="str">
        <f t="shared" si="86"/>
        <v/>
      </c>
      <c r="S563" s="317" t="str">
        <f t="shared" si="87"/>
        <v/>
      </c>
      <c r="T563" s="317" t="str">
        <f t="shared" si="88"/>
        <v/>
      </c>
      <c r="U563" s="318" t="str">
        <f t="shared" si="89"/>
        <v/>
      </c>
      <c r="V563" s="318" t="str">
        <f t="shared" si="90"/>
        <v/>
      </c>
      <c r="W563" s="318" t="str">
        <f t="shared" si="91"/>
        <v/>
      </c>
    </row>
    <row r="564" spans="1:23" ht="15">
      <c r="A564" s="327" t="str">
        <f>IF(eligibilité!A352="","",eligibilité!A352)</f>
        <v/>
      </c>
      <c r="B564" s="766" t="str">
        <f t="shared" si="81"/>
        <v/>
      </c>
      <c r="C564" s="766"/>
      <c r="D564" s="766"/>
      <c r="E564" s="766"/>
      <c r="F564" s="328" t="str">
        <f>IF(eligibilité!AF352="","",eligibilité!AF352)</f>
        <v/>
      </c>
      <c r="G564" s="329" t="str">
        <f>IF(AND(eligibilité!AG352="",F564="Non éligible"),"Non éligible",eligibilité!AG352)</f>
        <v/>
      </c>
      <c r="H564" s="772" t="str">
        <f t="shared" si="79"/>
        <v/>
      </c>
      <c r="I564" s="772"/>
      <c r="J564" s="772"/>
      <c r="K564" s="447" t="str">
        <f t="shared" si="80"/>
        <v/>
      </c>
      <c r="L564" s="316" t="str">
        <f>eligibilité!AD352</f>
        <v/>
      </c>
      <c r="M564" s="317" t="str">
        <f>eligibilité!AH352</f>
        <v/>
      </c>
      <c r="N564" s="108" t="str">
        <f t="shared" si="82"/>
        <v/>
      </c>
      <c r="O564" s="107" t="str">
        <f t="shared" si="83"/>
        <v/>
      </c>
      <c r="P564" s="109" t="str">
        <f t="shared" si="84"/>
        <v/>
      </c>
      <c r="Q564" s="109" t="str">
        <f t="shared" si="85"/>
        <v/>
      </c>
      <c r="R564" s="316" t="str">
        <f t="shared" si="86"/>
        <v/>
      </c>
      <c r="S564" s="317" t="str">
        <f t="shared" si="87"/>
        <v/>
      </c>
      <c r="T564" s="317" t="str">
        <f t="shared" si="88"/>
        <v/>
      </c>
      <c r="U564" s="318" t="str">
        <f t="shared" si="89"/>
        <v/>
      </c>
      <c r="V564" s="318" t="str">
        <f t="shared" si="90"/>
        <v/>
      </c>
      <c r="W564" s="318" t="str">
        <f t="shared" si="91"/>
        <v/>
      </c>
    </row>
    <row r="565" spans="1:23" ht="15">
      <c r="A565" s="327" t="str">
        <f>IF(eligibilité!A353="","",eligibilité!A353)</f>
        <v/>
      </c>
      <c r="B565" s="766" t="str">
        <f t="shared" si="81"/>
        <v/>
      </c>
      <c r="C565" s="766"/>
      <c r="D565" s="766"/>
      <c r="E565" s="766"/>
      <c r="F565" s="328" t="str">
        <f>IF(eligibilité!AF353="","",eligibilité!AF353)</f>
        <v/>
      </c>
      <c r="G565" s="329" t="str">
        <f>IF(AND(eligibilité!AG353="",F565="Non éligible"),"Non éligible",eligibilité!AG353)</f>
        <v/>
      </c>
      <c r="H565" s="772" t="str">
        <f t="shared" si="79"/>
        <v/>
      </c>
      <c r="I565" s="772"/>
      <c r="J565" s="772"/>
      <c r="K565" s="447" t="str">
        <f t="shared" si="80"/>
        <v/>
      </c>
      <c r="L565" s="316" t="str">
        <f>eligibilité!AD353</f>
        <v/>
      </c>
      <c r="M565" s="317" t="str">
        <f>eligibilité!AH353</f>
        <v/>
      </c>
      <c r="N565" s="108" t="str">
        <f t="shared" si="82"/>
        <v/>
      </c>
      <c r="O565" s="107" t="str">
        <f t="shared" si="83"/>
        <v/>
      </c>
      <c r="P565" s="109" t="str">
        <f t="shared" si="84"/>
        <v/>
      </c>
      <c r="Q565" s="109" t="str">
        <f t="shared" si="85"/>
        <v/>
      </c>
      <c r="R565" s="316" t="str">
        <f t="shared" si="86"/>
        <v/>
      </c>
      <c r="S565" s="317" t="str">
        <f t="shared" si="87"/>
        <v/>
      </c>
      <c r="T565" s="317" t="str">
        <f t="shared" si="88"/>
        <v/>
      </c>
      <c r="U565" s="318" t="str">
        <f t="shared" si="89"/>
        <v/>
      </c>
      <c r="V565" s="318" t="str">
        <f t="shared" si="90"/>
        <v/>
      </c>
      <c r="W565" s="318" t="str">
        <f t="shared" si="91"/>
        <v/>
      </c>
    </row>
    <row r="566" spans="1:23" ht="15">
      <c r="A566" s="327" t="str">
        <f>IF(eligibilité!A354="","",eligibilité!A354)</f>
        <v/>
      </c>
      <c r="B566" s="766" t="str">
        <f t="shared" si="81"/>
        <v/>
      </c>
      <c r="C566" s="766"/>
      <c r="D566" s="766"/>
      <c r="E566" s="766"/>
      <c r="F566" s="328" t="str">
        <f>IF(eligibilité!AF354="","",eligibilité!AF354)</f>
        <v/>
      </c>
      <c r="G566" s="329" t="str">
        <f>IF(AND(eligibilité!AG354="",F566="Non éligible"),"Non éligible",eligibilité!AG354)</f>
        <v/>
      </c>
      <c r="H566" s="772" t="str">
        <f t="shared" si="79"/>
        <v/>
      </c>
      <c r="I566" s="772"/>
      <c r="J566" s="772"/>
      <c r="K566" s="447" t="str">
        <f t="shared" si="80"/>
        <v/>
      </c>
      <c r="L566" s="316" t="str">
        <f>eligibilité!AD354</f>
        <v/>
      </c>
      <c r="M566" s="317" t="str">
        <f>eligibilité!AH354</f>
        <v/>
      </c>
      <c r="N566" s="108" t="str">
        <f t="shared" si="82"/>
        <v/>
      </c>
      <c r="O566" s="107" t="str">
        <f t="shared" si="83"/>
        <v/>
      </c>
      <c r="P566" s="109" t="str">
        <f t="shared" si="84"/>
        <v/>
      </c>
      <c r="Q566" s="109" t="str">
        <f t="shared" si="85"/>
        <v/>
      </c>
      <c r="R566" s="316" t="str">
        <f t="shared" si="86"/>
        <v/>
      </c>
      <c r="S566" s="317" t="str">
        <f t="shared" si="87"/>
        <v/>
      </c>
      <c r="T566" s="317" t="str">
        <f t="shared" si="88"/>
        <v/>
      </c>
      <c r="U566" s="318" t="str">
        <f t="shared" si="89"/>
        <v/>
      </c>
      <c r="V566" s="318" t="str">
        <f t="shared" si="90"/>
        <v/>
      </c>
      <c r="W566" s="318" t="str">
        <f t="shared" si="91"/>
        <v/>
      </c>
    </row>
    <row r="567" spans="1:23" ht="15">
      <c r="A567" s="327" t="str">
        <f>IF(eligibilité!A355="","",eligibilité!A355)</f>
        <v/>
      </c>
      <c r="B567" s="766" t="str">
        <f t="shared" si="81"/>
        <v/>
      </c>
      <c r="C567" s="766"/>
      <c r="D567" s="766"/>
      <c r="E567" s="766"/>
      <c r="F567" s="328" t="str">
        <f>IF(eligibilité!AF355="","",eligibilité!AF355)</f>
        <v/>
      </c>
      <c r="G567" s="329" t="str">
        <f>IF(AND(eligibilité!AG355="",F567="Non éligible"),"Non éligible",eligibilité!AG355)</f>
        <v/>
      </c>
      <c r="H567" s="772" t="str">
        <f t="shared" si="79"/>
        <v/>
      </c>
      <c r="I567" s="772"/>
      <c r="J567" s="772"/>
      <c r="K567" s="447" t="str">
        <f t="shared" si="80"/>
        <v/>
      </c>
      <c r="L567" s="316" t="str">
        <f>eligibilité!AD355</f>
        <v/>
      </c>
      <c r="M567" s="317" t="str">
        <f>eligibilité!AH355</f>
        <v/>
      </c>
      <c r="N567" s="108" t="str">
        <f t="shared" si="82"/>
        <v/>
      </c>
      <c r="O567" s="107" t="str">
        <f t="shared" si="83"/>
        <v/>
      </c>
      <c r="P567" s="109" t="str">
        <f t="shared" si="84"/>
        <v/>
      </c>
      <c r="Q567" s="109" t="str">
        <f t="shared" si="85"/>
        <v/>
      </c>
      <c r="R567" s="316" t="str">
        <f t="shared" si="86"/>
        <v/>
      </c>
      <c r="S567" s="317" t="str">
        <f t="shared" si="87"/>
        <v/>
      </c>
      <c r="T567" s="317" t="str">
        <f t="shared" si="88"/>
        <v/>
      </c>
      <c r="U567" s="318" t="str">
        <f t="shared" si="89"/>
        <v/>
      </c>
      <c r="V567" s="318" t="str">
        <f t="shared" si="90"/>
        <v/>
      </c>
      <c r="W567" s="318" t="str">
        <f t="shared" si="91"/>
        <v/>
      </c>
    </row>
    <row r="568" spans="1:23" ht="15">
      <c r="A568" s="327" t="str">
        <f>IF(eligibilité!A356="","",eligibilité!A356)</f>
        <v/>
      </c>
      <c r="B568" s="766" t="str">
        <f t="shared" si="81"/>
        <v/>
      </c>
      <c r="C568" s="766"/>
      <c r="D568" s="766"/>
      <c r="E568" s="766"/>
      <c r="F568" s="328" t="str">
        <f>IF(eligibilité!AF356="","",eligibilité!AF356)</f>
        <v/>
      </c>
      <c r="G568" s="329" t="str">
        <f>IF(AND(eligibilité!AG356="",F568="Non éligible"),"Non éligible",eligibilité!AG356)</f>
        <v/>
      </c>
      <c r="H568" s="772" t="str">
        <f t="shared" si="79"/>
        <v/>
      </c>
      <c r="I568" s="772"/>
      <c r="J568" s="772"/>
      <c r="K568" s="447" t="str">
        <f t="shared" si="80"/>
        <v/>
      </c>
      <c r="L568" s="316" t="str">
        <f>eligibilité!AD356</f>
        <v/>
      </c>
      <c r="M568" s="317" t="str">
        <f>eligibilité!AH356</f>
        <v/>
      </c>
      <c r="N568" s="108" t="str">
        <f t="shared" si="82"/>
        <v/>
      </c>
      <c r="O568" s="107" t="str">
        <f t="shared" si="83"/>
        <v/>
      </c>
      <c r="P568" s="109" t="str">
        <f t="shared" si="84"/>
        <v/>
      </c>
      <c r="Q568" s="109" t="str">
        <f t="shared" si="85"/>
        <v/>
      </c>
      <c r="R568" s="316" t="str">
        <f t="shared" si="86"/>
        <v/>
      </c>
      <c r="S568" s="317" t="str">
        <f t="shared" si="87"/>
        <v/>
      </c>
      <c r="T568" s="317" t="str">
        <f t="shared" si="88"/>
        <v/>
      </c>
      <c r="U568" s="318" t="str">
        <f t="shared" si="89"/>
        <v/>
      </c>
      <c r="V568" s="318" t="str">
        <f t="shared" si="90"/>
        <v/>
      </c>
      <c r="W568" s="318" t="str">
        <f t="shared" si="91"/>
        <v/>
      </c>
    </row>
    <row r="569" spans="1:23" ht="15">
      <c r="A569" s="327" t="str">
        <f>IF(eligibilité!A357="","",eligibilité!A357)</f>
        <v/>
      </c>
      <c r="B569" s="766" t="str">
        <f t="shared" si="81"/>
        <v/>
      </c>
      <c r="C569" s="766"/>
      <c r="D569" s="766"/>
      <c r="E569" s="766"/>
      <c r="F569" s="328" t="str">
        <f>IF(eligibilité!AF357="","",eligibilité!AF357)</f>
        <v/>
      </c>
      <c r="G569" s="329" t="str">
        <f>IF(AND(eligibilité!AG357="",F569="Non éligible"),"Non éligible",eligibilité!AG357)</f>
        <v/>
      </c>
      <c r="H569" s="772" t="str">
        <f t="shared" si="79"/>
        <v/>
      </c>
      <c r="I569" s="772"/>
      <c r="J569" s="772"/>
      <c r="K569" s="447" t="str">
        <f t="shared" si="80"/>
        <v/>
      </c>
      <c r="L569" s="316" t="str">
        <f>eligibilité!AD357</f>
        <v/>
      </c>
      <c r="M569" s="317" t="str">
        <f>eligibilité!AH357</f>
        <v/>
      </c>
      <c r="N569" s="108" t="str">
        <f t="shared" si="82"/>
        <v/>
      </c>
      <c r="O569" s="107" t="str">
        <f t="shared" si="83"/>
        <v/>
      </c>
      <c r="P569" s="109" t="str">
        <f t="shared" si="84"/>
        <v/>
      </c>
      <c r="Q569" s="109" t="str">
        <f t="shared" si="85"/>
        <v/>
      </c>
      <c r="R569" s="316" t="str">
        <f t="shared" si="86"/>
        <v/>
      </c>
      <c r="S569" s="317" t="str">
        <f t="shared" si="87"/>
        <v/>
      </c>
      <c r="T569" s="317" t="str">
        <f t="shared" si="88"/>
        <v/>
      </c>
      <c r="U569" s="318" t="str">
        <f t="shared" si="89"/>
        <v/>
      </c>
      <c r="V569" s="318" t="str">
        <f t="shared" si="90"/>
        <v/>
      </c>
      <c r="W569" s="318" t="str">
        <f t="shared" si="91"/>
        <v/>
      </c>
    </row>
    <row r="570" spans="1:23" ht="15">
      <c r="A570" s="327" t="str">
        <f>IF(eligibilité!A358="","",eligibilité!A358)</f>
        <v/>
      </c>
      <c r="B570" s="766" t="str">
        <f t="shared" si="81"/>
        <v/>
      </c>
      <c r="C570" s="766"/>
      <c r="D570" s="766"/>
      <c r="E570" s="766"/>
      <c r="F570" s="328" t="str">
        <f>IF(eligibilité!AF358="","",eligibilité!AF358)</f>
        <v/>
      </c>
      <c r="G570" s="329" t="str">
        <f>IF(AND(eligibilité!AG358="",F570="Non éligible"),"Non éligible",eligibilité!AG358)</f>
        <v/>
      </c>
      <c r="H570" s="772" t="str">
        <f t="shared" si="79"/>
        <v/>
      </c>
      <c r="I570" s="772"/>
      <c r="J570" s="772"/>
      <c r="K570" s="447" t="str">
        <f t="shared" si="80"/>
        <v/>
      </c>
      <c r="L570" s="316" t="str">
        <f>eligibilité!AD358</f>
        <v/>
      </c>
      <c r="M570" s="317" t="str">
        <f>eligibilité!AH358</f>
        <v/>
      </c>
      <c r="N570" s="108" t="str">
        <f t="shared" si="82"/>
        <v/>
      </c>
      <c r="O570" s="107" t="str">
        <f t="shared" si="83"/>
        <v/>
      </c>
      <c r="P570" s="109" t="str">
        <f t="shared" si="84"/>
        <v/>
      </c>
      <c r="Q570" s="109" t="str">
        <f t="shared" si="85"/>
        <v/>
      </c>
      <c r="R570" s="316" t="str">
        <f t="shared" si="86"/>
        <v/>
      </c>
      <c r="S570" s="317" t="str">
        <f t="shared" si="87"/>
        <v/>
      </c>
      <c r="T570" s="317" t="str">
        <f t="shared" si="88"/>
        <v/>
      </c>
      <c r="U570" s="318" t="str">
        <f t="shared" si="89"/>
        <v/>
      </c>
      <c r="V570" s="318" t="str">
        <f t="shared" si="90"/>
        <v/>
      </c>
      <c r="W570" s="318" t="str">
        <f t="shared" si="91"/>
        <v/>
      </c>
    </row>
    <row r="571" spans="1:23" ht="15">
      <c r="A571" s="327" t="str">
        <f>IF(eligibilité!A359="","",eligibilité!A359)</f>
        <v/>
      </c>
      <c r="B571" s="766" t="str">
        <f t="shared" si="81"/>
        <v/>
      </c>
      <c r="C571" s="766"/>
      <c r="D571" s="766"/>
      <c r="E571" s="766"/>
      <c r="F571" s="328" t="str">
        <f>IF(eligibilité!AF359="","",eligibilité!AF359)</f>
        <v/>
      </c>
      <c r="G571" s="329" t="str">
        <f>IF(AND(eligibilité!AG359="",F571="Non éligible"),"Non éligible",eligibilité!AG359)</f>
        <v/>
      </c>
      <c r="H571" s="772" t="str">
        <f t="shared" si="79"/>
        <v/>
      </c>
      <c r="I571" s="772"/>
      <c r="J571" s="772"/>
      <c r="K571" s="447" t="str">
        <f t="shared" si="80"/>
        <v/>
      </c>
      <c r="L571" s="316" t="str">
        <f>eligibilité!AD359</f>
        <v/>
      </c>
      <c r="M571" s="317" t="str">
        <f>eligibilité!AH359</f>
        <v/>
      </c>
      <c r="N571" s="108" t="str">
        <f t="shared" si="82"/>
        <v/>
      </c>
      <c r="O571" s="107" t="str">
        <f t="shared" si="83"/>
        <v/>
      </c>
      <c r="P571" s="109" t="str">
        <f t="shared" si="84"/>
        <v/>
      </c>
      <c r="Q571" s="109" t="str">
        <f t="shared" si="85"/>
        <v/>
      </c>
      <c r="R571" s="316" t="str">
        <f t="shared" si="86"/>
        <v/>
      </c>
      <c r="S571" s="317" t="str">
        <f t="shared" si="87"/>
        <v/>
      </c>
      <c r="T571" s="317" t="str">
        <f t="shared" si="88"/>
        <v/>
      </c>
      <c r="U571" s="318" t="str">
        <f t="shared" si="89"/>
        <v/>
      </c>
      <c r="V571" s="318" t="str">
        <f t="shared" si="90"/>
        <v/>
      </c>
      <c r="W571" s="318" t="str">
        <f t="shared" si="91"/>
        <v/>
      </c>
    </row>
    <row r="572" spans="1:23" ht="15">
      <c r="A572" s="327" t="str">
        <f>IF(eligibilité!A360="","",eligibilité!A360)</f>
        <v/>
      </c>
      <c r="B572" s="766" t="str">
        <f t="shared" si="81"/>
        <v/>
      </c>
      <c r="C572" s="766"/>
      <c r="D572" s="766"/>
      <c r="E572" s="766"/>
      <c r="F572" s="328" t="str">
        <f>IF(eligibilité!AF360="","",eligibilité!AF360)</f>
        <v/>
      </c>
      <c r="G572" s="329" t="str">
        <f>IF(AND(eligibilité!AG360="",F572="Non éligible"),"Non éligible",eligibilité!AG360)</f>
        <v/>
      </c>
      <c r="H572" s="772" t="str">
        <f t="shared" si="79"/>
        <v/>
      </c>
      <c r="I572" s="772"/>
      <c r="J572" s="772"/>
      <c r="K572" s="447" t="str">
        <f t="shared" si="80"/>
        <v/>
      </c>
      <c r="L572" s="316" t="str">
        <f>eligibilité!AD360</f>
        <v/>
      </c>
      <c r="M572" s="317" t="str">
        <f>eligibilité!AH360</f>
        <v/>
      </c>
      <c r="N572" s="108" t="str">
        <f t="shared" si="82"/>
        <v/>
      </c>
      <c r="O572" s="107" t="str">
        <f t="shared" si="83"/>
        <v/>
      </c>
      <c r="P572" s="109" t="str">
        <f t="shared" si="84"/>
        <v/>
      </c>
      <c r="Q572" s="109" t="str">
        <f t="shared" si="85"/>
        <v/>
      </c>
      <c r="R572" s="316" t="str">
        <f t="shared" si="86"/>
        <v/>
      </c>
      <c r="S572" s="317" t="str">
        <f t="shared" si="87"/>
        <v/>
      </c>
      <c r="T572" s="317" t="str">
        <f t="shared" si="88"/>
        <v/>
      </c>
      <c r="U572" s="318" t="str">
        <f t="shared" si="89"/>
        <v/>
      </c>
      <c r="V572" s="318" t="str">
        <f t="shared" si="90"/>
        <v/>
      </c>
      <c r="W572" s="318" t="str">
        <f t="shared" si="91"/>
        <v/>
      </c>
    </row>
    <row r="573" spans="1:23" ht="15">
      <c r="A573" s="327" t="str">
        <f>IF(eligibilité!A361="","",eligibilité!A361)</f>
        <v/>
      </c>
      <c r="B573" s="766" t="str">
        <f t="shared" si="81"/>
        <v/>
      </c>
      <c r="C573" s="766"/>
      <c r="D573" s="766"/>
      <c r="E573" s="766"/>
      <c r="F573" s="328" t="str">
        <f>IF(eligibilité!AF361="","",eligibilité!AF361)</f>
        <v/>
      </c>
      <c r="G573" s="329" t="str">
        <f>IF(AND(eligibilité!AG361="",F573="Non éligible"),"Non éligible",eligibilité!AG361)</f>
        <v/>
      </c>
      <c r="H573" s="772" t="str">
        <f t="shared" si="79"/>
        <v/>
      </c>
      <c r="I573" s="772"/>
      <c r="J573" s="772"/>
      <c r="K573" s="447" t="str">
        <f t="shared" si="80"/>
        <v/>
      </c>
      <c r="L573" s="316" t="str">
        <f>eligibilité!AD361</f>
        <v/>
      </c>
      <c r="M573" s="317" t="str">
        <f>eligibilité!AH361</f>
        <v/>
      </c>
      <c r="N573" s="108" t="str">
        <f t="shared" si="82"/>
        <v/>
      </c>
      <c r="O573" s="107" t="str">
        <f t="shared" si="83"/>
        <v/>
      </c>
      <c r="P573" s="109" t="str">
        <f t="shared" si="84"/>
        <v/>
      </c>
      <c r="Q573" s="109" t="str">
        <f t="shared" si="85"/>
        <v/>
      </c>
      <c r="R573" s="316" t="str">
        <f t="shared" si="86"/>
        <v/>
      </c>
      <c r="S573" s="317" t="str">
        <f t="shared" si="87"/>
        <v/>
      </c>
      <c r="T573" s="317" t="str">
        <f t="shared" si="88"/>
        <v/>
      </c>
      <c r="U573" s="318" t="str">
        <f t="shared" si="89"/>
        <v/>
      </c>
      <c r="V573" s="318" t="str">
        <f t="shared" si="90"/>
        <v/>
      </c>
      <c r="W573" s="318" t="str">
        <f t="shared" si="91"/>
        <v/>
      </c>
    </row>
    <row r="574" spans="1:23" ht="15">
      <c r="A574" s="327" t="str">
        <f>IF(eligibilité!A362="","",eligibilité!A362)</f>
        <v/>
      </c>
      <c r="B574" s="766" t="str">
        <f t="shared" si="81"/>
        <v/>
      </c>
      <c r="C574" s="766"/>
      <c r="D574" s="766"/>
      <c r="E574" s="766"/>
      <c r="F574" s="328" t="str">
        <f>IF(eligibilité!AF362="","",eligibilité!AF362)</f>
        <v/>
      </c>
      <c r="G574" s="329" t="str">
        <f>IF(AND(eligibilité!AG362="",F574="Non éligible"),"Non éligible",eligibilité!AG362)</f>
        <v/>
      </c>
      <c r="H574" s="772" t="str">
        <f t="shared" si="79"/>
        <v/>
      </c>
      <c r="I574" s="772"/>
      <c r="J574" s="772"/>
      <c r="K574" s="447" t="str">
        <f t="shared" si="80"/>
        <v/>
      </c>
      <c r="L574" s="316" t="str">
        <f>eligibilité!AD362</f>
        <v/>
      </c>
      <c r="M574" s="317" t="str">
        <f>eligibilité!AH362</f>
        <v/>
      </c>
      <c r="N574" s="108" t="str">
        <f t="shared" si="82"/>
        <v/>
      </c>
      <c r="O574" s="107" t="str">
        <f t="shared" si="83"/>
        <v/>
      </c>
      <c r="P574" s="109" t="str">
        <f t="shared" si="84"/>
        <v/>
      </c>
      <c r="Q574" s="109" t="str">
        <f t="shared" si="85"/>
        <v/>
      </c>
      <c r="R574" s="316" t="str">
        <f t="shared" si="86"/>
        <v/>
      </c>
      <c r="S574" s="317" t="str">
        <f t="shared" si="87"/>
        <v/>
      </c>
      <c r="T574" s="317" t="str">
        <f t="shared" si="88"/>
        <v/>
      </c>
      <c r="U574" s="318" t="str">
        <f t="shared" si="89"/>
        <v/>
      </c>
      <c r="V574" s="318" t="str">
        <f t="shared" si="90"/>
        <v/>
      </c>
      <c r="W574" s="318" t="str">
        <f t="shared" si="91"/>
        <v/>
      </c>
    </row>
    <row r="575" spans="1:23" ht="15">
      <c r="A575" s="327" t="str">
        <f>IF(eligibilité!A363="","",eligibilité!A363)</f>
        <v/>
      </c>
      <c r="B575" s="766" t="str">
        <f t="shared" si="81"/>
        <v/>
      </c>
      <c r="C575" s="766"/>
      <c r="D575" s="766"/>
      <c r="E575" s="766"/>
      <c r="F575" s="328" t="str">
        <f>IF(eligibilité!AF363="","",eligibilité!AF363)</f>
        <v/>
      </c>
      <c r="G575" s="329" t="str">
        <f>IF(AND(eligibilité!AG363="",F575="Non éligible"),"Non éligible",eligibilité!AG363)</f>
        <v/>
      </c>
      <c r="H575" s="772" t="str">
        <f t="shared" si="79"/>
        <v/>
      </c>
      <c r="I575" s="772"/>
      <c r="J575" s="772"/>
      <c r="K575" s="447" t="str">
        <f t="shared" si="80"/>
        <v/>
      </c>
      <c r="L575" s="316" t="str">
        <f>eligibilité!AD363</f>
        <v/>
      </c>
      <c r="M575" s="317" t="str">
        <f>eligibilité!AH363</f>
        <v/>
      </c>
      <c r="N575" s="108" t="str">
        <f t="shared" si="82"/>
        <v/>
      </c>
      <c r="O575" s="107" t="str">
        <f t="shared" si="83"/>
        <v/>
      </c>
      <c r="P575" s="109" t="str">
        <f t="shared" si="84"/>
        <v/>
      </c>
      <c r="Q575" s="109" t="str">
        <f t="shared" si="85"/>
        <v/>
      </c>
      <c r="R575" s="316" t="str">
        <f t="shared" si="86"/>
        <v/>
      </c>
      <c r="S575" s="317" t="str">
        <f t="shared" si="87"/>
        <v/>
      </c>
      <c r="T575" s="317" t="str">
        <f t="shared" si="88"/>
        <v/>
      </c>
      <c r="U575" s="318" t="str">
        <f t="shared" si="89"/>
        <v/>
      </c>
      <c r="V575" s="318" t="str">
        <f t="shared" si="90"/>
        <v/>
      </c>
      <c r="W575" s="318" t="str">
        <f t="shared" si="91"/>
        <v/>
      </c>
    </row>
    <row r="576" spans="1:23" ht="15">
      <c r="A576" s="327" t="str">
        <f>IF(eligibilité!A364="","",eligibilité!A364)</f>
        <v/>
      </c>
      <c r="B576" s="766" t="str">
        <f t="shared" si="81"/>
        <v/>
      </c>
      <c r="C576" s="766"/>
      <c r="D576" s="766"/>
      <c r="E576" s="766"/>
      <c r="F576" s="328" t="str">
        <f>IF(eligibilité!AF364="","",eligibilité!AF364)</f>
        <v/>
      </c>
      <c r="G576" s="329" t="str">
        <f>IF(AND(eligibilité!AG364="",F576="Non éligible"),"Non éligible",eligibilité!AG364)</f>
        <v/>
      </c>
      <c r="H576" s="772" t="str">
        <f t="shared" si="79"/>
        <v/>
      </c>
      <c r="I576" s="772"/>
      <c r="J576" s="772"/>
      <c r="K576" s="447" t="str">
        <f t="shared" si="80"/>
        <v/>
      </c>
      <c r="L576" s="316" t="str">
        <f>eligibilité!AD364</f>
        <v/>
      </c>
      <c r="M576" s="317" t="str">
        <f>eligibilité!AH364</f>
        <v/>
      </c>
      <c r="N576" s="108" t="str">
        <f t="shared" si="82"/>
        <v/>
      </c>
      <c r="O576" s="107" t="str">
        <f t="shared" si="83"/>
        <v/>
      </c>
      <c r="P576" s="109" t="str">
        <f t="shared" si="84"/>
        <v/>
      </c>
      <c r="Q576" s="109" t="str">
        <f t="shared" si="85"/>
        <v/>
      </c>
      <c r="R576" s="316" t="str">
        <f t="shared" si="86"/>
        <v/>
      </c>
      <c r="S576" s="317" t="str">
        <f t="shared" si="87"/>
        <v/>
      </c>
      <c r="T576" s="317" t="str">
        <f t="shared" si="88"/>
        <v/>
      </c>
      <c r="U576" s="318" t="str">
        <f t="shared" si="89"/>
        <v/>
      </c>
      <c r="V576" s="318" t="str">
        <f t="shared" si="90"/>
        <v/>
      </c>
      <c r="W576" s="318" t="str">
        <f t="shared" si="91"/>
        <v/>
      </c>
    </row>
    <row r="577" spans="1:23" ht="15">
      <c r="A577" s="327" t="str">
        <f>IF(eligibilité!A365="","",eligibilité!A365)</f>
        <v/>
      </c>
      <c r="B577" s="766" t="str">
        <f t="shared" si="81"/>
        <v/>
      </c>
      <c r="C577" s="766"/>
      <c r="D577" s="766"/>
      <c r="E577" s="766"/>
      <c r="F577" s="328" t="str">
        <f>IF(eligibilité!AF365="","",eligibilité!AF365)</f>
        <v/>
      </c>
      <c r="G577" s="329" t="str">
        <f>IF(AND(eligibilité!AG365="",F577="Non éligible"),"Non éligible",eligibilité!AG365)</f>
        <v/>
      </c>
      <c r="H577" s="772" t="str">
        <f t="shared" si="79"/>
        <v/>
      </c>
      <c r="I577" s="772"/>
      <c r="J577" s="772"/>
      <c r="K577" s="447" t="str">
        <f t="shared" si="80"/>
        <v/>
      </c>
      <c r="L577" s="316" t="str">
        <f>eligibilité!AD365</f>
        <v/>
      </c>
      <c r="M577" s="317" t="str">
        <f>eligibilité!AH365</f>
        <v/>
      </c>
      <c r="N577" s="108" t="str">
        <f t="shared" si="82"/>
        <v/>
      </c>
      <c r="O577" s="107" t="str">
        <f t="shared" si="83"/>
        <v/>
      </c>
      <c r="P577" s="109" t="str">
        <f t="shared" si="84"/>
        <v/>
      </c>
      <c r="Q577" s="109" t="str">
        <f t="shared" si="85"/>
        <v/>
      </c>
      <c r="R577" s="316" t="str">
        <f t="shared" si="86"/>
        <v/>
      </c>
      <c r="S577" s="317" t="str">
        <f t="shared" si="87"/>
        <v/>
      </c>
      <c r="T577" s="317" t="str">
        <f t="shared" si="88"/>
        <v/>
      </c>
      <c r="U577" s="318" t="str">
        <f t="shared" si="89"/>
        <v/>
      </c>
      <c r="V577" s="318" t="str">
        <f t="shared" si="90"/>
        <v/>
      </c>
      <c r="W577" s="318" t="str">
        <f t="shared" si="91"/>
        <v/>
      </c>
    </row>
    <row r="578" spans="1:23" ht="15">
      <c r="A578" s="327" t="str">
        <f>IF(eligibilité!A366="","",eligibilité!A366)</f>
        <v/>
      </c>
      <c r="B578" s="766" t="str">
        <f t="shared" si="81"/>
        <v/>
      </c>
      <c r="C578" s="766"/>
      <c r="D578" s="766"/>
      <c r="E578" s="766"/>
      <c r="F578" s="328" t="str">
        <f>IF(eligibilité!AF366="","",eligibilité!AF366)</f>
        <v/>
      </c>
      <c r="G578" s="329" t="str">
        <f>IF(AND(eligibilité!AG366="",F578="Non éligible"),"Non éligible",eligibilité!AG366)</f>
        <v/>
      </c>
      <c r="H578" s="772" t="str">
        <f t="shared" si="79"/>
        <v/>
      </c>
      <c r="I578" s="772"/>
      <c r="J578" s="772"/>
      <c r="K578" s="447" t="str">
        <f t="shared" si="80"/>
        <v/>
      </c>
      <c r="L578" s="316" t="str">
        <f>eligibilité!AD366</f>
        <v/>
      </c>
      <c r="M578" s="317" t="str">
        <f>eligibilité!AH366</f>
        <v/>
      </c>
      <c r="N578" s="108" t="str">
        <f t="shared" si="82"/>
        <v/>
      </c>
      <c r="O578" s="107" t="str">
        <f t="shared" si="83"/>
        <v/>
      </c>
      <c r="P578" s="109" t="str">
        <f t="shared" si="84"/>
        <v/>
      </c>
      <c r="Q578" s="109" t="str">
        <f t="shared" si="85"/>
        <v/>
      </c>
      <c r="R578" s="316" t="str">
        <f t="shared" si="86"/>
        <v/>
      </c>
      <c r="S578" s="317" t="str">
        <f t="shared" si="87"/>
        <v/>
      </c>
      <c r="T578" s="317" t="str">
        <f t="shared" si="88"/>
        <v/>
      </c>
      <c r="U578" s="318" t="str">
        <f t="shared" si="89"/>
        <v/>
      </c>
      <c r="V578" s="318" t="str">
        <f t="shared" si="90"/>
        <v/>
      </c>
      <c r="W578" s="318" t="str">
        <f t="shared" si="91"/>
        <v/>
      </c>
    </row>
    <row r="579" spans="1:23" ht="15">
      <c r="A579" s="327" t="str">
        <f>IF(eligibilité!A367="","",eligibilité!A367)</f>
        <v/>
      </c>
      <c r="B579" s="766" t="str">
        <f t="shared" si="81"/>
        <v/>
      </c>
      <c r="C579" s="766"/>
      <c r="D579" s="766"/>
      <c r="E579" s="766"/>
      <c r="F579" s="328" t="str">
        <f>IF(eligibilité!AF367="","",eligibilité!AF367)</f>
        <v/>
      </c>
      <c r="G579" s="329" t="str">
        <f>IF(AND(eligibilité!AG367="",F579="Non éligible"),"Non éligible",eligibilité!AG367)</f>
        <v/>
      </c>
      <c r="H579" s="772" t="str">
        <f t="shared" si="79"/>
        <v/>
      </c>
      <c r="I579" s="772"/>
      <c r="J579" s="772"/>
      <c r="K579" s="447" t="str">
        <f t="shared" si="80"/>
        <v/>
      </c>
      <c r="L579" s="316" t="str">
        <f>eligibilité!AD367</f>
        <v/>
      </c>
      <c r="M579" s="317" t="str">
        <f>eligibilité!AH367</f>
        <v/>
      </c>
      <c r="N579" s="108" t="str">
        <f t="shared" si="82"/>
        <v/>
      </c>
      <c r="O579" s="107" t="str">
        <f t="shared" si="83"/>
        <v/>
      </c>
      <c r="P579" s="109" t="str">
        <f t="shared" si="84"/>
        <v/>
      </c>
      <c r="Q579" s="109" t="str">
        <f t="shared" si="85"/>
        <v/>
      </c>
      <c r="R579" s="316" t="str">
        <f t="shared" si="86"/>
        <v/>
      </c>
      <c r="S579" s="317" t="str">
        <f t="shared" si="87"/>
        <v/>
      </c>
      <c r="T579" s="317" t="str">
        <f t="shared" si="88"/>
        <v/>
      </c>
      <c r="U579" s="318" t="str">
        <f t="shared" si="89"/>
        <v/>
      </c>
      <c r="V579" s="318" t="str">
        <f t="shared" si="90"/>
        <v/>
      </c>
      <c r="W579" s="318" t="str">
        <f t="shared" si="91"/>
        <v/>
      </c>
    </row>
    <row r="580" spans="1:23" ht="15">
      <c r="A580" s="327" t="str">
        <f>IF(eligibilité!A368="","",eligibilité!A368)</f>
        <v/>
      </c>
      <c r="B580" s="766" t="str">
        <f t="shared" si="81"/>
        <v/>
      </c>
      <c r="C580" s="766"/>
      <c r="D580" s="766"/>
      <c r="E580" s="766"/>
      <c r="F580" s="328" t="str">
        <f>IF(eligibilité!AF368="","",eligibilité!AF368)</f>
        <v/>
      </c>
      <c r="G580" s="329" t="str">
        <f>IF(AND(eligibilité!AG368="",F580="Non éligible"),"Non éligible",eligibilité!AG368)</f>
        <v/>
      </c>
      <c r="H580" s="772" t="str">
        <f t="shared" si="79"/>
        <v/>
      </c>
      <c r="I580" s="772"/>
      <c r="J580" s="772"/>
      <c r="K580" s="447" t="str">
        <f t="shared" si="80"/>
        <v/>
      </c>
      <c r="L580" s="316" t="str">
        <f>eligibilité!AD368</f>
        <v/>
      </c>
      <c r="M580" s="317" t="str">
        <f>eligibilité!AH368</f>
        <v/>
      </c>
      <c r="N580" s="108" t="str">
        <f t="shared" si="82"/>
        <v/>
      </c>
      <c r="O580" s="107" t="str">
        <f t="shared" si="83"/>
        <v/>
      </c>
      <c r="P580" s="109" t="str">
        <f t="shared" si="84"/>
        <v/>
      </c>
      <c r="Q580" s="109" t="str">
        <f t="shared" si="85"/>
        <v/>
      </c>
      <c r="R580" s="316" t="str">
        <f t="shared" si="86"/>
        <v/>
      </c>
      <c r="S580" s="317" t="str">
        <f t="shared" si="87"/>
        <v/>
      </c>
      <c r="T580" s="317" t="str">
        <f t="shared" si="88"/>
        <v/>
      </c>
      <c r="U580" s="318" t="str">
        <f t="shared" si="89"/>
        <v/>
      </c>
      <c r="V580" s="318" t="str">
        <f t="shared" si="90"/>
        <v/>
      </c>
      <c r="W580" s="318" t="str">
        <f t="shared" si="91"/>
        <v/>
      </c>
    </row>
    <row r="581" spans="1:23" ht="15">
      <c r="A581" s="327" t="str">
        <f>IF(eligibilité!A369="","",eligibilité!A369)</f>
        <v/>
      </c>
      <c r="B581" s="766" t="str">
        <f t="shared" si="81"/>
        <v/>
      </c>
      <c r="C581" s="766"/>
      <c r="D581" s="766"/>
      <c r="E581" s="766"/>
      <c r="F581" s="328" t="str">
        <f>IF(eligibilité!AF369="","",eligibilité!AF369)</f>
        <v/>
      </c>
      <c r="G581" s="329" t="str">
        <f>IF(AND(eligibilité!AG369="",F581="Non éligible"),"Non éligible",eligibilité!AG369)</f>
        <v/>
      </c>
      <c r="H581" s="772" t="str">
        <f t="shared" si="79"/>
        <v/>
      </c>
      <c r="I581" s="772"/>
      <c r="J581" s="772"/>
      <c r="K581" s="447" t="str">
        <f t="shared" si="80"/>
        <v/>
      </c>
      <c r="L581" s="316" t="str">
        <f>eligibilité!AD369</f>
        <v/>
      </c>
      <c r="M581" s="317" t="str">
        <f>eligibilité!AH369</f>
        <v/>
      </c>
      <c r="N581" s="108" t="str">
        <f t="shared" si="82"/>
        <v/>
      </c>
      <c r="O581" s="107" t="str">
        <f t="shared" si="83"/>
        <v/>
      </c>
      <c r="P581" s="109" t="str">
        <f t="shared" si="84"/>
        <v/>
      </c>
      <c r="Q581" s="109" t="str">
        <f t="shared" si="85"/>
        <v/>
      </c>
      <c r="R581" s="316" t="str">
        <f t="shared" si="86"/>
        <v/>
      </c>
      <c r="S581" s="317" t="str">
        <f t="shared" si="87"/>
        <v/>
      </c>
      <c r="T581" s="317" t="str">
        <f t="shared" si="88"/>
        <v/>
      </c>
      <c r="U581" s="318" t="str">
        <f t="shared" si="89"/>
        <v/>
      </c>
      <c r="V581" s="318" t="str">
        <f t="shared" si="90"/>
        <v/>
      </c>
      <c r="W581" s="318" t="str">
        <f t="shared" si="91"/>
        <v/>
      </c>
    </row>
    <row r="582" spans="1:23" ht="15">
      <c r="A582" s="327" t="str">
        <f>IF(eligibilité!A370="","",eligibilité!A370)</f>
        <v/>
      </c>
      <c r="B582" s="766" t="str">
        <f t="shared" si="81"/>
        <v/>
      </c>
      <c r="C582" s="766"/>
      <c r="D582" s="766"/>
      <c r="E582" s="766"/>
      <c r="F582" s="328" t="str">
        <f>IF(eligibilité!AF370="","",eligibilité!AF370)</f>
        <v/>
      </c>
      <c r="G582" s="329" t="str">
        <f>IF(AND(eligibilité!AG370="",F582="Non éligible"),"Non éligible",eligibilité!AG370)</f>
        <v/>
      </c>
      <c r="H582" s="772" t="str">
        <f t="shared" si="79"/>
        <v/>
      </c>
      <c r="I582" s="772"/>
      <c r="J582" s="772"/>
      <c r="K582" s="447" t="str">
        <f t="shared" si="80"/>
        <v/>
      </c>
      <c r="L582" s="316" t="str">
        <f>eligibilité!AD370</f>
        <v/>
      </c>
      <c r="M582" s="317" t="str">
        <f>eligibilité!AH370</f>
        <v/>
      </c>
      <c r="N582" s="108" t="str">
        <f t="shared" si="82"/>
        <v/>
      </c>
      <c r="O582" s="107" t="str">
        <f t="shared" si="83"/>
        <v/>
      </c>
      <c r="P582" s="109" t="str">
        <f t="shared" si="84"/>
        <v/>
      </c>
      <c r="Q582" s="109" t="str">
        <f t="shared" si="85"/>
        <v/>
      </c>
      <c r="R582" s="316" t="str">
        <f t="shared" si="86"/>
        <v/>
      </c>
      <c r="S582" s="317" t="str">
        <f t="shared" si="87"/>
        <v/>
      </c>
      <c r="T582" s="317" t="str">
        <f t="shared" si="88"/>
        <v/>
      </c>
      <c r="U582" s="318" t="str">
        <f t="shared" si="89"/>
        <v/>
      </c>
      <c r="V582" s="318" t="str">
        <f t="shared" si="90"/>
        <v/>
      </c>
      <c r="W582" s="318" t="str">
        <f t="shared" si="91"/>
        <v/>
      </c>
    </row>
    <row r="583" spans="1:23" ht="15">
      <c r="A583" s="327" t="str">
        <f>IF(eligibilité!A371="","",eligibilité!A371)</f>
        <v/>
      </c>
      <c r="B583" s="766" t="str">
        <f t="shared" si="81"/>
        <v/>
      </c>
      <c r="C583" s="766"/>
      <c r="D583" s="766"/>
      <c r="E583" s="766"/>
      <c r="F583" s="328" t="str">
        <f>IF(eligibilité!AF371="","",eligibilité!AF371)</f>
        <v/>
      </c>
      <c r="G583" s="329" t="str">
        <f>IF(AND(eligibilité!AG371="",F583="Non éligible"),"Non éligible",eligibilité!AG371)</f>
        <v/>
      </c>
      <c r="H583" s="772" t="str">
        <f t="shared" si="79"/>
        <v/>
      </c>
      <c r="I583" s="772"/>
      <c r="J583" s="772"/>
      <c r="K583" s="447" t="str">
        <f t="shared" si="80"/>
        <v/>
      </c>
      <c r="L583" s="316" t="str">
        <f>eligibilité!AD371</f>
        <v/>
      </c>
      <c r="M583" s="317" t="str">
        <f>eligibilité!AH371</f>
        <v/>
      </c>
      <c r="N583" s="108" t="str">
        <f t="shared" si="82"/>
        <v/>
      </c>
      <c r="O583" s="107" t="str">
        <f t="shared" si="83"/>
        <v/>
      </c>
      <c r="P583" s="109" t="str">
        <f t="shared" si="84"/>
        <v/>
      </c>
      <c r="Q583" s="109" t="str">
        <f t="shared" si="85"/>
        <v/>
      </c>
      <c r="R583" s="316" t="str">
        <f t="shared" si="86"/>
        <v/>
      </c>
      <c r="S583" s="317" t="str">
        <f t="shared" si="87"/>
        <v/>
      </c>
      <c r="T583" s="317" t="str">
        <f t="shared" si="88"/>
        <v/>
      </c>
      <c r="U583" s="318" t="str">
        <f t="shared" si="89"/>
        <v/>
      </c>
      <c r="V583" s="318" t="str">
        <f t="shared" si="90"/>
        <v/>
      </c>
      <c r="W583" s="318" t="str">
        <f t="shared" si="91"/>
        <v/>
      </c>
    </row>
    <row r="584" spans="1:23" ht="15">
      <c r="A584" s="327" t="str">
        <f>IF(eligibilité!A372="","",eligibilité!A372)</f>
        <v/>
      </c>
      <c r="B584" s="766" t="str">
        <f t="shared" si="81"/>
        <v/>
      </c>
      <c r="C584" s="766"/>
      <c r="D584" s="766"/>
      <c r="E584" s="766"/>
      <c r="F584" s="328" t="str">
        <f>IF(eligibilité!AF372="","",eligibilité!AF372)</f>
        <v/>
      </c>
      <c r="G584" s="329" t="str">
        <f>IF(AND(eligibilité!AG372="",F584="Non éligible"),"Non éligible",eligibilité!AG372)</f>
        <v/>
      </c>
      <c r="H584" s="772" t="str">
        <f t="shared" si="79"/>
        <v/>
      </c>
      <c r="I584" s="772"/>
      <c r="J584" s="772"/>
      <c r="K584" s="447" t="str">
        <f t="shared" si="80"/>
        <v/>
      </c>
      <c r="L584" s="316" t="str">
        <f>eligibilité!AD372</f>
        <v/>
      </c>
      <c r="M584" s="317" t="str">
        <f>eligibilité!AH372</f>
        <v/>
      </c>
      <c r="N584" s="108" t="str">
        <f t="shared" si="82"/>
        <v/>
      </c>
      <c r="O584" s="107" t="str">
        <f t="shared" si="83"/>
        <v/>
      </c>
      <c r="P584" s="109" t="str">
        <f t="shared" si="84"/>
        <v/>
      </c>
      <c r="Q584" s="109" t="str">
        <f t="shared" si="85"/>
        <v/>
      </c>
      <c r="R584" s="316" t="str">
        <f t="shared" si="86"/>
        <v/>
      </c>
      <c r="S584" s="317" t="str">
        <f t="shared" si="87"/>
        <v/>
      </c>
      <c r="T584" s="317" t="str">
        <f t="shared" si="88"/>
        <v/>
      </c>
      <c r="U584" s="318" t="str">
        <f t="shared" si="89"/>
        <v/>
      </c>
      <c r="V584" s="318" t="str">
        <f t="shared" si="90"/>
        <v/>
      </c>
      <c r="W584" s="318" t="str">
        <f t="shared" si="91"/>
        <v/>
      </c>
    </row>
    <row r="585" spans="1:23" ht="15">
      <c r="A585" s="327" t="str">
        <f>IF(eligibilité!A373="","",eligibilité!A373)</f>
        <v/>
      </c>
      <c r="B585" s="766" t="str">
        <f t="shared" si="81"/>
        <v/>
      </c>
      <c r="C585" s="766"/>
      <c r="D585" s="766"/>
      <c r="E585" s="766"/>
      <c r="F585" s="328" t="str">
        <f>IF(eligibilité!AF373="","",eligibilité!AF373)</f>
        <v/>
      </c>
      <c r="G585" s="329" t="str">
        <f>IF(AND(eligibilité!AG373="",F585="Non éligible"),"Non éligible",eligibilité!AG373)</f>
        <v/>
      </c>
      <c r="H585" s="772" t="str">
        <f t="shared" si="79"/>
        <v/>
      </c>
      <c r="I585" s="772"/>
      <c r="J585" s="772"/>
      <c r="K585" s="447" t="str">
        <f t="shared" si="80"/>
        <v/>
      </c>
      <c r="L585" s="316" t="str">
        <f>eligibilité!AD373</f>
        <v/>
      </c>
      <c r="M585" s="317" t="str">
        <f>eligibilité!AH373</f>
        <v/>
      </c>
      <c r="N585" s="108" t="str">
        <f t="shared" si="82"/>
        <v/>
      </c>
      <c r="O585" s="107" t="str">
        <f t="shared" si="83"/>
        <v/>
      </c>
      <c r="P585" s="109" t="str">
        <f t="shared" si="84"/>
        <v/>
      </c>
      <c r="Q585" s="109" t="str">
        <f t="shared" si="85"/>
        <v/>
      </c>
      <c r="R585" s="316" t="str">
        <f t="shared" si="86"/>
        <v/>
      </c>
      <c r="S585" s="317" t="str">
        <f t="shared" si="87"/>
        <v/>
      </c>
      <c r="T585" s="317" t="str">
        <f t="shared" si="88"/>
        <v/>
      </c>
      <c r="U585" s="318" t="str">
        <f t="shared" si="89"/>
        <v/>
      </c>
      <c r="V585" s="318" t="str">
        <f t="shared" si="90"/>
        <v/>
      </c>
      <c r="W585" s="318" t="str">
        <f t="shared" si="91"/>
        <v/>
      </c>
    </row>
    <row r="586" spans="1:23" ht="15">
      <c r="A586" s="327" t="str">
        <f>IF(eligibilité!A374="","",eligibilité!A374)</f>
        <v/>
      </c>
      <c r="B586" s="766" t="str">
        <f t="shared" si="81"/>
        <v/>
      </c>
      <c r="C586" s="766"/>
      <c r="D586" s="766"/>
      <c r="E586" s="766"/>
      <c r="F586" s="328" t="str">
        <f>IF(eligibilité!AF374="","",eligibilité!AF374)</f>
        <v/>
      </c>
      <c r="G586" s="329" t="str">
        <f>IF(AND(eligibilité!AG374="",F586="Non éligible"),"Non éligible",eligibilité!AG374)</f>
        <v/>
      </c>
      <c r="H586" s="772" t="str">
        <f t="shared" si="79"/>
        <v/>
      </c>
      <c r="I586" s="772"/>
      <c r="J586" s="772"/>
      <c r="K586" s="447" t="str">
        <f t="shared" si="80"/>
        <v/>
      </c>
      <c r="L586" s="316" t="str">
        <f>eligibilité!AD374</f>
        <v/>
      </c>
      <c r="M586" s="317" t="str">
        <f>eligibilité!AH374</f>
        <v/>
      </c>
      <c r="N586" s="108" t="str">
        <f t="shared" si="82"/>
        <v/>
      </c>
      <c r="O586" s="107" t="str">
        <f t="shared" si="83"/>
        <v/>
      </c>
      <c r="P586" s="109" t="str">
        <f t="shared" si="84"/>
        <v/>
      </c>
      <c r="Q586" s="109" t="str">
        <f t="shared" si="85"/>
        <v/>
      </c>
      <c r="R586" s="316" t="str">
        <f t="shared" si="86"/>
        <v/>
      </c>
      <c r="S586" s="317" t="str">
        <f t="shared" si="87"/>
        <v/>
      </c>
      <c r="T586" s="317" t="str">
        <f t="shared" si="88"/>
        <v/>
      </c>
      <c r="U586" s="318" t="str">
        <f t="shared" si="89"/>
        <v/>
      </c>
      <c r="V586" s="318" t="str">
        <f t="shared" si="90"/>
        <v/>
      </c>
      <c r="W586" s="318" t="str">
        <f t="shared" si="91"/>
        <v/>
      </c>
    </row>
    <row r="587" spans="1:23" ht="15">
      <c r="A587" s="327" t="str">
        <f>IF(eligibilité!A375="","",eligibilité!A375)</f>
        <v/>
      </c>
      <c r="B587" s="766" t="str">
        <f t="shared" si="81"/>
        <v/>
      </c>
      <c r="C587" s="766"/>
      <c r="D587" s="766"/>
      <c r="E587" s="766"/>
      <c r="F587" s="328" t="str">
        <f>IF(eligibilité!AF375="","",eligibilité!AF375)</f>
        <v/>
      </c>
      <c r="G587" s="329" t="str">
        <f>IF(AND(eligibilité!AG375="",F587="Non éligible"),"Non éligible",eligibilité!AG375)</f>
        <v/>
      </c>
      <c r="H587" s="772" t="str">
        <f t="shared" si="79"/>
        <v/>
      </c>
      <c r="I587" s="772"/>
      <c r="J587" s="772"/>
      <c r="K587" s="447" t="str">
        <f t="shared" si="80"/>
        <v/>
      </c>
      <c r="L587" s="316" t="str">
        <f>eligibilité!AD375</f>
        <v/>
      </c>
      <c r="M587" s="317" t="str">
        <f>eligibilité!AH375</f>
        <v/>
      </c>
      <c r="N587" s="108" t="str">
        <f t="shared" si="82"/>
        <v/>
      </c>
      <c r="O587" s="107" t="str">
        <f t="shared" si="83"/>
        <v/>
      </c>
      <c r="P587" s="109" t="str">
        <f t="shared" si="84"/>
        <v/>
      </c>
      <c r="Q587" s="109" t="str">
        <f t="shared" si="85"/>
        <v/>
      </c>
      <c r="R587" s="316" t="str">
        <f t="shared" si="86"/>
        <v/>
      </c>
      <c r="S587" s="317" t="str">
        <f t="shared" si="87"/>
        <v/>
      </c>
      <c r="T587" s="317" t="str">
        <f t="shared" si="88"/>
        <v/>
      </c>
      <c r="U587" s="318" t="str">
        <f t="shared" si="89"/>
        <v/>
      </c>
      <c r="V587" s="318" t="str">
        <f t="shared" si="90"/>
        <v/>
      </c>
      <c r="W587" s="318" t="str">
        <f t="shared" si="91"/>
        <v/>
      </c>
    </row>
    <row r="588" spans="1:23" ht="15">
      <c r="A588" s="327" t="str">
        <f>IF(eligibilité!A376="","",eligibilité!A376)</f>
        <v/>
      </c>
      <c r="B588" s="766" t="str">
        <f t="shared" si="81"/>
        <v/>
      </c>
      <c r="C588" s="766"/>
      <c r="D588" s="766"/>
      <c r="E588" s="766"/>
      <c r="F588" s="328" t="str">
        <f>IF(eligibilité!AF376="","",eligibilité!AF376)</f>
        <v/>
      </c>
      <c r="G588" s="329" t="str">
        <f>IF(AND(eligibilité!AG376="",F588="Non éligible"),"Non éligible",eligibilité!AG376)</f>
        <v/>
      </c>
      <c r="H588" s="772" t="str">
        <f t="shared" si="79"/>
        <v/>
      </c>
      <c r="I588" s="772"/>
      <c r="J588" s="772"/>
      <c r="K588" s="447" t="str">
        <f t="shared" si="80"/>
        <v/>
      </c>
      <c r="L588" s="316" t="str">
        <f>eligibilité!AD376</f>
        <v/>
      </c>
      <c r="M588" s="317" t="str">
        <f>eligibilité!AH376</f>
        <v/>
      </c>
      <c r="N588" s="108" t="str">
        <f t="shared" si="82"/>
        <v/>
      </c>
      <c r="O588" s="107" t="str">
        <f t="shared" si="83"/>
        <v/>
      </c>
      <c r="P588" s="109" t="str">
        <f t="shared" si="84"/>
        <v/>
      </c>
      <c r="Q588" s="109" t="str">
        <f t="shared" si="85"/>
        <v/>
      </c>
      <c r="R588" s="316" t="str">
        <f t="shared" si="86"/>
        <v/>
      </c>
      <c r="S588" s="317" t="str">
        <f t="shared" si="87"/>
        <v/>
      </c>
      <c r="T588" s="317" t="str">
        <f t="shared" si="88"/>
        <v/>
      </c>
      <c r="U588" s="318" t="str">
        <f t="shared" si="89"/>
        <v/>
      </c>
      <c r="V588" s="318" t="str">
        <f t="shared" si="90"/>
        <v/>
      </c>
      <c r="W588" s="318" t="str">
        <f t="shared" si="91"/>
        <v/>
      </c>
    </row>
    <row r="589" spans="1:23" ht="15">
      <c r="A589" s="327" t="str">
        <f>IF(eligibilité!A377="","",eligibilité!A377)</f>
        <v/>
      </c>
      <c r="B589" s="766" t="str">
        <f t="shared" si="81"/>
        <v/>
      </c>
      <c r="C589" s="766"/>
      <c r="D589" s="766"/>
      <c r="E589" s="766"/>
      <c r="F589" s="328" t="str">
        <f>IF(eligibilité!AF377="","",eligibilité!AF377)</f>
        <v/>
      </c>
      <c r="G589" s="329" t="str">
        <f>IF(AND(eligibilité!AG377="",F589="Non éligible"),"Non éligible",eligibilité!AG377)</f>
        <v/>
      </c>
      <c r="H589" s="772" t="str">
        <f t="shared" si="79"/>
        <v/>
      </c>
      <c r="I589" s="772"/>
      <c r="J589" s="772"/>
      <c r="K589" s="447" t="str">
        <f t="shared" si="80"/>
        <v/>
      </c>
      <c r="L589" s="316" t="str">
        <f>eligibilité!AD377</f>
        <v/>
      </c>
      <c r="M589" s="317" t="str">
        <f>eligibilité!AH377</f>
        <v/>
      </c>
      <c r="N589" s="108" t="str">
        <f t="shared" si="82"/>
        <v/>
      </c>
      <c r="O589" s="107" t="str">
        <f t="shared" si="83"/>
        <v/>
      </c>
      <c r="P589" s="109" t="str">
        <f t="shared" si="84"/>
        <v/>
      </c>
      <c r="Q589" s="109" t="str">
        <f t="shared" si="85"/>
        <v/>
      </c>
      <c r="R589" s="316" t="str">
        <f t="shared" si="86"/>
        <v/>
      </c>
      <c r="S589" s="317" t="str">
        <f t="shared" si="87"/>
        <v/>
      </c>
      <c r="T589" s="317" t="str">
        <f t="shared" si="88"/>
        <v/>
      </c>
      <c r="U589" s="318" t="str">
        <f t="shared" si="89"/>
        <v/>
      </c>
      <c r="V589" s="318" t="str">
        <f t="shared" si="90"/>
        <v/>
      </c>
      <c r="W589" s="318" t="str">
        <f t="shared" si="91"/>
        <v/>
      </c>
    </row>
    <row r="590" spans="1:23" ht="15">
      <c r="A590" s="327" t="str">
        <f>IF(eligibilité!A378="","",eligibilité!A378)</f>
        <v/>
      </c>
      <c r="B590" s="766" t="str">
        <f t="shared" si="81"/>
        <v/>
      </c>
      <c r="C590" s="766"/>
      <c r="D590" s="766"/>
      <c r="E590" s="766"/>
      <c r="F590" s="328" t="str">
        <f>IF(eligibilité!AF378="","",eligibilité!AF378)</f>
        <v/>
      </c>
      <c r="G590" s="329" t="str">
        <f>IF(AND(eligibilité!AG378="",F590="Non éligible"),"Non éligible",eligibilité!AG378)</f>
        <v/>
      </c>
      <c r="H590" s="772" t="str">
        <f t="shared" si="79"/>
        <v/>
      </c>
      <c r="I590" s="772"/>
      <c r="J590" s="772"/>
      <c r="K590" s="447" t="str">
        <f t="shared" si="80"/>
        <v/>
      </c>
      <c r="L590" s="316" t="str">
        <f>eligibilité!AD378</f>
        <v/>
      </c>
      <c r="M590" s="317" t="str">
        <f>eligibilité!AH378</f>
        <v/>
      </c>
      <c r="N590" s="108" t="str">
        <f t="shared" si="82"/>
        <v/>
      </c>
      <c r="O590" s="107" t="str">
        <f t="shared" si="83"/>
        <v/>
      </c>
      <c r="P590" s="109" t="str">
        <f t="shared" si="84"/>
        <v/>
      </c>
      <c r="Q590" s="109" t="str">
        <f t="shared" si="85"/>
        <v/>
      </c>
      <c r="R590" s="316" t="str">
        <f t="shared" si="86"/>
        <v/>
      </c>
      <c r="S590" s="317" t="str">
        <f t="shared" si="87"/>
        <v/>
      </c>
      <c r="T590" s="317" t="str">
        <f t="shared" si="88"/>
        <v/>
      </c>
      <c r="U590" s="318" t="str">
        <f t="shared" si="89"/>
        <v/>
      </c>
      <c r="V590" s="318" t="str">
        <f t="shared" si="90"/>
        <v/>
      </c>
      <c r="W590" s="318" t="str">
        <f t="shared" si="91"/>
        <v/>
      </c>
    </row>
    <row r="591" spans="1:23" ht="15">
      <c r="A591" s="327" t="str">
        <f>IF(eligibilité!A379="","",eligibilité!A379)</f>
        <v/>
      </c>
      <c r="B591" s="766" t="str">
        <f t="shared" si="81"/>
        <v/>
      </c>
      <c r="C591" s="766"/>
      <c r="D591" s="766"/>
      <c r="E591" s="766"/>
      <c r="F591" s="328" t="str">
        <f>IF(eligibilité!AF379="","",eligibilité!AF379)</f>
        <v/>
      </c>
      <c r="G591" s="329" t="str">
        <f>IF(AND(eligibilité!AG379="",F591="Non éligible"),"Non éligible",eligibilité!AG379)</f>
        <v/>
      </c>
      <c r="H591" s="772" t="str">
        <f t="shared" si="79"/>
        <v/>
      </c>
      <c r="I591" s="772"/>
      <c r="J591" s="772"/>
      <c r="K591" s="447" t="str">
        <f t="shared" si="80"/>
        <v/>
      </c>
      <c r="L591" s="316" t="str">
        <f>eligibilité!AD379</f>
        <v/>
      </c>
      <c r="M591" s="317" t="str">
        <f>eligibilité!AH379</f>
        <v/>
      </c>
      <c r="N591" s="108" t="str">
        <f t="shared" si="82"/>
        <v/>
      </c>
      <c r="O591" s="107" t="str">
        <f t="shared" si="83"/>
        <v/>
      </c>
      <c r="P591" s="109" t="str">
        <f t="shared" si="84"/>
        <v/>
      </c>
      <c r="Q591" s="109" t="str">
        <f t="shared" si="85"/>
        <v/>
      </c>
      <c r="R591" s="316" t="str">
        <f t="shared" si="86"/>
        <v/>
      </c>
      <c r="S591" s="317" t="str">
        <f t="shared" si="87"/>
        <v/>
      </c>
      <c r="T591" s="317" t="str">
        <f t="shared" si="88"/>
        <v/>
      </c>
      <c r="U591" s="318" t="str">
        <f t="shared" si="89"/>
        <v/>
      </c>
      <c r="V591" s="318" t="str">
        <f t="shared" si="90"/>
        <v/>
      </c>
      <c r="W591" s="318" t="str">
        <f t="shared" si="91"/>
        <v/>
      </c>
    </row>
    <row r="592" spans="1:23" ht="15">
      <c r="A592" s="327" t="str">
        <f>IF(eligibilité!A380="","",eligibilité!A380)</f>
        <v/>
      </c>
      <c r="B592" s="766" t="str">
        <f t="shared" si="81"/>
        <v/>
      </c>
      <c r="C592" s="766"/>
      <c r="D592" s="766"/>
      <c r="E592" s="766"/>
      <c r="F592" s="328" t="str">
        <f>IF(eligibilité!AF380="","",eligibilité!AF380)</f>
        <v/>
      </c>
      <c r="G592" s="329" t="str">
        <f>IF(AND(eligibilité!AG380="",F592="Non éligible"),"Non éligible",eligibilité!AG380)</f>
        <v/>
      </c>
      <c r="H592" s="772" t="str">
        <f t="shared" si="79"/>
        <v/>
      </c>
      <c r="I592" s="772"/>
      <c r="J592" s="772"/>
      <c r="K592" s="447" t="str">
        <f t="shared" si="80"/>
        <v/>
      </c>
      <c r="L592" s="316" t="str">
        <f>eligibilité!AD380</f>
        <v/>
      </c>
      <c r="M592" s="317" t="str">
        <f>eligibilité!AH380</f>
        <v/>
      </c>
      <c r="N592" s="108" t="str">
        <f t="shared" si="82"/>
        <v/>
      </c>
      <c r="O592" s="107" t="str">
        <f t="shared" si="83"/>
        <v/>
      </c>
      <c r="P592" s="109" t="str">
        <f t="shared" si="84"/>
        <v/>
      </c>
      <c r="Q592" s="109" t="str">
        <f t="shared" si="85"/>
        <v/>
      </c>
      <c r="R592" s="316" t="str">
        <f t="shared" si="86"/>
        <v/>
      </c>
      <c r="S592" s="317" t="str">
        <f t="shared" si="87"/>
        <v/>
      </c>
      <c r="T592" s="317" t="str">
        <f t="shared" si="88"/>
        <v/>
      </c>
      <c r="U592" s="318" t="str">
        <f t="shared" si="89"/>
        <v/>
      </c>
      <c r="V592" s="318" t="str">
        <f t="shared" si="90"/>
        <v/>
      </c>
      <c r="W592" s="318" t="str">
        <f t="shared" si="91"/>
        <v/>
      </c>
    </row>
    <row r="593" spans="1:23" ht="15">
      <c r="A593" s="327" t="str">
        <f>IF(eligibilité!A381="","",eligibilité!A381)</f>
        <v/>
      </c>
      <c r="B593" s="766" t="str">
        <f t="shared" si="81"/>
        <v/>
      </c>
      <c r="C593" s="766"/>
      <c r="D593" s="766"/>
      <c r="E593" s="766"/>
      <c r="F593" s="328" t="str">
        <f>IF(eligibilité!AF381="","",eligibilité!AF381)</f>
        <v/>
      </c>
      <c r="G593" s="329" t="str">
        <f>IF(AND(eligibilité!AG381="",F593="Non éligible"),"Non éligible",eligibilité!AG381)</f>
        <v/>
      </c>
      <c r="H593" s="772" t="str">
        <f t="shared" si="79"/>
        <v/>
      </c>
      <c r="I593" s="772"/>
      <c r="J593" s="772"/>
      <c r="K593" s="447" t="str">
        <f t="shared" si="80"/>
        <v/>
      </c>
      <c r="L593" s="316" t="str">
        <f>eligibilité!AD381</f>
        <v/>
      </c>
      <c r="M593" s="317" t="str">
        <f>eligibilité!AH381</f>
        <v/>
      </c>
      <c r="N593" s="108" t="str">
        <f t="shared" si="82"/>
        <v/>
      </c>
      <c r="O593" s="107" t="str">
        <f t="shared" si="83"/>
        <v/>
      </c>
      <c r="P593" s="109" t="str">
        <f t="shared" si="84"/>
        <v/>
      </c>
      <c r="Q593" s="109" t="str">
        <f t="shared" si="85"/>
        <v/>
      </c>
      <c r="R593" s="316" t="str">
        <f t="shared" si="86"/>
        <v/>
      </c>
      <c r="S593" s="317" t="str">
        <f t="shared" si="87"/>
        <v/>
      </c>
      <c r="T593" s="317" t="str">
        <f t="shared" si="88"/>
        <v/>
      </c>
      <c r="U593" s="318" t="str">
        <f t="shared" si="89"/>
        <v/>
      </c>
      <c r="V593" s="318" t="str">
        <f t="shared" si="90"/>
        <v/>
      </c>
      <c r="W593" s="318" t="str">
        <f t="shared" si="91"/>
        <v/>
      </c>
    </row>
    <row r="594" spans="1:23" ht="15">
      <c r="A594" s="327" t="str">
        <f>IF(eligibilité!A382="","",eligibilité!A382)</f>
        <v/>
      </c>
      <c r="B594" s="766" t="str">
        <f t="shared" si="81"/>
        <v/>
      </c>
      <c r="C594" s="766"/>
      <c r="D594" s="766"/>
      <c r="E594" s="766"/>
      <c r="F594" s="328" t="str">
        <f>IF(eligibilité!AF382="","",eligibilité!AF382)</f>
        <v/>
      </c>
      <c r="G594" s="329" t="str">
        <f>IF(AND(eligibilité!AG382="",F594="Non éligible"),"Non éligible",eligibilité!AG382)</f>
        <v/>
      </c>
      <c r="H594" s="772" t="str">
        <f t="shared" si="79"/>
        <v/>
      </c>
      <c r="I594" s="772"/>
      <c r="J594" s="772"/>
      <c r="K594" s="447" t="str">
        <f t="shared" si="80"/>
        <v/>
      </c>
      <c r="L594" s="316" t="str">
        <f>eligibilité!AD382</f>
        <v/>
      </c>
      <c r="M594" s="317" t="str">
        <f>eligibilité!AH382</f>
        <v/>
      </c>
      <c r="N594" s="108" t="str">
        <f t="shared" si="82"/>
        <v/>
      </c>
      <c r="O594" s="107" t="str">
        <f t="shared" si="83"/>
        <v/>
      </c>
      <c r="P594" s="109" t="str">
        <f t="shared" si="84"/>
        <v/>
      </c>
      <c r="Q594" s="109" t="str">
        <f t="shared" si="85"/>
        <v/>
      </c>
      <c r="R594" s="316" t="str">
        <f t="shared" si="86"/>
        <v/>
      </c>
      <c r="S594" s="317" t="str">
        <f t="shared" si="87"/>
        <v/>
      </c>
      <c r="T594" s="317" t="str">
        <f t="shared" si="88"/>
        <v/>
      </c>
      <c r="U594" s="318" t="str">
        <f t="shared" si="89"/>
        <v/>
      </c>
      <c r="V594" s="318" t="str">
        <f t="shared" si="90"/>
        <v/>
      </c>
      <c r="W594" s="318" t="str">
        <f t="shared" si="91"/>
        <v/>
      </c>
    </row>
    <row r="595" spans="1:23" ht="15">
      <c r="A595" s="327" t="str">
        <f>IF(eligibilité!A383="","",eligibilité!A383)</f>
        <v/>
      </c>
      <c r="B595" s="766" t="str">
        <f t="shared" si="81"/>
        <v/>
      </c>
      <c r="C595" s="766"/>
      <c r="D595" s="766"/>
      <c r="E595" s="766"/>
      <c r="F595" s="328" t="str">
        <f>IF(eligibilité!AF383="","",eligibilité!AF383)</f>
        <v/>
      </c>
      <c r="G595" s="329" t="str">
        <f>IF(AND(eligibilité!AG383="",F595="Non éligible"),"Non éligible",eligibilité!AG383)</f>
        <v/>
      </c>
      <c r="H595" s="772" t="str">
        <f t="shared" si="79"/>
        <v/>
      </c>
      <c r="I595" s="772"/>
      <c r="J595" s="772"/>
      <c r="K595" s="447" t="str">
        <f t="shared" si="80"/>
        <v/>
      </c>
      <c r="L595" s="316" t="str">
        <f>eligibilité!AD383</f>
        <v/>
      </c>
      <c r="M595" s="317" t="str">
        <f>eligibilité!AH383</f>
        <v/>
      </c>
      <c r="N595" s="108" t="str">
        <f t="shared" si="82"/>
        <v/>
      </c>
      <c r="O595" s="107" t="str">
        <f t="shared" si="83"/>
        <v/>
      </c>
      <c r="P595" s="109" t="str">
        <f t="shared" si="84"/>
        <v/>
      </c>
      <c r="Q595" s="109" t="str">
        <f t="shared" si="85"/>
        <v/>
      </c>
      <c r="R595" s="316" t="str">
        <f t="shared" si="86"/>
        <v/>
      </c>
      <c r="S595" s="317" t="str">
        <f t="shared" si="87"/>
        <v/>
      </c>
      <c r="T595" s="317" t="str">
        <f t="shared" si="88"/>
        <v/>
      </c>
      <c r="U595" s="318" t="str">
        <f t="shared" si="89"/>
        <v/>
      </c>
      <c r="V595" s="318" t="str">
        <f t="shared" si="90"/>
        <v/>
      </c>
      <c r="W595" s="318" t="str">
        <f t="shared" si="91"/>
        <v/>
      </c>
    </row>
    <row r="596" spans="1:23" ht="15">
      <c r="A596" s="327" t="str">
        <f>IF(eligibilité!A384="","",eligibilité!A384)</f>
        <v/>
      </c>
      <c r="B596" s="766" t="str">
        <f t="shared" si="81"/>
        <v/>
      </c>
      <c r="C596" s="766"/>
      <c r="D596" s="766"/>
      <c r="E596" s="766"/>
      <c r="F596" s="328" t="str">
        <f>IF(eligibilité!AF384="","",eligibilité!AF384)</f>
        <v/>
      </c>
      <c r="G596" s="329" t="str">
        <f>IF(AND(eligibilité!AG384="",F596="Non éligible"),"Non éligible",eligibilité!AG384)</f>
        <v/>
      </c>
      <c r="H596" s="772" t="str">
        <f t="shared" si="79"/>
        <v/>
      </c>
      <c r="I596" s="772"/>
      <c r="J596" s="772"/>
      <c r="K596" s="447" t="str">
        <f t="shared" si="80"/>
        <v/>
      </c>
      <c r="L596" s="316" t="str">
        <f>eligibilité!AD384</f>
        <v/>
      </c>
      <c r="M596" s="317" t="str">
        <f>eligibilité!AH384</f>
        <v/>
      </c>
      <c r="N596" s="108" t="str">
        <f t="shared" si="82"/>
        <v/>
      </c>
      <c r="O596" s="107" t="str">
        <f t="shared" si="83"/>
        <v/>
      </c>
      <c r="P596" s="109" t="str">
        <f t="shared" si="84"/>
        <v/>
      </c>
      <c r="Q596" s="109" t="str">
        <f t="shared" si="85"/>
        <v/>
      </c>
      <c r="R596" s="316" t="str">
        <f t="shared" si="86"/>
        <v/>
      </c>
      <c r="S596" s="317" t="str">
        <f t="shared" si="87"/>
        <v/>
      </c>
      <c r="T596" s="317" t="str">
        <f t="shared" si="88"/>
        <v/>
      </c>
      <c r="U596" s="318" t="str">
        <f t="shared" si="89"/>
        <v/>
      </c>
      <c r="V596" s="318" t="str">
        <f t="shared" si="90"/>
        <v/>
      </c>
      <c r="W596" s="318" t="str">
        <f t="shared" si="91"/>
        <v/>
      </c>
    </row>
    <row r="597" spans="1:23" ht="15">
      <c r="A597" s="327" t="str">
        <f>IF(eligibilité!A385="","",eligibilité!A385)</f>
        <v/>
      </c>
      <c r="B597" s="766" t="str">
        <f t="shared" si="81"/>
        <v/>
      </c>
      <c r="C597" s="766"/>
      <c r="D597" s="766"/>
      <c r="E597" s="766"/>
      <c r="F597" s="328" t="str">
        <f>IF(eligibilité!AF385="","",eligibilité!AF385)</f>
        <v/>
      </c>
      <c r="G597" s="329" t="str">
        <f>IF(AND(eligibilité!AG385="",F597="Non éligible"),"Non éligible",eligibilité!AG385)</f>
        <v/>
      </c>
      <c r="H597" s="772" t="str">
        <f t="shared" si="79"/>
        <v/>
      </c>
      <c r="I597" s="772"/>
      <c r="J597" s="772"/>
      <c r="K597" s="447" t="str">
        <f t="shared" si="80"/>
        <v/>
      </c>
      <c r="L597" s="316" t="str">
        <f>eligibilité!AD385</f>
        <v/>
      </c>
      <c r="M597" s="317" t="str">
        <f>eligibilité!AH385</f>
        <v/>
      </c>
      <c r="N597" s="108" t="str">
        <f t="shared" si="82"/>
        <v/>
      </c>
      <c r="O597" s="107" t="str">
        <f t="shared" si="83"/>
        <v/>
      </c>
      <c r="P597" s="109" t="str">
        <f t="shared" si="84"/>
        <v/>
      </c>
      <c r="Q597" s="109" t="str">
        <f t="shared" si="85"/>
        <v/>
      </c>
      <c r="R597" s="316" t="str">
        <f t="shared" si="86"/>
        <v/>
      </c>
      <c r="S597" s="317" t="str">
        <f t="shared" si="87"/>
        <v/>
      </c>
      <c r="T597" s="317" t="str">
        <f t="shared" si="88"/>
        <v/>
      </c>
      <c r="U597" s="318" t="str">
        <f t="shared" si="89"/>
        <v/>
      </c>
      <c r="V597" s="318" t="str">
        <f t="shared" si="90"/>
        <v/>
      </c>
      <c r="W597" s="318" t="str">
        <f t="shared" si="91"/>
        <v/>
      </c>
    </row>
    <row r="598" spans="1:23" ht="15">
      <c r="A598" s="327" t="str">
        <f>IF(eligibilité!A386="","",eligibilité!A386)</f>
        <v/>
      </c>
      <c r="B598" s="766" t="str">
        <f t="shared" si="81"/>
        <v/>
      </c>
      <c r="C598" s="766"/>
      <c r="D598" s="766"/>
      <c r="E598" s="766"/>
      <c r="F598" s="328" t="str">
        <f>IF(eligibilité!AF386="","",eligibilité!AF386)</f>
        <v/>
      </c>
      <c r="G598" s="329" t="str">
        <f>IF(AND(eligibilité!AG386="",F598="Non éligible"),"Non éligible",eligibilité!AG386)</f>
        <v/>
      </c>
      <c r="H598" s="772" t="str">
        <f t="shared" si="79"/>
        <v/>
      </c>
      <c r="I598" s="772"/>
      <c r="J598" s="772"/>
      <c r="K598" s="447" t="str">
        <f t="shared" si="80"/>
        <v/>
      </c>
      <c r="L598" s="316" t="str">
        <f>eligibilité!AD386</f>
        <v/>
      </c>
      <c r="M598" s="317" t="str">
        <f>eligibilité!AH386</f>
        <v/>
      </c>
      <c r="N598" s="108" t="str">
        <f t="shared" si="82"/>
        <v/>
      </c>
      <c r="O598" s="107" t="str">
        <f t="shared" si="83"/>
        <v/>
      </c>
      <c r="P598" s="109" t="str">
        <f t="shared" si="84"/>
        <v/>
      </c>
      <c r="Q598" s="109" t="str">
        <f t="shared" si="85"/>
        <v/>
      </c>
      <c r="R598" s="316" t="str">
        <f t="shared" si="86"/>
        <v/>
      </c>
      <c r="S598" s="317" t="str">
        <f t="shared" si="87"/>
        <v/>
      </c>
      <c r="T598" s="317" t="str">
        <f t="shared" si="88"/>
        <v/>
      </c>
      <c r="U598" s="318" t="str">
        <f t="shared" si="89"/>
        <v/>
      </c>
      <c r="V598" s="318" t="str">
        <f t="shared" si="90"/>
        <v/>
      </c>
      <c r="W598" s="318" t="str">
        <f t="shared" si="91"/>
        <v/>
      </c>
    </row>
    <row r="599" spans="1:23" ht="15">
      <c r="A599" s="327" t="str">
        <f>IF(eligibilité!A387="","",eligibilité!A387)</f>
        <v/>
      </c>
      <c r="B599" s="766" t="str">
        <f t="shared" si="81"/>
        <v/>
      </c>
      <c r="C599" s="766"/>
      <c r="D599" s="766"/>
      <c r="E599" s="766"/>
      <c r="F599" s="328" t="str">
        <f>IF(eligibilité!AF387="","",eligibilité!AF387)</f>
        <v/>
      </c>
      <c r="G599" s="329" t="str">
        <f>IF(AND(eligibilité!AG387="",F599="Non éligible"),"Non éligible",eligibilité!AG387)</f>
        <v/>
      </c>
      <c r="H599" s="772" t="str">
        <f t="shared" si="79"/>
        <v/>
      </c>
      <c r="I599" s="772"/>
      <c r="J599" s="772"/>
      <c r="K599" s="447" t="str">
        <f t="shared" si="80"/>
        <v/>
      </c>
      <c r="L599" s="316" t="str">
        <f>eligibilité!AD387</f>
        <v/>
      </c>
      <c r="M599" s="317" t="str">
        <f>eligibilité!AH387</f>
        <v/>
      </c>
      <c r="N599" s="108" t="str">
        <f t="shared" si="82"/>
        <v/>
      </c>
      <c r="O599" s="107" t="str">
        <f t="shared" si="83"/>
        <v/>
      </c>
      <c r="P599" s="109" t="str">
        <f t="shared" si="84"/>
        <v/>
      </c>
      <c r="Q599" s="109" t="str">
        <f t="shared" si="85"/>
        <v/>
      </c>
      <c r="R599" s="316" t="str">
        <f t="shared" si="86"/>
        <v/>
      </c>
      <c r="S599" s="317" t="str">
        <f t="shared" si="87"/>
        <v/>
      </c>
      <c r="T599" s="317" t="str">
        <f t="shared" si="88"/>
        <v/>
      </c>
      <c r="U599" s="318" t="str">
        <f t="shared" si="89"/>
        <v/>
      </c>
      <c r="V599" s="318" t="str">
        <f t="shared" si="90"/>
        <v/>
      </c>
      <c r="W599" s="318" t="str">
        <f t="shared" si="91"/>
        <v/>
      </c>
    </row>
    <row r="600" spans="1:23" ht="15">
      <c r="A600" s="327" t="str">
        <f>IF(eligibilité!A388="","",eligibilité!A388)</f>
        <v/>
      </c>
      <c r="B600" s="766" t="str">
        <f t="shared" si="81"/>
        <v/>
      </c>
      <c r="C600" s="766"/>
      <c r="D600" s="766"/>
      <c r="E600" s="766"/>
      <c r="F600" s="328" t="str">
        <f>IF(eligibilité!AF388="","",eligibilité!AF388)</f>
        <v/>
      </c>
      <c r="G600" s="329" t="str">
        <f>IF(AND(eligibilité!AG388="",F600="Non éligible"),"Non éligible",eligibilité!AG388)</f>
        <v/>
      </c>
      <c r="H600" s="772" t="str">
        <f t="shared" si="79"/>
        <v/>
      </c>
      <c r="I600" s="772"/>
      <c r="J600" s="772"/>
      <c r="K600" s="447" t="str">
        <f t="shared" si="80"/>
        <v/>
      </c>
      <c r="L600" s="316" t="str">
        <f>eligibilité!AD388</f>
        <v/>
      </c>
      <c r="M600" s="317" t="str">
        <f>eligibilité!AH388</f>
        <v/>
      </c>
      <c r="N600" s="108" t="str">
        <f t="shared" si="82"/>
        <v/>
      </c>
      <c r="O600" s="107" t="str">
        <f t="shared" si="83"/>
        <v/>
      </c>
      <c r="P600" s="109" t="str">
        <f t="shared" si="84"/>
        <v/>
      </c>
      <c r="Q600" s="109" t="str">
        <f t="shared" si="85"/>
        <v/>
      </c>
      <c r="R600" s="316" t="str">
        <f t="shared" si="86"/>
        <v/>
      </c>
      <c r="S600" s="317" t="str">
        <f t="shared" si="87"/>
        <v/>
      </c>
      <c r="T600" s="317" t="str">
        <f t="shared" si="88"/>
        <v/>
      </c>
      <c r="U600" s="318" t="str">
        <f t="shared" si="89"/>
        <v/>
      </c>
      <c r="V600" s="318" t="str">
        <f t="shared" si="90"/>
        <v/>
      </c>
      <c r="W600" s="318" t="str">
        <f t="shared" si="91"/>
        <v/>
      </c>
    </row>
    <row r="601" spans="1:23" ht="15">
      <c r="A601" s="327" t="str">
        <f>IF(eligibilité!A389="","",eligibilité!A389)</f>
        <v/>
      </c>
      <c r="B601" s="766" t="str">
        <f t="shared" si="81"/>
        <v/>
      </c>
      <c r="C601" s="766"/>
      <c r="D601" s="766"/>
      <c r="E601" s="766"/>
      <c r="F601" s="328" t="str">
        <f>IF(eligibilité!AF389="","",eligibilité!AF389)</f>
        <v/>
      </c>
      <c r="G601" s="329" t="str">
        <f>IF(AND(eligibilité!AG389="",F601="Non éligible"),"Non éligible",eligibilité!AG389)</f>
        <v/>
      </c>
      <c r="H601" s="772" t="str">
        <f t="shared" si="79"/>
        <v/>
      </c>
      <c r="I601" s="772"/>
      <c r="J601" s="772"/>
      <c r="K601" s="447" t="str">
        <f t="shared" si="80"/>
        <v/>
      </c>
      <c r="L601" s="316" t="str">
        <f>eligibilité!AD389</f>
        <v/>
      </c>
      <c r="M601" s="317" t="str">
        <f>eligibilité!AH389</f>
        <v/>
      </c>
      <c r="N601" s="108" t="str">
        <f t="shared" si="82"/>
        <v/>
      </c>
      <c r="O601" s="107" t="str">
        <f t="shared" si="83"/>
        <v/>
      </c>
      <c r="P601" s="109" t="str">
        <f t="shared" si="84"/>
        <v/>
      </c>
      <c r="Q601" s="109" t="str">
        <f t="shared" si="85"/>
        <v/>
      </c>
      <c r="R601" s="316" t="str">
        <f t="shared" si="86"/>
        <v/>
      </c>
      <c r="S601" s="317" t="str">
        <f t="shared" si="87"/>
        <v/>
      </c>
      <c r="T601" s="317" t="str">
        <f t="shared" si="88"/>
        <v/>
      </c>
      <c r="U601" s="318" t="str">
        <f t="shared" si="89"/>
        <v/>
      </c>
      <c r="V601" s="318" t="str">
        <f t="shared" si="90"/>
        <v/>
      </c>
      <c r="W601" s="318" t="str">
        <f t="shared" si="91"/>
        <v/>
      </c>
    </row>
    <row r="602" spans="1:23" ht="15">
      <c r="A602" s="327" t="str">
        <f>IF(eligibilité!A390="","",eligibilité!A390)</f>
        <v/>
      </c>
      <c r="B602" s="766" t="str">
        <f t="shared" si="81"/>
        <v/>
      </c>
      <c r="C602" s="766"/>
      <c r="D602" s="766"/>
      <c r="E602" s="766"/>
      <c r="F602" s="328" t="str">
        <f>IF(eligibilité!AF390="","",eligibilité!AF390)</f>
        <v/>
      </c>
      <c r="G602" s="329" t="str">
        <f>IF(AND(eligibilité!AG390="",F602="Non éligible"),"Non éligible",eligibilité!AG390)</f>
        <v/>
      </c>
      <c r="H602" s="772" t="str">
        <f t="shared" si="79"/>
        <v/>
      </c>
      <c r="I602" s="772"/>
      <c r="J602" s="772"/>
      <c r="K602" s="447" t="str">
        <f t="shared" si="80"/>
        <v/>
      </c>
      <c r="L602" s="316" t="str">
        <f>eligibilité!AD390</f>
        <v/>
      </c>
      <c r="M602" s="317" t="str">
        <f>eligibilité!AH390</f>
        <v/>
      </c>
      <c r="N602" s="108" t="str">
        <f t="shared" si="82"/>
        <v/>
      </c>
      <c r="O602" s="107" t="str">
        <f t="shared" si="83"/>
        <v/>
      </c>
      <c r="P602" s="109" t="str">
        <f t="shared" si="84"/>
        <v/>
      </c>
      <c r="Q602" s="109" t="str">
        <f t="shared" si="85"/>
        <v/>
      </c>
      <c r="R602" s="316" t="str">
        <f t="shared" si="86"/>
        <v/>
      </c>
      <c r="S602" s="317" t="str">
        <f t="shared" si="87"/>
        <v/>
      </c>
      <c r="T602" s="317" t="str">
        <f t="shared" si="88"/>
        <v/>
      </c>
      <c r="U602" s="318" t="str">
        <f t="shared" si="89"/>
        <v/>
      </c>
      <c r="V602" s="318" t="str">
        <f t="shared" si="90"/>
        <v/>
      </c>
      <c r="W602" s="318" t="str">
        <f t="shared" si="91"/>
        <v/>
      </c>
    </row>
    <row r="603" spans="1:23" ht="15">
      <c r="A603" s="327" t="str">
        <f>IF(eligibilité!A391="","",eligibilité!A391)</f>
        <v/>
      </c>
      <c r="B603" s="766" t="str">
        <f t="shared" si="81"/>
        <v/>
      </c>
      <c r="C603" s="766"/>
      <c r="D603" s="766"/>
      <c r="E603" s="766"/>
      <c r="F603" s="328" t="str">
        <f>IF(eligibilité!AF391="","",eligibilité!AF391)</f>
        <v/>
      </c>
      <c r="G603" s="329" t="str">
        <f>IF(AND(eligibilité!AG391="",F603="Non éligible"),"Non éligible",eligibilité!AG391)</f>
        <v/>
      </c>
      <c r="H603" s="772" t="str">
        <f t="shared" si="79"/>
        <v/>
      </c>
      <c r="I603" s="772"/>
      <c r="J603" s="772"/>
      <c r="K603" s="447" t="str">
        <f t="shared" si="80"/>
        <v/>
      </c>
      <c r="L603" s="316" t="str">
        <f>eligibilité!AD391</f>
        <v/>
      </c>
      <c r="M603" s="317" t="str">
        <f>eligibilité!AH391</f>
        <v/>
      </c>
      <c r="N603" s="108" t="str">
        <f t="shared" si="82"/>
        <v/>
      </c>
      <c r="O603" s="107" t="str">
        <f t="shared" si="83"/>
        <v/>
      </c>
      <c r="P603" s="109" t="str">
        <f t="shared" si="84"/>
        <v/>
      </c>
      <c r="Q603" s="109" t="str">
        <f t="shared" si="85"/>
        <v/>
      </c>
      <c r="R603" s="316" t="str">
        <f t="shared" si="86"/>
        <v/>
      </c>
      <c r="S603" s="317" t="str">
        <f t="shared" si="87"/>
        <v/>
      </c>
      <c r="T603" s="317" t="str">
        <f t="shared" si="88"/>
        <v/>
      </c>
      <c r="U603" s="318" t="str">
        <f t="shared" si="89"/>
        <v/>
      </c>
      <c r="V603" s="318" t="str">
        <f t="shared" si="90"/>
        <v/>
      </c>
      <c r="W603" s="318" t="str">
        <f t="shared" si="91"/>
        <v/>
      </c>
    </row>
    <row r="604" spans="1:23" ht="15">
      <c r="A604" s="327" t="str">
        <f>IF(eligibilité!A392="","",eligibilité!A392)</f>
        <v/>
      </c>
      <c r="B604" s="766" t="str">
        <f t="shared" si="81"/>
        <v/>
      </c>
      <c r="C604" s="766"/>
      <c r="D604" s="766"/>
      <c r="E604" s="766"/>
      <c r="F604" s="328" t="str">
        <f>IF(eligibilité!AF392="","",eligibilité!AF392)</f>
        <v/>
      </c>
      <c r="G604" s="329" t="str">
        <f>IF(AND(eligibilité!AG392="",F604="Non éligible"),"Non éligible",eligibilité!AG392)</f>
        <v/>
      </c>
      <c r="H604" s="772" t="str">
        <f t="shared" si="79"/>
        <v/>
      </c>
      <c r="I604" s="772"/>
      <c r="J604" s="772"/>
      <c r="K604" s="447" t="str">
        <f t="shared" si="80"/>
        <v/>
      </c>
      <c r="L604" s="316" t="str">
        <f>eligibilité!AD392</f>
        <v/>
      </c>
      <c r="M604" s="317" t="str">
        <f>eligibilité!AH392</f>
        <v/>
      </c>
      <c r="N604" s="108" t="str">
        <f t="shared" si="82"/>
        <v/>
      </c>
      <c r="O604" s="107" t="str">
        <f t="shared" si="83"/>
        <v/>
      </c>
      <c r="P604" s="109" t="str">
        <f t="shared" si="84"/>
        <v/>
      </c>
      <c r="Q604" s="109" t="str">
        <f t="shared" si="85"/>
        <v/>
      </c>
      <c r="R604" s="316" t="str">
        <f t="shared" si="86"/>
        <v/>
      </c>
      <c r="S604" s="317" t="str">
        <f t="shared" si="87"/>
        <v/>
      </c>
      <c r="T604" s="317" t="str">
        <f t="shared" si="88"/>
        <v/>
      </c>
      <c r="U604" s="318" t="str">
        <f t="shared" si="89"/>
        <v/>
      </c>
      <c r="V604" s="318" t="str">
        <f t="shared" si="90"/>
        <v/>
      </c>
      <c r="W604" s="318" t="str">
        <f t="shared" si="91"/>
        <v/>
      </c>
    </row>
    <row r="605" spans="1:23" ht="15">
      <c r="A605" s="327" t="str">
        <f>IF(eligibilité!A393="","",eligibilité!A393)</f>
        <v/>
      </c>
      <c r="B605" s="766" t="str">
        <f t="shared" si="81"/>
        <v/>
      </c>
      <c r="C605" s="766"/>
      <c r="D605" s="766"/>
      <c r="E605" s="766"/>
      <c r="F605" s="328" t="str">
        <f>IF(eligibilité!AF393="","",eligibilité!AF393)</f>
        <v/>
      </c>
      <c r="G605" s="329" t="str">
        <f>IF(AND(eligibilité!AG393="",F605="Non éligible"),"Non éligible",eligibilité!AG393)</f>
        <v/>
      </c>
      <c r="H605" s="772" t="str">
        <f t="shared" si="79"/>
        <v/>
      </c>
      <c r="I605" s="772"/>
      <c r="J605" s="772"/>
      <c r="K605" s="447" t="str">
        <f t="shared" si="80"/>
        <v/>
      </c>
      <c r="L605" s="316" t="str">
        <f>eligibilité!AD393</f>
        <v/>
      </c>
      <c r="M605" s="317" t="str">
        <f>eligibilité!AH393</f>
        <v/>
      </c>
      <c r="N605" s="108" t="str">
        <f t="shared" si="82"/>
        <v/>
      </c>
      <c r="O605" s="107" t="str">
        <f t="shared" si="83"/>
        <v/>
      </c>
      <c r="P605" s="109" t="str">
        <f t="shared" si="84"/>
        <v/>
      </c>
      <c r="Q605" s="109" t="str">
        <f t="shared" si="85"/>
        <v/>
      </c>
      <c r="R605" s="316" t="str">
        <f t="shared" si="86"/>
        <v/>
      </c>
      <c r="S605" s="317" t="str">
        <f t="shared" si="87"/>
        <v/>
      </c>
      <c r="T605" s="317" t="str">
        <f t="shared" si="88"/>
        <v/>
      </c>
      <c r="U605" s="318" t="str">
        <f t="shared" si="89"/>
        <v/>
      </c>
      <c r="V605" s="318" t="str">
        <f t="shared" si="90"/>
        <v/>
      </c>
      <c r="W605" s="318" t="str">
        <f t="shared" si="91"/>
        <v/>
      </c>
    </row>
    <row r="606" spans="1:23" ht="15">
      <c r="A606" s="327" t="str">
        <f>IF(eligibilité!A394="","",eligibilité!A394)</f>
        <v/>
      </c>
      <c r="B606" s="766" t="str">
        <f t="shared" si="81"/>
        <v/>
      </c>
      <c r="C606" s="766"/>
      <c r="D606" s="766"/>
      <c r="E606" s="766"/>
      <c r="F606" s="328" t="str">
        <f>IF(eligibilité!AF394="","",eligibilité!AF394)</f>
        <v/>
      </c>
      <c r="G606" s="329" t="str">
        <f>IF(AND(eligibilité!AG394="",F606="Non éligible"),"Non éligible",eligibilité!AG394)</f>
        <v/>
      </c>
      <c r="H606" s="772" t="str">
        <f t="shared" si="79"/>
        <v/>
      </c>
      <c r="I606" s="772"/>
      <c r="J606" s="772"/>
      <c r="K606" s="447" t="str">
        <f t="shared" si="80"/>
        <v/>
      </c>
      <c r="L606" s="316" t="str">
        <f>eligibilité!AD394</f>
        <v/>
      </c>
      <c r="M606" s="317" t="str">
        <f>eligibilité!AH394</f>
        <v/>
      </c>
      <c r="N606" s="108" t="str">
        <f t="shared" si="82"/>
        <v/>
      </c>
      <c r="O606" s="107" t="str">
        <f t="shared" si="83"/>
        <v/>
      </c>
      <c r="P606" s="109" t="str">
        <f t="shared" si="84"/>
        <v/>
      </c>
      <c r="Q606" s="109" t="str">
        <f t="shared" si="85"/>
        <v/>
      </c>
      <c r="R606" s="316" t="str">
        <f t="shared" si="86"/>
        <v/>
      </c>
      <c r="S606" s="317" t="str">
        <f t="shared" si="87"/>
        <v/>
      </c>
      <c r="T606" s="317" t="str">
        <f t="shared" si="88"/>
        <v/>
      </c>
      <c r="U606" s="318" t="str">
        <f t="shared" si="89"/>
        <v/>
      </c>
      <c r="V606" s="318" t="str">
        <f t="shared" si="90"/>
        <v/>
      </c>
      <c r="W606" s="318" t="str">
        <f t="shared" si="91"/>
        <v/>
      </c>
    </row>
    <row r="607" spans="1:23" ht="15">
      <c r="A607" s="327" t="str">
        <f>IF(eligibilité!A395="","",eligibilité!A395)</f>
        <v/>
      </c>
      <c r="B607" s="766" t="str">
        <f t="shared" si="81"/>
        <v/>
      </c>
      <c r="C607" s="766"/>
      <c r="D607" s="766"/>
      <c r="E607" s="766"/>
      <c r="F607" s="328" t="str">
        <f>IF(eligibilité!AF395="","",eligibilité!AF395)</f>
        <v/>
      </c>
      <c r="G607" s="329" t="str">
        <f>IF(AND(eligibilité!AG395="",F607="Non éligible"),"Non éligible",eligibilité!AG395)</f>
        <v/>
      </c>
      <c r="H607" s="772" t="str">
        <f t="shared" si="79"/>
        <v/>
      </c>
      <c r="I607" s="772"/>
      <c r="J607" s="772"/>
      <c r="K607" s="447" t="str">
        <f t="shared" si="80"/>
        <v/>
      </c>
      <c r="L607" s="316" t="str">
        <f>eligibilité!AD395</f>
        <v/>
      </c>
      <c r="M607" s="317" t="str">
        <f>eligibilité!AH395</f>
        <v/>
      </c>
      <c r="N607" s="108" t="str">
        <f t="shared" si="82"/>
        <v/>
      </c>
      <c r="O607" s="107" t="str">
        <f t="shared" si="83"/>
        <v/>
      </c>
      <c r="P607" s="109" t="str">
        <f t="shared" si="84"/>
        <v/>
      </c>
      <c r="Q607" s="109" t="str">
        <f t="shared" si="85"/>
        <v/>
      </c>
      <c r="R607" s="316" t="str">
        <f t="shared" si="86"/>
        <v/>
      </c>
      <c r="S607" s="317" t="str">
        <f t="shared" si="87"/>
        <v/>
      </c>
      <c r="T607" s="317" t="str">
        <f t="shared" si="88"/>
        <v/>
      </c>
      <c r="U607" s="318" t="str">
        <f t="shared" si="89"/>
        <v/>
      </c>
      <c r="V607" s="318" t="str">
        <f t="shared" si="90"/>
        <v/>
      </c>
      <c r="W607" s="318" t="str">
        <f t="shared" si="91"/>
        <v/>
      </c>
    </row>
    <row r="608" spans="1:23" ht="15">
      <c r="A608" s="327" t="str">
        <f>IF(eligibilité!A396="","",eligibilité!A396)</f>
        <v/>
      </c>
      <c r="B608" s="766" t="str">
        <f t="shared" si="81"/>
        <v/>
      </c>
      <c r="C608" s="766"/>
      <c r="D608" s="766"/>
      <c r="E608" s="766"/>
      <c r="F608" s="328" t="str">
        <f>IF(eligibilité!AF396="","",eligibilité!AF396)</f>
        <v/>
      </c>
      <c r="G608" s="329" t="str">
        <f>IF(AND(eligibilité!AG396="",F608="Non éligible"),"Non éligible",eligibilité!AG396)</f>
        <v/>
      </c>
      <c r="H608" s="772" t="str">
        <f t="shared" si="79"/>
        <v/>
      </c>
      <c r="I608" s="772"/>
      <c r="J608" s="772"/>
      <c r="K608" s="447" t="str">
        <f t="shared" si="80"/>
        <v/>
      </c>
      <c r="L608" s="316" t="str">
        <f>eligibilité!AD396</f>
        <v/>
      </c>
      <c r="M608" s="317" t="str">
        <f>eligibilité!AH396</f>
        <v/>
      </c>
      <c r="N608" s="108" t="str">
        <f t="shared" si="82"/>
        <v/>
      </c>
      <c r="O608" s="107" t="str">
        <f t="shared" si="83"/>
        <v/>
      </c>
      <c r="P608" s="109" t="str">
        <f t="shared" si="84"/>
        <v/>
      </c>
      <c r="Q608" s="109" t="str">
        <f t="shared" si="85"/>
        <v/>
      </c>
      <c r="R608" s="316" t="str">
        <f t="shared" si="86"/>
        <v/>
      </c>
      <c r="S608" s="317" t="str">
        <f t="shared" si="87"/>
        <v/>
      </c>
      <c r="T608" s="317" t="str">
        <f t="shared" si="88"/>
        <v/>
      </c>
      <c r="U608" s="318" t="str">
        <f t="shared" si="89"/>
        <v/>
      </c>
      <c r="V608" s="318" t="str">
        <f t="shared" si="90"/>
        <v/>
      </c>
      <c r="W608" s="318" t="str">
        <f t="shared" si="91"/>
        <v/>
      </c>
    </row>
    <row r="609" spans="1:23" ht="15">
      <c r="A609" s="327" t="str">
        <f>IF(eligibilité!A397="","",eligibilité!A397)</f>
        <v/>
      </c>
      <c r="B609" s="766" t="str">
        <f t="shared" si="81"/>
        <v/>
      </c>
      <c r="C609" s="766"/>
      <c r="D609" s="766"/>
      <c r="E609" s="766"/>
      <c r="F609" s="328" t="str">
        <f>IF(eligibilité!AF397="","",eligibilité!AF397)</f>
        <v/>
      </c>
      <c r="G609" s="329" t="str">
        <f>IF(AND(eligibilité!AG397="",F609="Non éligible"),"Non éligible",eligibilité!AG397)</f>
        <v/>
      </c>
      <c r="H609" s="772" t="str">
        <f t="shared" si="79"/>
        <v/>
      </c>
      <c r="I609" s="772"/>
      <c r="J609" s="772"/>
      <c r="K609" s="447" t="str">
        <f t="shared" si="80"/>
        <v/>
      </c>
      <c r="L609" s="316" t="str">
        <f>eligibilité!AD397</f>
        <v/>
      </c>
      <c r="M609" s="317" t="str">
        <f>eligibilité!AH397</f>
        <v/>
      </c>
      <c r="N609" s="108" t="str">
        <f t="shared" si="82"/>
        <v/>
      </c>
      <c r="O609" s="107" t="str">
        <f t="shared" si="83"/>
        <v/>
      </c>
      <c r="P609" s="109" t="str">
        <f t="shared" si="84"/>
        <v/>
      </c>
      <c r="Q609" s="109" t="str">
        <f t="shared" si="85"/>
        <v/>
      </c>
      <c r="R609" s="316" t="str">
        <f t="shared" si="86"/>
        <v/>
      </c>
      <c r="S609" s="317" t="str">
        <f t="shared" si="87"/>
        <v/>
      </c>
      <c r="T609" s="317" t="str">
        <f t="shared" si="88"/>
        <v/>
      </c>
      <c r="U609" s="318" t="str">
        <f t="shared" si="89"/>
        <v/>
      </c>
      <c r="V609" s="318" t="str">
        <f t="shared" si="90"/>
        <v/>
      </c>
      <c r="W609" s="318" t="str">
        <f t="shared" si="91"/>
        <v/>
      </c>
    </row>
    <row r="610" spans="1:23" ht="15">
      <c r="A610" s="327" t="str">
        <f>IF(eligibilité!A398="","",eligibilité!A398)</f>
        <v/>
      </c>
      <c r="B610" s="766" t="str">
        <f t="shared" si="81"/>
        <v/>
      </c>
      <c r="C610" s="766"/>
      <c r="D610" s="766"/>
      <c r="E610" s="766"/>
      <c r="F610" s="328" t="str">
        <f>IF(eligibilité!AF398="","",eligibilité!AF398)</f>
        <v/>
      </c>
      <c r="G610" s="329" t="str">
        <f>IF(AND(eligibilité!AG398="",F610="Non éligible"),"Non éligible",eligibilité!AG398)</f>
        <v/>
      </c>
      <c r="H610" s="772" t="str">
        <f t="shared" si="79"/>
        <v/>
      </c>
      <c r="I610" s="772"/>
      <c r="J610" s="772"/>
      <c r="K610" s="447" t="str">
        <f t="shared" si="80"/>
        <v/>
      </c>
      <c r="L610" s="316" t="str">
        <f>eligibilité!AD398</f>
        <v/>
      </c>
      <c r="M610" s="317" t="str">
        <f>eligibilité!AH398</f>
        <v/>
      </c>
      <c r="N610" s="108" t="str">
        <f t="shared" si="82"/>
        <v/>
      </c>
      <c r="O610" s="107" t="str">
        <f t="shared" si="83"/>
        <v/>
      </c>
      <c r="P610" s="109" t="str">
        <f t="shared" si="84"/>
        <v/>
      </c>
      <c r="Q610" s="109" t="str">
        <f t="shared" si="85"/>
        <v/>
      </c>
      <c r="R610" s="316" t="str">
        <f t="shared" si="86"/>
        <v/>
      </c>
      <c r="S610" s="317" t="str">
        <f t="shared" si="87"/>
        <v/>
      </c>
      <c r="T610" s="317" t="str">
        <f t="shared" si="88"/>
        <v/>
      </c>
      <c r="U610" s="318" t="str">
        <f t="shared" si="89"/>
        <v/>
      </c>
      <c r="V610" s="318" t="str">
        <f t="shared" si="90"/>
        <v/>
      </c>
      <c r="W610" s="318" t="str">
        <f t="shared" si="91"/>
        <v/>
      </c>
    </row>
    <row r="611" spans="1:23" ht="15">
      <c r="A611" s="327" t="str">
        <f>IF(eligibilité!A399="","",eligibilité!A399)</f>
        <v/>
      </c>
      <c r="B611" s="766" t="str">
        <f t="shared" si="81"/>
        <v/>
      </c>
      <c r="C611" s="766"/>
      <c r="D611" s="766"/>
      <c r="E611" s="766"/>
      <c r="F611" s="328" t="str">
        <f>IF(eligibilité!AF399="","",eligibilité!AF399)</f>
        <v/>
      </c>
      <c r="G611" s="329" t="str">
        <f>IF(AND(eligibilité!AG399="",F611="Non éligible"),"Non éligible",eligibilité!AG399)</f>
        <v/>
      </c>
      <c r="H611" s="772" t="str">
        <f t="shared" ref="H611:H674" si="92">IF(AND(F611="Non éligible",G611="Non éligible"),"Conditions non remplies",IF(AND(F611="Eligible",L611=""),"Remplir la case manuellement, votre agent est en CDI",IF(F611="","",CONCATENATE(N611," an(s) ",P611," mois ",Q611," jour(s)"))))</f>
        <v/>
      </c>
      <c r="I611" s="772"/>
      <c r="J611" s="772"/>
      <c r="K611" s="447" t="str">
        <f t="shared" si="80"/>
        <v/>
      </c>
      <c r="L611" s="316" t="str">
        <f>eligibilité!AD399</f>
        <v/>
      </c>
      <c r="M611" s="317" t="str">
        <f>eligibilité!AH399</f>
        <v/>
      </c>
      <c r="N611" s="108" t="str">
        <f t="shared" si="82"/>
        <v/>
      </c>
      <c r="O611" s="107" t="str">
        <f t="shared" si="83"/>
        <v/>
      </c>
      <c r="P611" s="109" t="str">
        <f t="shared" si="84"/>
        <v/>
      </c>
      <c r="Q611" s="109" t="str">
        <f t="shared" si="85"/>
        <v/>
      </c>
      <c r="R611" s="316" t="str">
        <f t="shared" si="86"/>
        <v/>
      </c>
      <c r="S611" s="317" t="str">
        <f t="shared" si="87"/>
        <v/>
      </c>
      <c r="T611" s="317" t="str">
        <f t="shared" si="88"/>
        <v/>
      </c>
      <c r="U611" s="318" t="str">
        <f t="shared" si="89"/>
        <v/>
      </c>
      <c r="V611" s="318" t="str">
        <f t="shared" si="90"/>
        <v/>
      </c>
      <c r="W611" s="318" t="str">
        <f t="shared" si="91"/>
        <v/>
      </c>
    </row>
    <row r="612" spans="1:23" ht="15">
      <c r="A612" s="327" t="str">
        <f>IF(eligibilité!A400="","",eligibilité!A400)</f>
        <v/>
      </c>
      <c r="B612" s="766" t="str">
        <f t="shared" si="81"/>
        <v/>
      </c>
      <c r="C612" s="766"/>
      <c r="D612" s="766"/>
      <c r="E612" s="766"/>
      <c r="F612" s="328" t="str">
        <f>IF(eligibilité!AF400="","",eligibilité!AF400)</f>
        <v/>
      </c>
      <c r="G612" s="329" t="str">
        <f>IF(AND(eligibilité!AG400="",F612="Non éligible"),"Non éligible",eligibilité!AG400)</f>
        <v/>
      </c>
      <c r="H612" s="772" t="str">
        <f t="shared" si="92"/>
        <v/>
      </c>
      <c r="I612" s="772"/>
      <c r="J612" s="772"/>
      <c r="K612" s="447" t="str">
        <f t="shared" ref="K612:K675" si="93">IF(AND($F612="Non éligible",$G612="Non éligible"),"Conditions non remplies",IF(AND($F612="Eligibilité ultérieure",$L612=""),"Remplir la case manuellement, votre agent est en CDI",IF($F612="","",CONCATENATE($T612," an(s) ",$V612," mois ",$W612," jour(s)"))))</f>
        <v/>
      </c>
      <c r="L612" s="316" t="str">
        <f>eligibilité!AD400</f>
        <v/>
      </c>
      <c r="M612" s="317" t="str">
        <f>eligibilité!AH400</f>
        <v/>
      </c>
      <c r="N612" s="108" t="str">
        <f t="shared" si="82"/>
        <v/>
      </c>
      <c r="O612" s="107" t="str">
        <f t="shared" si="83"/>
        <v/>
      </c>
      <c r="P612" s="109" t="str">
        <f t="shared" si="84"/>
        <v/>
      </c>
      <c r="Q612" s="109" t="str">
        <f t="shared" si="85"/>
        <v/>
      </c>
      <c r="R612" s="316" t="str">
        <f t="shared" si="86"/>
        <v/>
      </c>
      <c r="S612" s="317" t="str">
        <f t="shared" si="87"/>
        <v/>
      </c>
      <c r="T612" s="317" t="str">
        <f t="shared" si="88"/>
        <v/>
      </c>
      <c r="U612" s="318" t="str">
        <f t="shared" si="89"/>
        <v/>
      </c>
      <c r="V612" s="318" t="str">
        <f t="shared" si="90"/>
        <v/>
      </c>
      <c r="W612" s="318" t="str">
        <f t="shared" si="91"/>
        <v/>
      </c>
    </row>
    <row r="613" spans="1:23" ht="15">
      <c r="A613" s="327" t="str">
        <f>IF(eligibilité!A401="","",eligibilité!A401)</f>
        <v/>
      </c>
      <c r="B613" s="766" t="str">
        <f t="shared" si="81"/>
        <v/>
      </c>
      <c r="C613" s="766"/>
      <c r="D613" s="766"/>
      <c r="E613" s="766"/>
      <c r="F613" s="328" t="str">
        <f>IF(eligibilité!AF401="","",eligibilité!AF401)</f>
        <v/>
      </c>
      <c r="G613" s="329" t="str">
        <f>IF(AND(eligibilité!AG401="",F613="Non éligible"),"Non éligible",eligibilité!AG401)</f>
        <v/>
      </c>
      <c r="H613" s="772" t="str">
        <f t="shared" si="92"/>
        <v/>
      </c>
      <c r="I613" s="772"/>
      <c r="J613" s="772"/>
      <c r="K613" s="447" t="str">
        <f t="shared" si="93"/>
        <v/>
      </c>
      <c r="L613" s="316" t="str">
        <f>eligibilité!AD401</f>
        <v/>
      </c>
      <c r="M613" s="317" t="str">
        <f>eligibilité!AH401</f>
        <v/>
      </c>
      <c r="N613" s="108" t="str">
        <f t="shared" si="82"/>
        <v/>
      </c>
      <c r="O613" s="107" t="str">
        <f t="shared" si="83"/>
        <v/>
      </c>
      <c r="P613" s="109" t="str">
        <f t="shared" si="84"/>
        <v/>
      </c>
      <c r="Q613" s="109" t="str">
        <f t="shared" si="85"/>
        <v/>
      </c>
      <c r="R613" s="316" t="str">
        <f t="shared" si="86"/>
        <v/>
      </c>
      <c r="S613" s="317" t="str">
        <f t="shared" si="87"/>
        <v/>
      </c>
      <c r="T613" s="317" t="str">
        <f t="shared" si="88"/>
        <v/>
      </c>
      <c r="U613" s="318" t="str">
        <f t="shared" si="89"/>
        <v/>
      </c>
      <c r="V613" s="318" t="str">
        <f t="shared" si="90"/>
        <v/>
      </c>
      <c r="W613" s="318" t="str">
        <f t="shared" si="91"/>
        <v/>
      </c>
    </row>
    <row r="614" spans="1:23" ht="15">
      <c r="A614" s="327" t="str">
        <f>IF(eligibilité!A402="","",eligibilité!A402)</f>
        <v/>
      </c>
      <c r="B614" s="766" t="str">
        <f t="shared" si="81"/>
        <v/>
      </c>
      <c r="C614" s="766"/>
      <c r="D614" s="766"/>
      <c r="E614" s="766"/>
      <c r="F614" s="328" t="str">
        <f>IF(eligibilité!AF402="","",eligibilité!AF402)</f>
        <v/>
      </c>
      <c r="G614" s="329" t="str">
        <f>IF(AND(eligibilité!AG402="",F614="Non éligible"),"Non éligible",eligibilité!AG402)</f>
        <v/>
      </c>
      <c r="H614" s="772" t="str">
        <f t="shared" si="92"/>
        <v/>
      </c>
      <c r="I614" s="772"/>
      <c r="J614" s="772"/>
      <c r="K614" s="447" t="str">
        <f t="shared" si="93"/>
        <v/>
      </c>
      <c r="L614" s="316" t="str">
        <f>eligibilité!AD402</f>
        <v/>
      </c>
      <c r="M614" s="317" t="str">
        <f>eligibilité!AH402</f>
        <v/>
      </c>
      <c r="N614" s="108" t="str">
        <f t="shared" si="82"/>
        <v/>
      </c>
      <c r="O614" s="107" t="str">
        <f t="shared" si="83"/>
        <v/>
      </c>
      <c r="P614" s="109" t="str">
        <f t="shared" si="84"/>
        <v/>
      </c>
      <c r="Q614" s="109" t="str">
        <f t="shared" si="85"/>
        <v/>
      </c>
      <c r="R614" s="316" t="str">
        <f t="shared" si="86"/>
        <v/>
      </c>
      <c r="S614" s="317" t="str">
        <f t="shared" si="87"/>
        <v/>
      </c>
      <c r="T614" s="317" t="str">
        <f t="shared" si="88"/>
        <v/>
      </c>
      <c r="U614" s="318" t="str">
        <f t="shared" si="89"/>
        <v/>
      </c>
      <c r="V614" s="318" t="str">
        <f t="shared" si="90"/>
        <v/>
      </c>
      <c r="W614" s="318" t="str">
        <f t="shared" si="91"/>
        <v/>
      </c>
    </row>
    <row r="615" spans="1:23" ht="15">
      <c r="A615" s="327" t="str">
        <f>IF(eligibilité!A403="","",eligibilité!A403)</f>
        <v/>
      </c>
      <c r="B615" s="766" t="str">
        <f t="shared" si="81"/>
        <v/>
      </c>
      <c r="C615" s="766"/>
      <c r="D615" s="766"/>
      <c r="E615" s="766"/>
      <c r="F615" s="328" t="str">
        <f>IF(eligibilité!AF403="","",eligibilité!AF403)</f>
        <v/>
      </c>
      <c r="G615" s="329" t="str">
        <f>IF(AND(eligibilité!AG403="",F615="Non éligible"),"Non éligible",eligibilité!AG403)</f>
        <v/>
      </c>
      <c r="H615" s="772" t="str">
        <f t="shared" si="92"/>
        <v/>
      </c>
      <c r="I615" s="772"/>
      <c r="J615" s="772"/>
      <c r="K615" s="447" t="str">
        <f t="shared" si="93"/>
        <v/>
      </c>
      <c r="L615" s="316" t="str">
        <f>eligibilité!AD403</f>
        <v/>
      </c>
      <c r="M615" s="317" t="str">
        <f>eligibilité!AH403</f>
        <v/>
      </c>
      <c r="N615" s="108" t="str">
        <f t="shared" si="82"/>
        <v/>
      </c>
      <c r="O615" s="107" t="str">
        <f t="shared" si="83"/>
        <v/>
      </c>
      <c r="P615" s="109" t="str">
        <f t="shared" si="84"/>
        <v/>
      </c>
      <c r="Q615" s="109" t="str">
        <f t="shared" si="85"/>
        <v/>
      </c>
      <c r="R615" s="316" t="str">
        <f t="shared" si="86"/>
        <v/>
      </c>
      <c r="S615" s="317" t="str">
        <f t="shared" si="87"/>
        <v/>
      </c>
      <c r="T615" s="317" t="str">
        <f t="shared" si="88"/>
        <v/>
      </c>
      <c r="U615" s="318" t="str">
        <f t="shared" si="89"/>
        <v/>
      </c>
      <c r="V615" s="318" t="str">
        <f t="shared" si="90"/>
        <v/>
      </c>
      <c r="W615" s="318" t="str">
        <f t="shared" si="91"/>
        <v/>
      </c>
    </row>
    <row r="616" spans="1:23" ht="15">
      <c r="A616" s="327" t="str">
        <f>IF(eligibilité!A404="","",eligibilité!A404)</f>
        <v/>
      </c>
      <c r="B616" s="766" t="str">
        <f t="shared" si="81"/>
        <v/>
      </c>
      <c r="C616" s="766"/>
      <c r="D616" s="766"/>
      <c r="E616" s="766"/>
      <c r="F616" s="328" t="str">
        <f>IF(eligibilité!AF404="","",eligibilité!AF404)</f>
        <v/>
      </c>
      <c r="G616" s="329" t="str">
        <f>IF(AND(eligibilité!AG404="",F616="Non éligible"),"Non éligible",eligibilité!AG404)</f>
        <v/>
      </c>
      <c r="H616" s="772" t="str">
        <f t="shared" si="92"/>
        <v/>
      </c>
      <c r="I616" s="772"/>
      <c r="J616" s="772"/>
      <c r="K616" s="447" t="str">
        <f t="shared" si="93"/>
        <v/>
      </c>
      <c r="L616" s="316" t="str">
        <f>eligibilité!AD404</f>
        <v/>
      </c>
      <c r="M616" s="317" t="str">
        <f>eligibilité!AH404</f>
        <v/>
      </c>
      <c r="N616" s="108" t="str">
        <f t="shared" si="82"/>
        <v/>
      </c>
      <c r="O616" s="107" t="str">
        <f t="shared" si="83"/>
        <v/>
      </c>
      <c r="P616" s="109" t="str">
        <f t="shared" si="84"/>
        <v/>
      </c>
      <c r="Q616" s="109" t="str">
        <f t="shared" si="85"/>
        <v/>
      </c>
      <c r="R616" s="316" t="str">
        <f t="shared" si="86"/>
        <v/>
      </c>
      <c r="S616" s="317" t="str">
        <f t="shared" si="87"/>
        <v/>
      </c>
      <c r="T616" s="317" t="str">
        <f t="shared" si="88"/>
        <v/>
      </c>
      <c r="U616" s="318" t="str">
        <f t="shared" si="89"/>
        <v/>
      </c>
      <c r="V616" s="318" t="str">
        <f t="shared" si="90"/>
        <v/>
      </c>
      <c r="W616" s="318" t="str">
        <f t="shared" si="91"/>
        <v/>
      </c>
    </row>
    <row r="617" spans="1:23" ht="15">
      <c r="A617" s="327" t="str">
        <f>IF(eligibilité!A405="","",eligibilité!A405)</f>
        <v/>
      </c>
      <c r="B617" s="766" t="str">
        <f t="shared" si="81"/>
        <v/>
      </c>
      <c r="C617" s="766"/>
      <c r="D617" s="766"/>
      <c r="E617" s="766"/>
      <c r="F617" s="328" t="str">
        <f>IF(eligibilité!AF405="","",eligibilité!AF405)</f>
        <v/>
      </c>
      <c r="G617" s="329" t="str">
        <f>IF(AND(eligibilité!AG405="",F617="Non éligible"),"Non éligible",eligibilité!AG405)</f>
        <v/>
      </c>
      <c r="H617" s="772" t="str">
        <f t="shared" si="92"/>
        <v/>
      </c>
      <c r="I617" s="772"/>
      <c r="J617" s="772"/>
      <c r="K617" s="447" t="str">
        <f t="shared" si="93"/>
        <v/>
      </c>
      <c r="L617" s="316" t="str">
        <f>eligibilité!AD405</f>
        <v/>
      </c>
      <c r="M617" s="317" t="str">
        <f>eligibilité!AH405</f>
        <v/>
      </c>
      <c r="N617" s="108" t="str">
        <f t="shared" si="82"/>
        <v/>
      </c>
      <c r="O617" s="107" t="str">
        <f t="shared" si="83"/>
        <v/>
      </c>
      <c r="P617" s="109" t="str">
        <f t="shared" si="84"/>
        <v/>
      </c>
      <c r="Q617" s="109" t="str">
        <f t="shared" si="85"/>
        <v/>
      </c>
      <c r="R617" s="316" t="str">
        <f t="shared" si="86"/>
        <v/>
      </c>
      <c r="S617" s="317" t="str">
        <f t="shared" si="87"/>
        <v/>
      </c>
      <c r="T617" s="317" t="str">
        <f t="shared" si="88"/>
        <v/>
      </c>
      <c r="U617" s="318" t="str">
        <f t="shared" si="89"/>
        <v/>
      </c>
      <c r="V617" s="318" t="str">
        <f t="shared" si="90"/>
        <v/>
      </c>
      <c r="W617" s="318" t="str">
        <f t="shared" si="91"/>
        <v/>
      </c>
    </row>
    <row r="618" spans="1:23" ht="15">
      <c r="A618" s="327" t="str">
        <f>IF(eligibilité!A406="","",eligibilité!A406)</f>
        <v/>
      </c>
      <c r="B618" s="766" t="str">
        <f t="shared" si="81"/>
        <v/>
      </c>
      <c r="C618" s="766"/>
      <c r="D618" s="766"/>
      <c r="E618" s="766"/>
      <c r="F618" s="328" t="str">
        <f>IF(eligibilité!AF406="","",eligibilité!AF406)</f>
        <v/>
      </c>
      <c r="G618" s="329" t="str">
        <f>IF(AND(eligibilité!AG406="",F618="Non éligible"),"Non éligible",eligibilité!AG406)</f>
        <v/>
      </c>
      <c r="H618" s="772" t="str">
        <f t="shared" si="92"/>
        <v/>
      </c>
      <c r="I618" s="772"/>
      <c r="J618" s="772"/>
      <c r="K618" s="447" t="str">
        <f t="shared" si="93"/>
        <v/>
      </c>
      <c r="L618" s="316" t="str">
        <f>eligibilité!AD406</f>
        <v/>
      </c>
      <c r="M618" s="317" t="str">
        <f>eligibilité!AH406</f>
        <v/>
      </c>
      <c r="N618" s="108" t="str">
        <f t="shared" si="82"/>
        <v/>
      </c>
      <c r="O618" s="107" t="str">
        <f t="shared" si="83"/>
        <v/>
      </c>
      <c r="P618" s="109" t="str">
        <f t="shared" si="84"/>
        <v/>
      </c>
      <c r="Q618" s="109" t="str">
        <f t="shared" si="85"/>
        <v/>
      </c>
      <c r="R618" s="316" t="str">
        <f t="shared" si="86"/>
        <v/>
      </c>
      <c r="S618" s="317" t="str">
        <f t="shared" si="87"/>
        <v/>
      </c>
      <c r="T618" s="317" t="str">
        <f t="shared" si="88"/>
        <v/>
      </c>
      <c r="U618" s="318" t="str">
        <f t="shared" si="89"/>
        <v/>
      </c>
      <c r="V618" s="318" t="str">
        <f t="shared" si="90"/>
        <v/>
      </c>
      <c r="W618" s="318" t="str">
        <f t="shared" si="91"/>
        <v/>
      </c>
    </row>
    <row r="619" spans="1:23" ht="15">
      <c r="A619" s="327" t="str">
        <f>IF(eligibilité!A407="","",eligibilité!A407)</f>
        <v/>
      </c>
      <c r="B619" s="766" t="str">
        <f t="shared" si="81"/>
        <v/>
      </c>
      <c r="C619" s="766"/>
      <c r="D619" s="766"/>
      <c r="E619" s="766"/>
      <c r="F619" s="328" t="str">
        <f>IF(eligibilité!AF407="","",eligibilité!AF407)</f>
        <v/>
      </c>
      <c r="G619" s="329" t="str">
        <f>IF(AND(eligibilité!AG407="",F619="Non éligible"),"Non éligible",eligibilité!AG407)</f>
        <v/>
      </c>
      <c r="H619" s="772" t="str">
        <f t="shared" si="92"/>
        <v/>
      </c>
      <c r="I619" s="772"/>
      <c r="J619" s="772"/>
      <c r="K619" s="447" t="str">
        <f t="shared" si="93"/>
        <v/>
      </c>
      <c r="L619" s="316" t="str">
        <f>eligibilité!AD407</f>
        <v/>
      </c>
      <c r="M619" s="317" t="str">
        <f>eligibilité!AH407</f>
        <v/>
      </c>
      <c r="N619" s="108" t="str">
        <f t="shared" si="82"/>
        <v/>
      </c>
      <c r="O619" s="107" t="str">
        <f t="shared" si="83"/>
        <v/>
      </c>
      <c r="P619" s="109" t="str">
        <f t="shared" si="84"/>
        <v/>
      </c>
      <c r="Q619" s="109" t="str">
        <f t="shared" si="85"/>
        <v/>
      </c>
      <c r="R619" s="316" t="str">
        <f t="shared" si="86"/>
        <v/>
      </c>
      <c r="S619" s="317" t="str">
        <f t="shared" si="87"/>
        <v/>
      </c>
      <c r="T619" s="317" t="str">
        <f t="shared" si="88"/>
        <v/>
      </c>
      <c r="U619" s="318" t="str">
        <f t="shared" si="89"/>
        <v/>
      </c>
      <c r="V619" s="318" t="str">
        <f t="shared" si="90"/>
        <v/>
      </c>
      <c r="W619" s="318" t="str">
        <f t="shared" si="91"/>
        <v/>
      </c>
    </row>
    <row r="620" spans="1:23" ht="15">
      <c r="A620" s="327" t="str">
        <f>IF(eligibilité!A408="","",eligibilité!A408)</f>
        <v/>
      </c>
      <c r="B620" s="766" t="str">
        <f t="shared" ref="B620:B683" si="94">IF(A620="","","Définir les fonctions ou le poste du dossier")</f>
        <v/>
      </c>
      <c r="C620" s="766"/>
      <c r="D620" s="766"/>
      <c r="E620" s="766"/>
      <c r="F620" s="328" t="str">
        <f>IF(eligibilité!AF408="","",eligibilité!AF408)</f>
        <v/>
      </c>
      <c r="G620" s="329" t="str">
        <f>IF(AND(eligibilité!AG408="",F620="Non éligible"),"Non éligible",eligibilité!AG408)</f>
        <v/>
      </c>
      <c r="H620" s="772" t="str">
        <f t="shared" si="92"/>
        <v/>
      </c>
      <c r="I620" s="772"/>
      <c r="J620" s="772"/>
      <c r="K620" s="447" t="str">
        <f t="shared" si="93"/>
        <v/>
      </c>
      <c r="L620" s="316" t="str">
        <f>eligibilité!AD408</f>
        <v/>
      </c>
      <c r="M620" s="317" t="str">
        <f>eligibilité!AH408</f>
        <v/>
      </c>
      <c r="N620" s="108" t="str">
        <f t="shared" ref="N620:N683" si="95">IF(L620="","",INT(L620/12))</f>
        <v/>
      </c>
      <c r="O620" s="107" t="str">
        <f t="shared" ref="O620:O683" si="96">IF(L620="","",(L620-N620*12))</f>
        <v/>
      </c>
      <c r="P620" s="109" t="str">
        <f t="shared" ref="P620:P683" si="97">IF(L620="","",INT(O620))</f>
        <v/>
      </c>
      <c r="Q620" s="109" t="str">
        <f t="shared" ref="Q620:Q683" si="98">IF(L620="","",ROUNDDOWN((O620-P620)*30.44,0))</f>
        <v/>
      </c>
      <c r="R620" s="316" t="str">
        <f t="shared" ref="R620:R683" si="99">IF(L620="","",$S$226+L620)</f>
        <v/>
      </c>
      <c r="S620" s="317" t="str">
        <f t="shared" ref="S620:S683" si="100">IF(R620="","",R620/12)</f>
        <v/>
      </c>
      <c r="T620" s="317" t="str">
        <f t="shared" ref="T620:T683" si="101">IF(L620="","",INT(S620))</f>
        <v/>
      </c>
      <c r="U620" s="318" t="str">
        <f t="shared" ref="U620:U683" si="102">IF(L620="","",(S620-T620)*12)</f>
        <v/>
      </c>
      <c r="V620" s="318" t="str">
        <f t="shared" ref="V620:V683" si="103">IF(L620="","",INT(U620))</f>
        <v/>
      </c>
      <c r="W620" s="318" t="str">
        <f t="shared" ref="W620:W683" si="104">IF(L620="","",INT((U620-V620)*30.44))</f>
        <v/>
      </c>
    </row>
    <row r="621" spans="1:23" ht="15">
      <c r="A621" s="327" t="str">
        <f>IF(eligibilité!A409="","",eligibilité!A409)</f>
        <v/>
      </c>
      <c r="B621" s="766" t="str">
        <f t="shared" si="94"/>
        <v/>
      </c>
      <c r="C621" s="766"/>
      <c r="D621" s="766"/>
      <c r="E621" s="766"/>
      <c r="F621" s="328" t="str">
        <f>IF(eligibilité!AF409="","",eligibilité!AF409)</f>
        <v/>
      </c>
      <c r="G621" s="329" t="str">
        <f>IF(AND(eligibilité!AG409="",F621="Non éligible"),"Non éligible",eligibilité!AG409)</f>
        <v/>
      </c>
      <c r="H621" s="772" t="str">
        <f t="shared" si="92"/>
        <v/>
      </c>
      <c r="I621" s="772"/>
      <c r="J621" s="772"/>
      <c r="K621" s="447" t="str">
        <f t="shared" si="93"/>
        <v/>
      </c>
      <c r="L621" s="316" t="str">
        <f>eligibilité!AD409</f>
        <v/>
      </c>
      <c r="M621" s="317" t="str">
        <f>eligibilité!AH409</f>
        <v/>
      </c>
      <c r="N621" s="108" t="str">
        <f t="shared" si="95"/>
        <v/>
      </c>
      <c r="O621" s="107" t="str">
        <f t="shared" si="96"/>
        <v/>
      </c>
      <c r="P621" s="109" t="str">
        <f t="shared" si="97"/>
        <v/>
      </c>
      <c r="Q621" s="109" t="str">
        <f t="shared" si="98"/>
        <v/>
      </c>
      <c r="R621" s="316" t="str">
        <f t="shared" si="99"/>
        <v/>
      </c>
      <c r="S621" s="317" t="str">
        <f t="shared" si="100"/>
        <v/>
      </c>
      <c r="T621" s="317" t="str">
        <f t="shared" si="101"/>
        <v/>
      </c>
      <c r="U621" s="318" t="str">
        <f t="shared" si="102"/>
        <v/>
      </c>
      <c r="V621" s="318" t="str">
        <f t="shared" si="103"/>
        <v/>
      </c>
      <c r="W621" s="318" t="str">
        <f t="shared" si="104"/>
        <v/>
      </c>
    </row>
    <row r="622" spans="1:23" ht="15">
      <c r="A622" s="327" t="str">
        <f>IF(eligibilité!A410="","",eligibilité!A410)</f>
        <v/>
      </c>
      <c r="B622" s="766" t="str">
        <f t="shared" si="94"/>
        <v/>
      </c>
      <c r="C622" s="766"/>
      <c r="D622" s="766"/>
      <c r="E622" s="766"/>
      <c r="F622" s="328" t="str">
        <f>IF(eligibilité!AF410="","",eligibilité!AF410)</f>
        <v/>
      </c>
      <c r="G622" s="329" t="str">
        <f>IF(AND(eligibilité!AG410="",F622="Non éligible"),"Non éligible",eligibilité!AG410)</f>
        <v/>
      </c>
      <c r="H622" s="772" t="str">
        <f t="shared" si="92"/>
        <v/>
      </c>
      <c r="I622" s="772"/>
      <c r="J622" s="772"/>
      <c r="K622" s="447" t="str">
        <f t="shared" si="93"/>
        <v/>
      </c>
      <c r="L622" s="316" t="str">
        <f>eligibilité!AD410</f>
        <v/>
      </c>
      <c r="M622" s="317" t="str">
        <f>eligibilité!AH410</f>
        <v/>
      </c>
      <c r="N622" s="108" t="str">
        <f t="shared" si="95"/>
        <v/>
      </c>
      <c r="O622" s="107" t="str">
        <f t="shared" si="96"/>
        <v/>
      </c>
      <c r="P622" s="109" t="str">
        <f t="shared" si="97"/>
        <v/>
      </c>
      <c r="Q622" s="109" t="str">
        <f t="shared" si="98"/>
        <v/>
      </c>
      <c r="R622" s="316" t="str">
        <f t="shared" si="99"/>
        <v/>
      </c>
      <c r="S622" s="317" t="str">
        <f t="shared" si="100"/>
        <v/>
      </c>
      <c r="T622" s="317" t="str">
        <f t="shared" si="101"/>
        <v/>
      </c>
      <c r="U622" s="318" t="str">
        <f t="shared" si="102"/>
        <v/>
      </c>
      <c r="V622" s="318" t="str">
        <f t="shared" si="103"/>
        <v/>
      </c>
      <c r="W622" s="318" t="str">
        <f t="shared" si="104"/>
        <v/>
      </c>
    </row>
    <row r="623" spans="1:23" ht="15">
      <c r="A623" s="327" t="str">
        <f>IF(eligibilité!A411="","",eligibilité!A411)</f>
        <v/>
      </c>
      <c r="B623" s="766" t="str">
        <f t="shared" si="94"/>
        <v/>
      </c>
      <c r="C623" s="766"/>
      <c r="D623" s="766"/>
      <c r="E623" s="766"/>
      <c r="F623" s="328" t="str">
        <f>IF(eligibilité!AF411="","",eligibilité!AF411)</f>
        <v/>
      </c>
      <c r="G623" s="329" t="str">
        <f>IF(AND(eligibilité!AG411="",F623="Non éligible"),"Non éligible",eligibilité!AG411)</f>
        <v/>
      </c>
      <c r="H623" s="772" t="str">
        <f t="shared" si="92"/>
        <v/>
      </c>
      <c r="I623" s="772"/>
      <c r="J623" s="772"/>
      <c r="K623" s="447" t="str">
        <f t="shared" si="93"/>
        <v/>
      </c>
      <c r="L623" s="316" t="str">
        <f>eligibilité!AD411</f>
        <v/>
      </c>
      <c r="M623" s="317" t="str">
        <f>eligibilité!AH411</f>
        <v/>
      </c>
      <c r="N623" s="108" t="str">
        <f t="shared" si="95"/>
        <v/>
      </c>
      <c r="O623" s="107" t="str">
        <f t="shared" si="96"/>
        <v/>
      </c>
      <c r="P623" s="109" t="str">
        <f t="shared" si="97"/>
        <v/>
      </c>
      <c r="Q623" s="109" t="str">
        <f t="shared" si="98"/>
        <v/>
      </c>
      <c r="R623" s="316" t="str">
        <f t="shared" si="99"/>
        <v/>
      </c>
      <c r="S623" s="317" t="str">
        <f t="shared" si="100"/>
        <v/>
      </c>
      <c r="T623" s="317" t="str">
        <f t="shared" si="101"/>
        <v/>
      </c>
      <c r="U623" s="318" t="str">
        <f t="shared" si="102"/>
        <v/>
      </c>
      <c r="V623" s="318" t="str">
        <f t="shared" si="103"/>
        <v/>
      </c>
      <c r="W623" s="318" t="str">
        <f t="shared" si="104"/>
        <v/>
      </c>
    </row>
    <row r="624" spans="1:23" ht="15">
      <c r="A624" s="327" t="str">
        <f>IF(eligibilité!A412="","",eligibilité!A412)</f>
        <v/>
      </c>
      <c r="B624" s="766" t="str">
        <f t="shared" si="94"/>
        <v/>
      </c>
      <c r="C624" s="766"/>
      <c r="D624" s="766"/>
      <c r="E624" s="766"/>
      <c r="F624" s="328" t="str">
        <f>IF(eligibilité!AF412="","",eligibilité!AF412)</f>
        <v/>
      </c>
      <c r="G624" s="329" t="str">
        <f>IF(AND(eligibilité!AG412="",F624="Non éligible"),"Non éligible",eligibilité!AG412)</f>
        <v/>
      </c>
      <c r="H624" s="772" t="str">
        <f t="shared" si="92"/>
        <v/>
      </c>
      <c r="I624" s="772"/>
      <c r="J624" s="772"/>
      <c r="K624" s="447" t="str">
        <f t="shared" si="93"/>
        <v/>
      </c>
      <c r="L624" s="316" t="str">
        <f>eligibilité!AD412</f>
        <v/>
      </c>
      <c r="M624" s="317" t="str">
        <f>eligibilité!AH412</f>
        <v/>
      </c>
      <c r="N624" s="108" t="str">
        <f t="shared" si="95"/>
        <v/>
      </c>
      <c r="O624" s="107" t="str">
        <f t="shared" si="96"/>
        <v/>
      </c>
      <c r="P624" s="109" t="str">
        <f t="shared" si="97"/>
        <v/>
      </c>
      <c r="Q624" s="109" t="str">
        <f t="shared" si="98"/>
        <v/>
      </c>
      <c r="R624" s="316" t="str">
        <f t="shared" si="99"/>
        <v/>
      </c>
      <c r="S624" s="317" t="str">
        <f t="shared" si="100"/>
        <v/>
      </c>
      <c r="T624" s="317" t="str">
        <f t="shared" si="101"/>
        <v/>
      </c>
      <c r="U624" s="318" t="str">
        <f t="shared" si="102"/>
        <v/>
      </c>
      <c r="V624" s="318" t="str">
        <f t="shared" si="103"/>
        <v/>
      </c>
      <c r="W624" s="318" t="str">
        <f t="shared" si="104"/>
        <v/>
      </c>
    </row>
    <row r="625" spans="1:23" ht="15">
      <c r="A625" s="327" t="str">
        <f>IF(eligibilité!A413="","",eligibilité!A413)</f>
        <v/>
      </c>
      <c r="B625" s="766" t="str">
        <f t="shared" si="94"/>
        <v/>
      </c>
      <c r="C625" s="766"/>
      <c r="D625" s="766"/>
      <c r="E625" s="766"/>
      <c r="F625" s="328" t="str">
        <f>IF(eligibilité!AF413="","",eligibilité!AF413)</f>
        <v/>
      </c>
      <c r="G625" s="329" t="str">
        <f>IF(AND(eligibilité!AG413="",F625="Non éligible"),"Non éligible",eligibilité!AG413)</f>
        <v/>
      </c>
      <c r="H625" s="772" t="str">
        <f t="shared" si="92"/>
        <v/>
      </c>
      <c r="I625" s="772"/>
      <c r="J625" s="772"/>
      <c r="K625" s="447" t="str">
        <f t="shared" si="93"/>
        <v/>
      </c>
      <c r="L625" s="316" t="str">
        <f>eligibilité!AD413</f>
        <v/>
      </c>
      <c r="M625" s="317" t="str">
        <f>eligibilité!AH413</f>
        <v/>
      </c>
      <c r="N625" s="108" t="str">
        <f t="shared" si="95"/>
        <v/>
      </c>
      <c r="O625" s="107" t="str">
        <f t="shared" si="96"/>
        <v/>
      </c>
      <c r="P625" s="109" t="str">
        <f t="shared" si="97"/>
        <v/>
      </c>
      <c r="Q625" s="109" t="str">
        <f t="shared" si="98"/>
        <v/>
      </c>
      <c r="R625" s="316" t="str">
        <f t="shared" si="99"/>
        <v/>
      </c>
      <c r="S625" s="317" t="str">
        <f t="shared" si="100"/>
        <v/>
      </c>
      <c r="T625" s="317" t="str">
        <f t="shared" si="101"/>
        <v/>
      </c>
      <c r="U625" s="318" t="str">
        <f t="shared" si="102"/>
        <v/>
      </c>
      <c r="V625" s="318" t="str">
        <f t="shared" si="103"/>
        <v/>
      </c>
      <c r="W625" s="318" t="str">
        <f t="shared" si="104"/>
        <v/>
      </c>
    </row>
    <row r="626" spans="1:23" ht="15">
      <c r="A626" s="327" t="str">
        <f>IF(eligibilité!A414="","",eligibilité!A414)</f>
        <v/>
      </c>
      <c r="B626" s="766" t="str">
        <f t="shared" si="94"/>
        <v/>
      </c>
      <c r="C626" s="766"/>
      <c r="D626" s="766"/>
      <c r="E626" s="766"/>
      <c r="F626" s="328" t="str">
        <f>IF(eligibilité!AF414="","",eligibilité!AF414)</f>
        <v/>
      </c>
      <c r="G626" s="329" t="str">
        <f>IF(AND(eligibilité!AG414="",F626="Non éligible"),"Non éligible",eligibilité!AG414)</f>
        <v/>
      </c>
      <c r="H626" s="772" t="str">
        <f t="shared" si="92"/>
        <v/>
      </c>
      <c r="I626" s="772"/>
      <c r="J626" s="772"/>
      <c r="K626" s="447" t="str">
        <f t="shared" si="93"/>
        <v/>
      </c>
      <c r="L626" s="316" t="str">
        <f>eligibilité!AD414</f>
        <v/>
      </c>
      <c r="M626" s="317" t="str">
        <f>eligibilité!AH414</f>
        <v/>
      </c>
      <c r="N626" s="108" t="str">
        <f t="shared" si="95"/>
        <v/>
      </c>
      <c r="O626" s="107" t="str">
        <f t="shared" si="96"/>
        <v/>
      </c>
      <c r="P626" s="109" t="str">
        <f t="shared" si="97"/>
        <v/>
      </c>
      <c r="Q626" s="109" t="str">
        <f t="shared" si="98"/>
        <v/>
      </c>
      <c r="R626" s="316" t="str">
        <f t="shared" si="99"/>
        <v/>
      </c>
      <c r="S626" s="317" t="str">
        <f t="shared" si="100"/>
        <v/>
      </c>
      <c r="T626" s="317" t="str">
        <f t="shared" si="101"/>
        <v/>
      </c>
      <c r="U626" s="318" t="str">
        <f t="shared" si="102"/>
        <v/>
      </c>
      <c r="V626" s="318" t="str">
        <f t="shared" si="103"/>
        <v/>
      </c>
      <c r="W626" s="318" t="str">
        <f t="shared" si="104"/>
        <v/>
      </c>
    </row>
    <row r="627" spans="1:23" ht="15">
      <c r="A627" s="327" t="str">
        <f>IF(eligibilité!A415="","",eligibilité!A415)</f>
        <v/>
      </c>
      <c r="B627" s="766" t="str">
        <f t="shared" si="94"/>
        <v/>
      </c>
      <c r="C627" s="766"/>
      <c r="D627" s="766"/>
      <c r="E627" s="766"/>
      <c r="F627" s="328" t="str">
        <f>IF(eligibilité!AF415="","",eligibilité!AF415)</f>
        <v/>
      </c>
      <c r="G627" s="329" t="str">
        <f>IF(AND(eligibilité!AG415="",F627="Non éligible"),"Non éligible",eligibilité!AG415)</f>
        <v/>
      </c>
      <c r="H627" s="772" t="str">
        <f t="shared" si="92"/>
        <v/>
      </c>
      <c r="I627" s="772"/>
      <c r="J627" s="772"/>
      <c r="K627" s="447" t="str">
        <f t="shared" si="93"/>
        <v/>
      </c>
      <c r="L627" s="316" t="str">
        <f>eligibilité!AD415</f>
        <v/>
      </c>
      <c r="M627" s="317" t="str">
        <f>eligibilité!AH415</f>
        <v/>
      </c>
      <c r="N627" s="108" t="str">
        <f t="shared" si="95"/>
        <v/>
      </c>
      <c r="O627" s="107" t="str">
        <f t="shared" si="96"/>
        <v/>
      </c>
      <c r="P627" s="109" t="str">
        <f t="shared" si="97"/>
        <v/>
      </c>
      <c r="Q627" s="109" t="str">
        <f t="shared" si="98"/>
        <v/>
      </c>
      <c r="R627" s="316" t="str">
        <f t="shared" si="99"/>
        <v/>
      </c>
      <c r="S627" s="317" t="str">
        <f t="shared" si="100"/>
        <v/>
      </c>
      <c r="T627" s="317" t="str">
        <f t="shared" si="101"/>
        <v/>
      </c>
      <c r="U627" s="318" t="str">
        <f t="shared" si="102"/>
        <v/>
      </c>
      <c r="V627" s="318" t="str">
        <f t="shared" si="103"/>
        <v/>
      </c>
      <c r="W627" s="318" t="str">
        <f t="shared" si="104"/>
        <v/>
      </c>
    </row>
    <row r="628" spans="1:23" ht="15">
      <c r="A628" s="327" t="str">
        <f>IF(eligibilité!A416="","",eligibilité!A416)</f>
        <v/>
      </c>
      <c r="B628" s="766" t="str">
        <f t="shared" si="94"/>
        <v/>
      </c>
      <c r="C628" s="766"/>
      <c r="D628" s="766"/>
      <c r="E628" s="766"/>
      <c r="F628" s="328" t="str">
        <f>IF(eligibilité!AF416="","",eligibilité!AF416)</f>
        <v/>
      </c>
      <c r="G628" s="329" t="str">
        <f>IF(AND(eligibilité!AG416="",F628="Non éligible"),"Non éligible",eligibilité!AG416)</f>
        <v/>
      </c>
      <c r="H628" s="772" t="str">
        <f t="shared" si="92"/>
        <v/>
      </c>
      <c r="I628" s="772"/>
      <c r="J628" s="772"/>
      <c r="K628" s="447" t="str">
        <f t="shared" si="93"/>
        <v/>
      </c>
      <c r="L628" s="316" t="str">
        <f>eligibilité!AD416</f>
        <v/>
      </c>
      <c r="M628" s="317" t="str">
        <f>eligibilité!AH416</f>
        <v/>
      </c>
      <c r="N628" s="108" t="str">
        <f t="shared" si="95"/>
        <v/>
      </c>
      <c r="O628" s="107" t="str">
        <f t="shared" si="96"/>
        <v/>
      </c>
      <c r="P628" s="109" t="str">
        <f t="shared" si="97"/>
        <v/>
      </c>
      <c r="Q628" s="109" t="str">
        <f t="shared" si="98"/>
        <v/>
      </c>
      <c r="R628" s="316" t="str">
        <f t="shared" si="99"/>
        <v/>
      </c>
      <c r="S628" s="317" t="str">
        <f t="shared" si="100"/>
        <v/>
      </c>
      <c r="T628" s="317" t="str">
        <f t="shared" si="101"/>
        <v/>
      </c>
      <c r="U628" s="318" t="str">
        <f t="shared" si="102"/>
        <v/>
      </c>
      <c r="V628" s="318" t="str">
        <f t="shared" si="103"/>
        <v/>
      </c>
      <c r="W628" s="318" t="str">
        <f t="shared" si="104"/>
        <v/>
      </c>
    </row>
    <row r="629" spans="1:23" ht="15">
      <c r="A629" s="327" t="str">
        <f>IF(eligibilité!A417="","",eligibilité!A417)</f>
        <v/>
      </c>
      <c r="B629" s="766" t="str">
        <f t="shared" si="94"/>
        <v/>
      </c>
      <c r="C629" s="766"/>
      <c r="D629" s="766"/>
      <c r="E629" s="766"/>
      <c r="F629" s="328" t="str">
        <f>IF(eligibilité!AF417="","",eligibilité!AF417)</f>
        <v/>
      </c>
      <c r="G629" s="329" t="str">
        <f>IF(AND(eligibilité!AG417="",F629="Non éligible"),"Non éligible",eligibilité!AG417)</f>
        <v/>
      </c>
      <c r="H629" s="772" t="str">
        <f t="shared" si="92"/>
        <v/>
      </c>
      <c r="I629" s="772"/>
      <c r="J629" s="772"/>
      <c r="K629" s="447" t="str">
        <f t="shared" si="93"/>
        <v/>
      </c>
      <c r="L629" s="316" t="str">
        <f>eligibilité!AD417</f>
        <v/>
      </c>
      <c r="M629" s="317" t="str">
        <f>eligibilité!AH417</f>
        <v/>
      </c>
      <c r="N629" s="108" t="str">
        <f t="shared" si="95"/>
        <v/>
      </c>
      <c r="O629" s="107" t="str">
        <f t="shared" si="96"/>
        <v/>
      </c>
      <c r="P629" s="109" t="str">
        <f t="shared" si="97"/>
        <v/>
      </c>
      <c r="Q629" s="109" t="str">
        <f t="shared" si="98"/>
        <v/>
      </c>
      <c r="R629" s="316" t="str">
        <f t="shared" si="99"/>
        <v/>
      </c>
      <c r="S629" s="317" t="str">
        <f t="shared" si="100"/>
        <v/>
      </c>
      <c r="T629" s="317" t="str">
        <f t="shared" si="101"/>
        <v/>
      </c>
      <c r="U629" s="318" t="str">
        <f t="shared" si="102"/>
        <v/>
      </c>
      <c r="V629" s="318" t="str">
        <f t="shared" si="103"/>
        <v/>
      </c>
      <c r="W629" s="318" t="str">
        <f t="shared" si="104"/>
        <v/>
      </c>
    </row>
    <row r="630" spans="1:23" ht="15">
      <c r="A630" s="327" t="str">
        <f>IF(eligibilité!A418="","",eligibilité!A418)</f>
        <v/>
      </c>
      <c r="B630" s="766" t="str">
        <f t="shared" si="94"/>
        <v/>
      </c>
      <c r="C630" s="766"/>
      <c r="D630" s="766"/>
      <c r="E630" s="766"/>
      <c r="F630" s="328" t="str">
        <f>IF(eligibilité!AF418="","",eligibilité!AF418)</f>
        <v/>
      </c>
      <c r="G630" s="329" t="str">
        <f>IF(AND(eligibilité!AG418="",F630="Non éligible"),"Non éligible",eligibilité!AG418)</f>
        <v/>
      </c>
      <c r="H630" s="772" t="str">
        <f t="shared" si="92"/>
        <v/>
      </c>
      <c r="I630" s="772"/>
      <c r="J630" s="772"/>
      <c r="K630" s="447" t="str">
        <f t="shared" si="93"/>
        <v/>
      </c>
      <c r="L630" s="316" t="str">
        <f>eligibilité!AD418</f>
        <v/>
      </c>
      <c r="M630" s="317" t="str">
        <f>eligibilité!AH418</f>
        <v/>
      </c>
      <c r="N630" s="108" t="str">
        <f t="shared" si="95"/>
        <v/>
      </c>
      <c r="O630" s="107" t="str">
        <f t="shared" si="96"/>
        <v/>
      </c>
      <c r="P630" s="109" t="str">
        <f t="shared" si="97"/>
        <v/>
      </c>
      <c r="Q630" s="109" t="str">
        <f t="shared" si="98"/>
        <v/>
      </c>
      <c r="R630" s="316" t="str">
        <f t="shared" si="99"/>
        <v/>
      </c>
      <c r="S630" s="317" t="str">
        <f t="shared" si="100"/>
        <v/>
      </c>
      <c r="T630" s="317" t="str">
        <f t="shared" si="101"/>
        <v/>
      </c>
      <c r="U630" s="318" t="str">
        <f t="shared" si="102"/>
        <v/>
      </c>
      <c r="V630" s="318" t="str">
        <f t="shared" si="103"/>
        <v/>
      </c>
      <c r="W630" s="318" t="str">
        <f t="shared" si="104"/>
        <v/>
      </c>
    </row>
    <row r="631" spans="1:23" ht="15">
      <c r="A631" s="327" t="str">
        <f>IF(eligibilité!A419="","",eligibilité!A419)</f>
        <v/>
      </c>
      <c r="B631" s="766" t="str">
        <f t="shared" si="94"/>
        <v/>
      </c>
      <c r="C631" s="766"/>
      <c r="D631" s="766"/>
      <c r="E631" s="766"/>
      <c r="F631" s="328" t="str">
        <f>IF(eligibilité!AF419="","",eligibilité!AF419)</f>
        <v/>
      </c>
      <c r="G631" s="329" t="str">
        <f>IF(AND(eligibilité!AG419="",F631="Non éligible"),"Non éligible",eligibilité!AG419)</f>
        <v/>
      </c>
      <c r="H631" s="772" t="str">
        <f t="shared" si="92"/>
        <v/>
      </c>
      <c r="I631" s="772"/>
      <c r="J631" s="772"/>
      <c r="K631" s="447" t="str">
        <f t="shared" si="93"/>
        <v/>
      </c>
      <c r="L631" s="316" t="str">
        <f>eligibilité!AD419</f>
        <v/>
      </c>
      <c r="M631" s="317" t="str">
        <f>eligibilité!AH419</f>
        <v/>
      </c>
      <c r="N631" s="108" t="str">
        <f t="shared" si="95"/>
        <v/>
      </c>
      <c r="O631" s="107" t="str">
        <f t="shared" si="96"/>
        <v/>
      </c>
      <c r="P631" s="109" t="str">
        <f t="shared" si="97"/>
        <v/>
      </c>
      <c r="Q631" s="109" t="str">
        <f t="shared" si="98"/>
        <v/>
      </c>
      <c r="R631" s="316" t="str">
        <f t="shared" si="99"/>
        <v/>
      </c>
      <c r="S631" s="317" t="str">
        <f t="shared" si="100"/>
        <v/>
      </c>
      <c r="T631" s="317" t="str">
        <f t="shared" si="101"/>
        <v/>
      </c>
      <c r="U631" s="318" t="str">
        <f t="shared" si="102"/>
        <v/>
      </c>
      <c r="V631" s="318" t="str">
        <f t="shared" si="103"/>
        <v/>
      </c>
      <c r="W631" s="318" t="str">
        <f t="shared" si="104"/>
        <v/>
      </c>
    </row>
    <row r="632" spans="1:23" ht="15">
      <c r="A632" s="327" t="str">
        <f>IF(eligibilité!A420="","",eligibilité!A420)</f>
        <v/>
      </c>
      <c r="B632" s="766" t="str">
        <f t="shared" si="94"/>
        <v/>
      </c>
      <c r="C632" s="766"/>
      <c r="D632" s="766"/>
      <c r="E632" s="766"/>
      <c r="F632" s="328" t="str">
        <f>IF(eligibilité!AF420="","",eligibilité!AF420)</f>
        <v/>
      </c>
      <c r="G632" s="329" t="str">
        <f>IF(AND(eligibilité!AG420="",F632="Non éligible"),"Non éligible",eligibilité!AG420)</f>
        <v/>
      </c>
      <c r="H632" s="772" t="str">
        <f t="shared" si="92"/>
        <v/>
      </c>
      <c r="I632" s="772"/>
      <c r="J632" s="772"/>
      <c r="K632" s="447" t="str">
        <f t="shared" si="93"/>
        <v/>
      </c>
      <c r="L632" s="316" t="str">
        <f>eligibilité!AD420</f>
        <v/>
      </c>
      <c r="M632" s="317" t="str">
        <f>eligibilité!AH420</f>
        <v/>
      </c>
      <c r="N632" s="108" t="str">
        <f t="shared" si="95"/>
        <v/>
      </c>
      <c r="O632" s="107" t="str">
        <f t="shared" si="96"/>
        <v/>
      </c>
      <c r="P632" s="109" t="str">
        <f t="shared" si="97"/>
        <v/>
      </c>
      <c r="Q632" s="109" t="str">
        <f t="shared" si="98"/>
        <v/>
      </c>
      <c r="R632" s="316" t="str">
        <f t="shared" si="99"/>
        <v/>
      </c>
      <c r="S632" s="317" t="str">
        <f t="shared" si="100"/>
        <v/>
      </c>
      <c r="T632" s="317" t="str">
        <f t="shared" si="101"/>
        <v/>
      </c>
      <c r="U632" s="318" t="str">
        <f t="shared" si="102"/>
        <v/>
      </c>
      <c r="V632" s="318" t="str">
        <f t="shared" si="103"/>
        <v/>
      </c>
      <c r="W632" s="318" t="str">
        <f t="shared" si="104"/>
        <v/>
      </c>
    </row>
    <row r="633" spans="1:23" ht="15">
      <c r="A633" s="327" t="str">
        <f>IF(eligibilité!A421="","",eligibilité!A421)</f>
        <v/>
      </c>
      <c r="B633" s="766" t="str">
        <f t="shared" si="94"/>
        <v/>
      </c>
      <c r="C633" s="766"/>
      <c r="D633" s="766"/>
      <c r="E633" s="766"/>
      <c r="F633" s="328" t="str">
        <f>IF(eligibilité!AF421="","",eligibilité!AF421)</f>
        <v/>
      </c>
      <c r="G633" s="329" t="str">
        <f>IF(AND(eligibilité!AG421="",F633="Non éligible"),"Non éligible",eligibilité!AG421)</f>
        <v/>
      </c>
      <c r="H633" s="772" t="str">
        <f t="shared" si="92"/>
        <v/>
      </c>
      <c r="I633" s="772"/>
      <c r="J633" s="772"/>
      <c r="K633" s="447" t="str">
        <f t="shared" si="93"/>
        <v/>
      </c>
      <c r="L633" s="316" t="str">
        <f>eligibilité!AD421</f>
        <v/>
      </c>
      <c r="M633" s="317" t="str">
        <f>eligibilité!AH421</f>
        <v/>
      </c>
      <c r="N633" s="108" t="str">
        <f t="shared" si="95"/>
        <v/>
      </c>
      <c r="O633" s="107" t="str">
        <f t="shared" si="96"/>
        <v/>
      </c>
      <c r="P633" s="109" t="str">
        <f t="shared" si="97"/>
        <v/>
      </c>
      <c r="Q633" s="109" t="str">
        <f t="shared" si="98"/>
        <v/>
      </c>
      <c r="R633" s="316" t="str">
        <f t="shared" si="99"/>
        <v/>
      </c>
      <c r="S633" s="317" t="str">
        <f t="shared" si="100"/>
        <v/>
      </c>
      <c r="T633" s="317" t="str">
        <f t="shared" si="101"/>
        <v/>
      </c>
      <c r="U633" s="318" t="str">
        <f t="shared" si="102"/>
        <v/>
      </c>
      <c r="V633" s="318" t="str">
        <f t="shared" si="103"/>
        <v/>
      </c>
      <c r="W633" s="318" t="str">
        <f t="shared" si="104"/>
        <v/>
      </c>
    </row>
    <row r="634" spans="1:23" ht="15">
      <c r="A634" s="327" t="str">
        <f>IF(eligibilité!A422="","",eligibilité!A422)</f>
        <v/>
      </c>
      <c r="B634" s="766" t="str">
        <f t="shared" si="94"/>
        <v/>
      </c>
      <c r="C634" s="766"/>
      <c r="D634" s="766"/>
      <c r="E634" s="766"/>
      <c r="F634" s="328" t="str">
        <f>IF(eligibilité!AF422="","",eligibilité!AF422)</f>
        <v/>
      </c>
      <c r="G634" s="329" t="str">
        <f>IF(AND(eligibilité!AG422="",F634="Non éligible"),"Non éligible",eligibilité!AG422)</f>
        <v/>
      </c>
      <c r="H634" s="772" t="str">
        <f t="shared" si="92"/>
        <v/>
      </c>
      <c r="I634" s="772"/>
      <c r="J634" s="772"/>
      <c r="K634" s="447" t="str">
        <f t="shared" si="93"/>
        <v/>
      </c>
      <c r="L634" s="316" t="str">
        <f>eligibilité!AD422</f>
        <v/>
      </c>
      <c r="M634" s="317" t="str">
        <f>eligibilité!AH422</f>
        <v/>
      </c>
      <c r="N634" s="108" t="str">
        <f t="shared" si="95"/>
        <v/>
      </c>
      <c r="O634" s="107" t="str">
        <f t="shared" si="96"/>
        <v/>
      </c>
      <c r="P634" s="109" t="str">
        <f t="shared" si="97"/>
        <v/>
      </c>
      <c r="Q634" s="109" t="str">
        <f t="shared" si="98"/>
        <v/>
      </c>
      <c r="R634" s="316" t="str">
        <f t="shared" si="99"/>
        <v/>
      </c>
      <c r="S634" s="317" t="str">
        <f t="shared" si="100"/>
        <v/>
      </c>
      <c r="T634" s="317" t="str">
        <f t="shared" si="101"/>
        <v/>
      </c>
      <c r="U634" s="318" t="str">
        <f t="shared" si="102"/>
        <v/>
      </c>
      <c r="V634" s="318" t="str">
        <f t="shared" si="103"/>
        <v/>
      </c>
      <c r="W634" s="318" t="str">
        <f t="shared" si="104"/>
        <v/>
      </c>
    </row>
    <row r="635" spans="1:23" ht="15">
      <c r="A635" s="327" t="str">
        <f>IF(eligibilité!A423="","",eligibilité!A423)</f>
        <v/>
      </c>
      <c r="B635" s="766" t="str">
        <f t="shared" si="94"/>
        <v/>
      </c>
      <c r="C635" s="766"/>
      <c r="D635" s="766"/>
      <c r="E635" s="766"/>
      <c r="F635" s="328" t="str">
        <f>IF(eligibilité!AF423="","",eligibilité!AF423)</f>
        <v/>
      </c>
      <c r="G635" s="329" t="str">
        <f>IF(AND(eligibilité!AG423="",F635="Non éligible"),"Non éligible",eligibilité!AG423)</f>
        <v/>
      </c>
      <c r="H635" s="772" t="str">
        <f t="shared" si="92"/>
        <v/>
      </c>
      <c r="I635" s="772"/>
      <c r="J635" s="772"/>
      <c r="K635" s="447" t="str">
        <f t="shared" si="93"/>
        <v/>
      </c>
      <c r="L635" s="316" t="str">
        <f>eligibilité!AD423</f>
        <v/>
      </c>
      <c r="M635" s="317" t="str">
        <f>eligibilité!AH423</f>
        <v/>
      </c>
      <c r="N635" s="108" t="str">
        <f t="shared" si="95"/>
        <v/>
      </c>
      <c r="O635" s="107" t="str">
        <f t="shared" si="96"/>
        <v/>
      </c>
      <c r="P635" s="109" t="str">
        <f t="shared" si="97"/>
        <v/>
      </c>
      <c r="Q635" s="109" t="str">
        <f t="shared" si="98"/>
        <v/>
      </c>
      <c r="R635" s="316" t="str">
        <f t="shared" si="99"/>
        <v/>
      </c>
      <c r="S635" s="317" t="str">
        <f t="shared" si="100"/>
        <v/>
      </c>
      <c r="T635" s="317" t="str">
        <f t="shared" si="101"/>
        <v/>
      </c>
      <c r="U635" s="318" t="str">
        <f t="shared" si="102"/>
        <v/>
      </c>
      <c r="V635" s="318" t="str">
        <f t="shared" si="103"/>
        <v/>
      </c>
      <c r="W635" s="318" t="str">
        <f t="shared" si="104"/>
        <v/>
      </c>
    </row>
    <row r="636" spans="1:23" ht="15">
      <c r="A636" s="327" t="str">
        <f>IF(eligibilité!A424="","",eligibilité!A424)</f>
        <v/>
      </c>
      <c r="B636" s="766" t="str">
        <f t="shared" si="94"/>
        <v/>
      </c>
      <c r="C636" s="766"/>
      <c r="D636" s="766"/>
      <c r="E636" s="766"/>
      <c r="F636" s="328" t="str">
        <f>IF(eligibilité!AF424="","",eligibilité!AF424)</f>
        <v/>
      </c>
      <c r="G636" s="329" t="str">
        <f>IF(AND(eligibilité!AG424="",F636="Non éligible"),"Non éligible",eligibilité!AG424)</f>
        <v/>
      </c>
      <c r="H636" s="772" t="str">
        <f t="shared" si="92"/>
        <v/>
      </c>
      <c r="I636" s="772"/>
      <c r="J636" s="772"/>
      <c r="K636" s="447" t="str">
        <f t="shared" si="93"/>
        <v/>
      </c>
      <c r="L636" s="316" t="str">
        <f>eligibilité!AD424</f>
        <v/>
      </c>
      <c r="M636" s="317" t="str">
        <f>eligibilité!AH424</f>
        <v/>
      </c>
      <c r="N636" s="108" t="str">
        <f t="shared" si="95"/>
        <v/>
      </c>
      <c r="O636" s="107" t="str">
        <f t="shared" si="96"/>
        <v/>
      </c>
      <c r="P636" s="109" t="str">
        <f t="shared" si="97"/>
        <v/>
      </c>
      <c r="Q636" s="109" t="str">
        <f t="shared" si="98"/>
        <v/>
      </c>
      <c r="R636" s="316" t="str">
        <f t="shared" si="99"/>
        <v/>
      </c>
      <c r="S636" s="317" t="str">
        <f t="shared" si="100"/>
        <v/>
      </c>
      <c r="T636" s="317" t="str">
        <f t="shared" si="101"/>
        <v/>
      </c>
      <c r="U636" s="318" t="str">
        <f t="shared" si="102"/>
        <v/>
      </c>
      <c r="V636" s="318" t="str">
        <f t="shared" si="103"/>
        <v/>
      </c>
      <c r="W636" s="318" t="str">
        <f t="shared" si="104"/>
        <v/>
      </c>
    </row>
    <row r="637" spans="1:23" ht="15">
      <c r="A637" s="327" t="str">
        <f>IF(eligibilité!A425="","",eligibilité!A425)</f>
        <v/>
      </c>
      <c r="B637" s="766" t="str">
        <f t="shared" si="94"/>
        <v/>
      </c>
      <c r="C637" s="766"/>
      <c r="D637" s="766"/>
      <c r="E637" s="766"/>
      <c r="F637" s="328" t="str">
        <f>IF(eligibilité!AF425="","",eligibilité!AF425)</f>
        <v/>
      </c>
      <c r="G637" s="329" t="str">
        <f>IF(AND(eligibilité!AG425="",F637="Non éligible"),"Non éligible",eligibilité!AG425)</f>
        <v/>
      </c>
      <c r="H637" s="772" t="str">
        <f t="shared" si="92"/>
        <v/>
      </c>
      <c r="I637" s="772"/>
      <c r="J637" s="772"/>
      <c r="K637" s="447" t="str">
        <f t="shared" si="93"/>
        <v/>
      </c>
      <c r="L637" s="316" t="str">
        <f>eligibilité!AD425</f>
        <v/>
      </c>
      <c r="M637" s="317" t="str">
        <f>eligibilité!AH425</f>
        <v/>
      </c>
      <c r="N637" s="108" t="str">
        <f t="shared" si="95"/>
        <v/>
      </c>
      <c r="O637" s="107" t="str">
        <f t="shared" si="96"/>
        <v/>
      </c>
      <c r="P637" s="109" t="str">
        <f t="shared" si="97"/>
        <v/>
      </c>
      <c r="Q637" s="109" t="str">
        <f t="shared" si="98"/>
        <v/>
      </c>
      <c r="R637" s="316" t="str">
        <f t="shared" si="99"/>
        <v/>
      </c>
      <c r="S637" s="317" t="str">
        <f t="shared" si="100"/>
        <v/>
      </c>
      <c r="T637" s="317" t="str">
        <f t="shared" si="101"/>
        <v/>
      </c>
      <c r="U637" s="318" t="str">
        <f t="shared" si="102"/>
        <v/>
      </c>
      <c r="V637" s="318" t="str">
        <f t="shared" si="103"/>
        <v/>
      </c>
      <c r="W637" s="318" t="str">
        <f t="shared" si="104"/>
        <v/>
      </c>
    </row>
    <row r="638" spans="1:23" ht="15">
      <c r="A638" s="327" t="str">
        <f>IF(eligibilité!A426="","",eligibilité!A426)</f>
        <v/>
      </c>
      <c r="B638" s="766" t="str">
        <f t="shared" si="94"/>
        <v/>
      </c>
      <c r="C638" s="766"/>
      <c r="D638" s="766"/>
      <c r="E638" s="766"/>
      <c r="F638" s="328" t="str">
        <f>IF(eligibilité!AF426="","",eligibilité!AF426)</f>
        <v/>
      </c>
      <c r="G638" s="329" t="str">
        <f>IF(AND(eligibilité!AG426="",F638="Non éligible"),"Non éligible",eligibilité!AG426)</f>
        <v/>
      </c>
      <c r="H638" s="772" t="str">
        <f t="shared" si="92"/>
        <v/>
      </c>
      <c r="I638" s="772"/>
      <c r="J638" s="772"/>
      <c r="K638" s="447" t="str">
        <f t="shared" si="93"/>
        <v/>
      </c>
      <c r="L638" s="316" t="str">
        <f>eligibilité!AD426</f>
        <v/>
      </c>
      <c r="M638" s="317" t="str">
        <f>eligibilité!AH426</f>
        <v/>
      </c>
      <c r="N638" s="108" t="str">
        <f t="shared" si="95"/>
        <v/>
      </c>
      <c r="O638" s="107" t="str">
        <f t="shared" si="96"/>
        <v/>
      </c>
      <c r="P638" s="109" t="str">
        <f t="shared" si="97"/>
        <v/>
      </c>
      <c r="Q638" s="109" t="str">
        <f t="shared" si="98"/>
        <v/>
      </c>
      <c r="R638" s="316" t="str">
        <f t="shared" si="99"/>
        <v/>
      </c>
      <c r="S638" s="317" t="str">
        <f t="shared" si="100"/>
        <v/>
      </c>
      <c r="T638" s="317" t="str">
        <f t="shared" si="101"/>
        <v/>
      </c>
      <c r="U638" s="318" t="str">
        <f t="shared" si="102"/>
        <v/>
      </c>
      <c r="V638" s="318" t="str">
        <f t="shared" si="103"/>
        <v/>
      </c>
      <c r="W638" s="318" t="str">
        <f t="shared" si="104"/>
        <v/>
      </c>
    </row>
    <row r="639" spans="1:23" ht="15">
      <c r="A639" s="327" t="str">
        <f>IF(eligibilité!A427="","",eligibilité!A427)</f>
        <v/>
      </c>
      <c r="B639" s="766" t="str">
        <f t="shared" si="94"/>
        <v/>
      </c>
      <c r="C639" s="766"/>
      <c r="D639" s="766"/>
      <c r="E639" s="766"/>
      <c r="F639" s="328" t="str">
        <f>IF(eligibilité!AF427="","",eligibilité!AF427)</f>
        <v/>
      </c>
      <c r="G639" s="329" t="str">
        <f>IF(AND(eligibilité!AG427="",F639="Non éligible"),"Non éligible",eligibilité!AG427)</f>
        <v/>
      </c>
      <c r="H639" s="772" t="str">
        <f t="shared" si="92"/>
        <v/>
      </c>
      <c r="I639" s="772"/>
      <c r="J639" s="772"/>
      <c r="K639" s="447" t="str">
        <f t="shared" si="93"/>
        <v/>
      </c>
      <c r="L639" s="316" t="str">
        <f>eligibilité!AD427</f>
        <v/>
      </c>
      <c r="M639" s="317" t="str">
        <f>eligibilité!AH427</f>
        <v/>
      </c>
      <c r="N639" s="108" t="str">
        <f t="shared" si="95"/>
        <v/>
      </c>
      <c r="O639" s="107" t="str">
        <f t="shared" si="96"/>
        <v/>
      </c>
      <c r="P639" s="109" t="str">
        <f t="shared" si="97"/>
        <v/>
      </c>
      <c r="Q639" s="109" t="str">
        <f t="shared" si="98"/>
        <v/>
      </c>
      <c r="R639" s="316" t="str">
        <f t="shared" si="99"/>
        <v/>
      </c>
      <c r="S639" s="317" t="str">
        <f t="shared" si="100"/>
        <v/>
      </c>
      <c r="T639" s="317" t="str">
        <f t="shared" si="101"/>
        <v/>
      </c>
      <c r="U639" s="318" t="str">
        <f t="shared" si="102"/>
        <v/>
      </c>
      <c r="V639" s="318" t="str">
        <f t="shared" si="103"/>
        <v/>
      </c>
      <c r="W639" s="318" t="str">
        <f t="shared" si="104"/>
        <v/>
      </c>
    </row>
    <row r="640" spans="1:23" ht="15">
      <c r="A640" s="327" t="str">
        <f>IF(eligibilité!A428="","",eligibilité!A428)</f>
        <v/>
      </c>
      <c r="B640" s="766" t="str">
        <f t="shared" si="94"/>
        <v/>
      </c>
      <c r="C640" s="766"/>
      <c r="D640" s="766"/>
      <c r="E640" s="766"/>
      <c r="F640" s="328" t="str">
        <f>IF(eligibilité!AF428="","",eligibilité!AF428)</f>
        <v/>
      </c>
      <c r="G640" s="329" t="str">
        <f>IF(AND(eligibilité!AG428="",F640="Non éligible"),"Non éligible",eligibilité!AG428)</f>
        <v/>
      </c>
      <c r="H640" s="772" t="str">
        <f t="shared" si="92"/>
        <v/>
      </c>
      <c r="I640" s="772"/>
      <c r="J640" s="772"/>
      <c r="K640" s="447" t="str">
        <f t="shared" si="93"/>
        <v/>
      </c>
      <c r="L640" s="316" t="str">
        <f>eligibilité!AD428</f>
        <v/>
      </c>
      <c r="M640" s="317" t="str">
        <f>eligibilité!AH428</f>
        <v/>
      </c>
      <c r="N640" s="108" t="str">
        <f t="shared" si="95"/>
        <v/>
      </c>
      <c r="O640" s="107" t="str">
        <f t="shared" si="96"/>
        <v/>
      </c>
      <c r="P640" s="109" t="str">
        <f t="shared" si="97"/>
        <v/>
      </c>
      <c r="Q640" s="109" t="str">
        <f t="shared" si="98"/>
        <v/>
      </c>
      <c r="R640" s="316" t="str">
        <f t="shared" si="99"/>
        <v/>
      </c>
      <c r="S640" s="317" t="str">
        <f t="shared" si="100"/>
        <v/>
      </c>
      <c r="T640" s="317" t="str">
        <f t="shared" si="101"/>
        <v/>
      </c>
      <c r="U640" s="318" t="str">
        <f t="shared" si="102"/>
        <v/>
      </c>
      <c r="V640" s="318" t="str">
        <f t="shared" si="103"/>
        <v/>
      </c>
      <c r="W640" s="318" t="str">
        <f t="shared" si="104"/>
        <v/>
      </c>
    </row>
    <row r="641" spans="1:23" ht="15">
      <c r="A641" s="327" t="str">
        <f>IF(eligibilité!A429="","",eligibilité!A429)</f>
        <v/>
      </c>
      <c r="B641" s="766" t="str">
        <f t="shared" si="94"/>
        <v/>
      </c>
      <c r="C641" s="766"/>
      <c r="D641" s="766"/>
      <c r="E641" s="766"/>
      <c r="F641" s="328" t="str">
        <f>IF(eligibilité!AF429="","",eligibilité!AF429)</f>
        <v/>
      </c>
      <c r="G641" s="329" t="str">
        <f>IF(AND(eligibilité!AG429="",F641="Non éligible"),"Non éligible",eligibilité!AG429)</f>
        <v/>
      </c>
      <c r="H641" s="772" t="str">
        <f t="shared" si="92"/>
        <v/>
      </c>
      <c r="I641" s="772"/>
      <c r="J641" s="772"/>
      <c r="K641" s="447" t="str">
        <f t="shared" si="93"/>
        <v/>
      </c>
      <c r="L641" s="316" t="str">
        <f>eligibilité!AD429</f>
        <v/>
      </c>
      <c r="M641" s="317" t="str">
        <f>eligibilité!AH429</f>
        <v/>
      </c>
      <c r="N641" s="108" t="str">
        <f t="shared" si="95"/>
        <v/>
      </c>
      <c r="O641" s="107" t="str">
        <f t="shared" si="96"/>
        <v/>
      </c>
      <c r="P641" s="109" t="str">
        <f t="shared" si="97"/>
        <v/>
      </c>
      <c r="Q641" s="109" t="str">
        <f t="shared" si="98"/>
        <v/>
      </c>
      <c r="R641" s="316" t="str">
        <f t="shared" si="99"/>
        <v/>
      </c>
      <c r="S641" s="317" t="str">
        <f t="shared" si="100"/>
        <v/>
      </c>
      <c r="T641" s="317" t="str">
        <f t="shared" si="101"/>
        <v/>
      </c>
      <c r="U641" s="318" t="str">
        <f t="shared" si="102"/>
        <v/>
      </c>
      <c r="V641" s="318" t="str">
        <f t="shared" si="103"/>
        <v/>
      </c>
      <c r="W641" s="318" t="str">
        <f t="shared" si="104"/>
        <v/>
      </c>
    </row>
    <row r="642" spans="1:23" ht="15">
      <c r="A642" s="327" t="str">
        <f>IF(eligibilité!A430="","",eligibilité!A430)</f>
        <v/>
      </c>
      <c r="B642" s="766" t="str">
        <f t="shared" si="94"/>
        <v/>
      </c>
      <c r="C642" s="766"/>
      <c r="D642" s="766"/>
      <c r="E642" s="766"/>
      <c r="F642" s="328" t="str">
        <f>IF(eligibilité!AF430="","",eligibilité!AF430)</f>
        <v/>
      </c>
      <c r="G642" s="329" t="str">
        <f>IF(AND(eligibilité!AG430="",F642="Non éligible"),"Non éligible",eligibilité!AG430)</f>
        <v/>
      </c>
      <c r="H642" s="772" t="str">
        <f t="shared" si="92"/>
        <v/>
      </c>
      <c r="I642" s="772"/>
      <c r="J642" s="772"/>
      <c r="K642" s="447" t="str">
        <f t="shared" si="93"/>
        <v/>
      </c>
      <c r="L642" s="316" t="str">
        <f>eligibilité!AD430</f>
        <v/>
      </c>
      <c r="M642" s="317" t="str">
        <f>eligibilité!AH430</f>
        <v/>
      </c>
      <c r="N642" s="108" t="str">
        <f t="shared" si="95"/>
        <v/>
      </c>
      <c r="O642" s="107" t="str">
        <f t="shared" si="96"/>
        <v/>
      </c>
      <c r="P642" s="109" t="str">
        <f t="shared" si="97"/>
        <v/>
      </c>
      <c r="Q642" s="109" t="str">
        <f t="shared" si="98"/>
        <v/>
      </c>
      <c r="R642" s="316" t="str">
        <f t="shared" si="99"/>
        <v/>
      </c>
      <c r="S642" s="317" t="str">
        <f t="shared" si="100"/>
        <v/>
      </c>
      <c r="T642" s="317" t="str">
        <f t="shared" si="101"/>
        <v/>
      </c>
      <c r="U642" s="318" t="str">
        <f t="shared" si="102"/>
        <v/>
      </c>
      <c r="V642" s="318" t="str">
        <f t="shared" si="103"/>
        <v/>
      </c>
      <c r="W642" s="318" t="str">
        <f t="shared" si="104"/>
        <v/>
      </c>
    </row>
    <row r="643" spans="1:23" ht="15">
      <c r="A643" s="327" t="str">
        <f>IF(eligibilité!A431="","",eligibilité!A431)</f>
        <v/>
      </c>
      <c r="B643" s="766" t="str">
        <f t="shared" si="94"/>
        <v/>
      </c>
      <c r="C643" s="766"/>
      <c r="D643" s="766"/>
      <c r="E643" s="766"/>
      <c r="F643" s="328" t="str">
        <f>IF(eligibilité!AF431="","",eligibilité!AF431)</f>
        <v/>
      </c>
      <c r="G643" s="329" t="str">
        <f>IF(AND(eligibilité!AG431="",F643="Non éligible"),"Non éligible",eligibilité!AG431)</f>
        <v/>
      </c>
      <c r="H643" s="772" t="str">
        <f t="shared" si="92"/>
        <v/>
      </c>
      <c r="I643" s="772"/>
      <c r="J643" s="772"/>
      <c r="K643" s="447" t="str">
        <f t="shared" si="93"/>
        <v/>
      </c>
      <c r="L643" s="316" t="str">
        <f>eligibilité!AD431</f>
        <v/>
      </c>
      <c r="M643" s="317" t="str">
        <f>eligibilité!AH431</f>
        <v/>
      </c>
      <c r="N643" s="108" t="str">
        <f t="shared" si="95"/>
        <v/>
      </c>
      <c r="O643" s="107" t="str">
        <f t="shared" si="96"/>
        <v/>
      </c>
      <c r="P643" s="109" t="str">
        <f t="shared" si="97"/>
        <v/>
      </c>
      <c r="Q643" s="109" t="str">
        <f t="shared" si="98"/>
        <v/>
      </c>
      <c r="R643" s="316" t="str">
        <f t="shared" si="99"/>
        <v/>
      </c>
      <c r="S643" s="317" t="str">
        <f t="shared" si="100"/>
        <v/>
      </c>
      <c r="T643" s="317" t="str">
        <f t="shared" si="101"/>
        <v/>
      </c>
      <c r="U643" s="318" t="str">
        <f t="shared" si="102"/>
        <v/>
      </c>
      <c r="V643" s="318" t="str">
        <f t="shared" si="103"/>
        <v/>
      </c>
      <c r="W643" s="318" t="str">
        <f t="shared" si="104"/>
        <v/>
      </c>
    </row>
    <row r="644" spans="1:23" ht="15">
      <c r="A644" s="327" t="str">
        <f>IF(eligibilité!A432="","",eligibilité!A432)</f>
        <v/>
      </c>
      <c r="B644" s="766" t="str">
        <f t="shared" si="94"/>
        <v/>
      </c>
      <c r="C644" s="766"/>
      <c r="D644" s="766"/>
      <c r="E644" s="766"/>
      <c r="F644" s="328" t="str">
        <f>IF(eligibilité!AF432="","",eligibilité!AF432)</f>
        <v/>
      </c>
      <c r="G644" s="329" t="str">
        <f>IF(AND(eligibilité!AG432="",F644="Non éligible"),"Non éligible",eligibilité!AG432)</f>
        <v/>
      </c>
      <c r="H644" s="772" t="str">
        <f t="shared" si="92"/>
        <v/>
      </c>
      <c r="I644" s="772"/>
      <c r="J644" s="772"/>
      <c r="K644" s="447" t="str">
        <f t="shared" si="93"/>
        <v/>
      </c>
      <c r="L644" s="316" t="str">
        <f>eligibilité!AD432</f>
        <v/>
      </c>
      <c r="M644" s="317" t="str">
        <f>eligibilité!AH432</f>
        <v/>
      </c>
      <c r="N644" s="108" t="str">
        <f t="shared" si="95"/>
        <v/>
      </c>
      <c r="O644" s="107" t="str">
        <f t="shared" si="96"/>
        <v/>
      </c>
      <c r="P644" s="109" t="str">
        <f t="shared" si="97"/>
        <v/>
      </c>
      <c r="Q644" s="109" t="str">
        <f t="shared" si="98"/>
        <v/>
      </c>
      <c r="R644" s="316" t="str">
        <f t="shared" si="99"/>
        <v/>
      </c>
      <c r="S644" s="317" t="str">
        <f t="shared" si="100"/>
        <v/>
      </c>
      <c r="T644" s="317" t="str">
        <f t="shared" si="101"/>
        <v/>
      </c>
      <c r="U644" s="318" t="str">
        <f t="shared" si="102"/>
        <v/>
      </c>
      <c r="V644" s="318" t="str">
        <f t="shared" si="103"/>
        <v/>
      </c>
      <c r="W644" s="318" t="str">
        <f t="shared" si="104"/>
        <v/>
      </c>
    </row>
    <row r="645" spans="1:23" ht="15">
      <c r="A645" s="327" t="str">
        <f>IF(eligibilité!A433="","",eligibilité!A433)</f>
        <v/>
      </c>
      <c r="B645" s="766" t="str">
        <f t="shared" si="94"/>
        <v/>
      </c>
      <c r="C645" s="766"/>
      <c r="D645" s="766"/>
      <c r="E645" s="766"/>
      <c r="F645" s="328" t="str">
        <f>IF(eligibilité!AF433="","",eligibilité!AF433)</f>
        <v/>
      </c>
      <c r="G645" s="329" t="str">
        <f>IF(AND(eligibilité!AG433="",F645="Non éligible"),"Non éligible",eligibilité!AG433)</f>
        <v/>
      </c>
      <c r="H645" s="772" t="str">
        <f t="shared" si="92"/>
        <v/>
      </c>
      <c r="I645" s="772"/>
      <c r="J645" s="772"/>
      <c r="K645" s="447" t="str">
        <f t="shared" si="93"/>
        <v/>
      </c>
      <c r="L645" s="316" t="str">
        <f>eligibilité!AD433</f>
        <v/>
      </c>
      <c r="M645" s="317" t="str">
        <f>eligibilité!AH433</f>
        <v/>
      </c>
      <c r="N645" s="108" t="str">
        <f t="shared" si="95"/>
        <v/>
      </c>
      <c r="O645" s="107" t="str">
        <f t="shared" si="96"/>
        <v/>
      </c>
      <c r="P645" s="109" t="str">
        <f t="shared" si="97"/>
        <v/>
      </c>
      <c r="Q645" s="109" t="str">
        <f t="shared" si="98"/>
        <v/>
      </c>
      <c r="R645" s="316" t="str">
        <f t="shared" si="99"/>
        <v/>
      </c>
      <c r="S645" s="317" t="str">
        <f t="shared" si="100"/>
        <v/>
      </c>
      <c r="T645" s="317" t="str">
        <f t="shared" si="101"/>
        <v/>
      </c>
      <c r="U645" s="318" t="str">
        <f t="shared" si="102"/>
        <v/>
      </c>
      <c r="V645" s="318" t="str">
        <f t="shared" si="103"/>
        <v/>
      </c>
      <c r="W645" s="318" t="str">
        <f t="shared" si="104"/>
        <v/>
      </c>
    </row>
    <row r="646" spans="1:23" ht="15">
      <c r="A646" s="327" t="str">
        <f>IF(eligibilité!A434="","",eligibilité!A434)</f>
        <v/>
      </c>
      <c r="B646" s="766" t="str">
        <f t="shared" si="94"/>
        <v/>
      </c>
      <c r="C646" s="766"/>
      <c r="D646" s="766"/>
      <c r="E646" s="766"/>
      <c r="F646" s="328" t="str">
        <f>IF(eligibilité!AF434="","",eligibilité!AF434)</f>
        <v/>
      </c>
      <c r="G646" s="329" t="str">
        <f>IF(AND(eligibilité!AG434="",F646="Non éligible"),"Non éligible",eligibilité!AG434)</f>
        <v/>
      </c>
      <c r="H646" s="772" t="str">
        <f t="shared" si="92"/>
        <v/>
      </c>
      <c r="I646" s="772"/>
      <c r="J646" s="772"/>
      <c r="K646" s="447" t="str">
        <f t="shared" si="93"/>
        <v/>
      </c>
      <c r="L646" s="316" t="str">
        <f>eligibilité!AD434</f>
        <v/>
      </c>
      <c r="M646" s="317" t="str">
        <f>eligibilité!AH434</f>
        <v/>
      </c>
      <c r="N646" s="108" t="str">
        <f t="shared" si="95"/>
        <v/>
      </c>
      <c r="O646" s="107" t="str">
        <f t="shared" si="96"/>
        <v/>
      </c>
      <c r="P646" s="109" t="str">
        <f t="shared" si="97"/>
        <v/>
      </c>
      <c r="Q646" s="109" t="str">
        <f t="shared" si="98"/>
        <v/>
      </c>
      <c r="R646" s="316" t="str">
        <f t="shared" si="99"/>
        <v/>
      </c>
      <c r="S646" s="317" t="str">
        <f t="shared" si="100"/>
        <v/>
      </c>
      <c r="T646" s="317" t="str">
        <f t="shared" si="101"/>
        <v/>
      </c>
      <c r="U646" s="318" t="str">
        <f t="shared" si="102"/>
        <v/>
      </c>
      <c r="V646" s="318" t="str">
        <f t="shared" si="103"/>
        <v/>
      </c>
      <c r="W646" s="318" t="str">
        <f t="shared" si="104"/>
        <v/>
      </c>
    </row>
    <row r="647" spans="1:23" ht="15">
      <c r="A647" s="327" t="str">
        <f>IF(eligibilité!A435="","",eligibilité!A435)</f>
        <v/>
      </c>
      <c r="B647" s="766" t="str">
        <f t="shared" si="94"/>
        <v/>
      </c>
      <c r="C647" s="766"/>
      <c r="D647" s="766"/>
      <c r="E647" s="766"/>
      <c r="F647" s="328" t="str">
        <f>IF(eligibilité!AF435="","",eligibilité!AF435)</f>
        <v/>
      </c>
      <c r="G647" s="329" t="str">
        <f>IF(AND(eligibilité!AG435="",F647="Non éligible"),"Non éligible",eligibilité!AG435)</f>
        <v/>
      </c>
      <c r="H647" s="772" t="str">
        <f t="shared" si="92"/>
        <v/>
      </c>
      <c r="I647" s="772"/>
      <c r="J647" s="772"/>
      <c r="K647" s="447" t="str">
        <f t="shared" si="93"/>
        <v/>
      </c>
      <c r="L647" s="316" t="str">
        <f>eligibilité!AD435</f>
        <v/>
      </c>
      <c r="M647" s="317" t="str">
        <f>eligibilité!AH435</f>
        <v/>
      </c>
      <c r="N647" s="108" t="str">
        <f t="shared" si="95"/>
        <v/>
      </c>
      <c r="O647" s="107" t="str">
        <f t="shared" si="96"/>
        <v/>
      </c>
      <c r="P647" s="109" t="str">
        <f t="shared" si="97"/>
        <v/>
      </c>
      <c r="Q647" s="109" t="str">
        <f t="shared" si="98"/>
        <v/>
      </c>
      <c r="R647" s="316" t="str">
        <f t="shared" si="99"/>
        <v/>
      </c>
      <c r="S647" s="317" t="str">
        <f t="shared" si="100"/>
        <v/>
      </c>
      <c r="T647" s="317" t="str">
        <f t="shared" si="101"/>
        <v/>
      </c>
      <c r="U647" s="318" t="str">
        <f t="shared" si="102"/>
        <v/>
      </c>
      <c r="V647" s="318" t="str">
        <f t="shared" si="103"/>
        <v/>
      </c>
      <c r="W647" s="318" t="str">
        <f t="shared" si="104"/>
        <v/>
      </c>
    </row>
    <row r="648" spans="1:23" ht="15">
      <c r="A648" s="327" t="str">
        <f>IF(eligibilité!A436="","",eligibilité!A436)</f>
        <v/>
      </c>
      <c r="B648" s="766" t="str">
        <f t="shared" si="94"/>
        <v/>
      </c>
      <c r="C648" s="766"/>
      <c r="D648" s="766"/>
      <c r="E648" s="766"/>
      <c r="F648" s="328" t="str">
        <f>IF(eligibilité!AF436="","",eligibilité!AF436)</f>
        <v/>
      </c>
      <c r="G648" s="329" t="str">
        <f>IF(AND(eligibilité!AG436="",F648="Non éligible"),"Non éligible",eligibilité!AG436)</f>
        <v/>
      </c>
      <c r="H648" s="772" t="str">
        <f t="shared" si="92"/>
        <v/>
      </c>
      <c r="I648" s="772"/>
      <c r="J648" s="772"/>
      <c r="K648" s="447" t="str">
        <f t="shared" si="93"/>
        <v/>
      </c>
      <c r="L648" s="316" t="str">
        <f>eligibilité!AD436</f>
        <v/>
      </c>
      <c r="M648" s="317" t="str">
        <f>eligibilité!AH436</f>
        <v/>
      </c>
      <c r="N648" s="108" t="str">
        <f t="shared" si="95"/>
        <v/>
      </c>
      <c r="O648" s="107" t="str">
        <f t="shared" si="96"/>
        <v/>
      </c>
      <c r="P648" s="109" t="str">
        <f t="shared" si="97"/>
        <v/>
      </c>
      <c r="Q648" s="109" t="str">
        <f t="shared" si="98"/>
        <v/>
      </c>
      <c r="R648" s="316" t="str">
        <f t="shared" si="99"/>
        <v/>
      </c>
      <c r="S648" s="317" t="str">
        <f t="shared" si="100"/>
        <v/>
      </c>
      <c r="T648" s="317" t="str">
        <f t="shared" si="101"/>
        <v/>
      </c>
      <c r="U648" s="318" t="str">
        <f t="shared" si="102"/>
        <v/>
      </c>
      <c r="V648" s="318" t="str">
        <f t="shared" si="103"/>
        <v/>
      </c>
      <c r="W648" s="318" t="str">
        <f t="shared" si="104"/>
        <v/>
      </c>
    </row>
    <row r="649" spans="1:23" ht="15">
      <c r="A649" s="327" t="str">
        <f>IF(eligibilité!A437="","",eligibilité!A437)</f>
        <v/>
      </c>
      <c r="B649" s="766" t="str">
        <f t="shared" si="94"/>
        <v/>
      </c>
      <c r="C649" s="766"/>
      <c r="D649" s="766"/>
      <c r="E649" s="766"/>
      <c r="F649" s="328" t="str">
        <f>IF(eligibilité!AF437="","",eligibilité!AF437)</f>
        <v/>
      </c>
      <c r="G649" s="329" t="str">
        <f>IF(AND(eligibilité!AG437="",F649="Non éligible"),"Non éligible",eligibilité!AG437)</f>
        <v/>
      </c>
      <c r="H649" s="772" t="str">
        <f t="shared" si="92"/>
        <v/>
      </c>
      <c r="I649" s="772"/>
      <c r="J649" s="772"/>
      <c r="K649" s="447" t="str">
        <f t="shared" si="93"/>
        <v/>
      </c>
      <c r="L649" s="316" t="str">
        <f>eligibilité!AD437</f>
        <v/>
      </c>
      <c r="M649" s="317" t="str">
        <f>eligibilité!AH437</f>
        <v/>
      </c>
      <c r="N649" s="108" t="str">
        <f t="shared" si="95"/>
        <v/>
      </c>
      <c r="O649" s="107" t="str">
        <f t="shared" si="96"/>
        <v/>
      </c>
      <c r="P649" s="109" t="str">
        <f t="shared" si="97"/>
        <v/>
      </c>
      <c r="Q649" s="109" t="str">
        <f t="shared" si="98"/>
        <v/>
      </c>
      <c r="R649" s="316" t="str">
        <f t="shared" si="99"/>
        <v/>
      </c>
      <c r="S649" s="317" t="str">
        <f t="shared" si="100"/>
        <v/>
      </c>
      <c r="T649" s="317" t="str">
        <f t="shared" si="101"/>
        <v/>
      </c>
      <c r="U649" s="318" t="str">
        <f t="shared" si="102"/>
        <v/>
      </c>
      <c r="V649" s="318" t="str">
        <f t="shared" si="103"/>
        <v/>
      </c>
      <c r="W649" s="318" t="str">
        <f t="shared" si="104"/>
        <v/>
      </c>
    </row>
    <row r="650" spans="1:23" ht="15">
      <c r="A650" s="327" t="str">
        <f>IF(eligibilité!A438="","",eligibilité!A438)</f>
        <v/>
      </c>
      <c r="B650" s="766" t="str">
        <f t="shared" si="94"/>
        <v/>
      </c>
      <c r="C650" s="766"/>
      <c r="D650" s="766"/>
      <c r="E650" s="766"/>
      <c r="F650" s="328" t="str">
        <f>IF(eligibilité!AF438="","",eligibilité!AF438)</f>
        <v/>
      </c>
      <c r="G650" s="329" t="str">
        <f>IF(AND(eligibilité!AG438="",F650="Non éligible"),"Non éligible",eligibilité!AG438)</f>
        <v/>
      </c>
      <c r="H650" s="772" t="str">
        <f t="shared" si="92"/>
        <v/>
      </c>
      <c r="I650" s="772"/>
      <c r="J650" s="772"/>
      <c r="K650" s="447" t="str">
        <f t="shared" si="93"/>
        <v/>
      </c>
      <c r="L650" s="316" t="str">
        <f>eligibilité!AD438</f>
        <v/>
      </c>
      <c r="M650" s="317" t="str">
        <f>eligibilité!AH438</f>
        <v/>
      </c>
      <c r="N650" s="108" t="str">
        <f t="shared" si="95"/>
        <v/>
      </c>
      <c r="O650" s="107" t="str">
        <f t="shared" si="96"/>
        <v/>
      </c>
      <c r="P650" s="109" t="str">
        <f t="shared" si="97"/>
        <v/>
      </c>
      <c r="Q650" s="109" t="str">
        <f t="shared" si="98"/>
        <v/>
      </c>
      <c r="R650" s="316" t="str">
        <f t="shared" si="99"/>
        <v/>
      </c>
      <c r="S650" s="317" t="str">
        <f t="shared" si="100"/>
        <v/>
      </c>
      <c r="T650" s="317" t="str">
        <f t="shared" si="101"/>
        <v/>
      </c>
      <c r="U650" s="318" t="str">
        <f t="shared" si="102"/>
        <v/>
      </c>
      <c r="V650" s="318" t="str">
        <f t="shared" si="103"/>
        <v/>
      </c>
      <c r="W650" s="318" t="str">
        <f t="shared" si="104"/>
        <v/>
      </c>
    </row>
    <row r="651" spans="1:23" ht="15">
      <c r="A651" s="327" t="str">
        <f>IF(eligibilité!A439="","",eligibilité!A439)</f>
        <v/>
      </c>
      <c r="B651" s="766" t="str">
        <f t="shared" si="94"/>
        <v/>
      </c>
      <c r="C651" s="766"/>
      <c r="D651" s="766"/>
      <c r="E651" s="766"/>
      <c r="F651" s="328" t="str">
        <f>IF(eligibilité!AF439="","",eligibilité!AF439)</f>
        <v/>
      </c>
      <c r="G651" s="329" t="str">
        <f>IF(AND(eligibilité!AG439="",F651="Non éligible"),"Non éligible",eligibilité!AG439)</f>
        <v/>
      </c>
      <c r="H651" s="772" t="str">
        <f t="shared" si="92"/>
        <v/>
      </c>
      <c r="I651" s="772"/>
      <c r="J651" s="772"/>
      <c r="K651" s="447" t="str">
        <f t="shared" si="93"/>
        <v/>
      </c>
      <c r="L651" s="316" t="str">
        <f>eligibilité!AD439</f>
        <v/>
      </c>
      <c r="M651" s="317" t="str">
        <f>eligibilité!AH439</f>
        <v/>
      </c>
      <c r="N651" s="108" t="str">
        <f t="shared" si="95"/>
        <v/>
      </c>
      <c r="O651" s="107" t="str">
        <f t="shared" si="96"/>
        <v/>
      </c>
      <c r="P651" s="109" t="str">
        <f t="shared" si="97"/>
        <v/>
      </c>
      <c r="Q651" s="109" t="str">
        <f t="shared" si="98"/>
        <v/>
      </c>
      <c r="R651" s="316" t="str">
        <f t="shared" si="99"/>
        <v/>
      </c>
      <c r="S651" s="317" t="str">
        <f t="shared" si="100"/>
        <v/>
      </c>
      <c r="T651" s="317" t="str">
        <f t="shared" si="101"/>
        <v/>
      </c>
      <c r="U651" s="318" t="str">
        <f t="shared" si="102"/>
        <v/>
      </c>
      <c r="V651" s="318" t="str">
        <f t="shared" si="103"/>
        <v/>
      </c>
      <c r="W651" s="318" t="str">
        <f t="shared" si="104"/>
        <v/>
      </c>
    </row>
    <row r="652" spans="1:23" ht="15">
      <c r="A652" s="327" t="str">
        <f>IF(eligibilité!A440="","",eligibilité!A440)</f>
        <v/>
      </c>
      <c r="B652" s="766" t="str">
        <f t="shared" si="94"/>
        <v/>
      </c>
      <c r="C652" s="766"/>
      <c r="D652" s="766"/>
      <c r="E652" s="766"/>
      <c r="F652" s="328" t="str">
        <f>IF(eligibilité!AF440="","",eligibilité!AF440)</f>
        <v/>
      </c>
      <c r="G652" s="329" t="str">
        <f>IF(AND(eligibilité!AG440="",F652="Non éligible"),"Non éligible",eligibilité!AG440)</f>
        <v/>
      </c>
      <c r="H652" s="772" t="str">
        <f t="shared" si="92"/>
        <v/>
      </c>
      <c r="I652" s="772"/>
      <c r="J652" s="772"/>
      <c r="K652" s="447" t="str">
        <f t="shared" si="93"/>
        <v/>
      </c>
      <c r="L652" s="316" t="str">
        <f>eligibilité!AD440</f>
        <v/>
      </c>
      <c r="M652" s="317" t="str">
        <f>eligibilité!AH440</f>
        <v/>
      </c>
      <c r="N652" s="108" t="str">
        <f t="shared" si="95"/>
        <v/>
      </c>
      <c r="O652" s="107" t="str">
        <f t="shared" si="96"/>
        <v/>
      </c>
      <c r="P652" s="109" t="str">
        <f t="shared" si="97"/>
        <v/>
      </c>
      <c r="Q652" s="109" t="str">
        <f t="shared" si="98"/>
        <v/>
      </c>
      <c r="R652" s="316" t="str">
        <f t="shared" si="99"/>
        <v/>
      </c>
      <c r="S652" s="317" t="str">
        <f t="shared" si="100"/>
        <v/>
      </c>
      <c r="T652" s="317" t="str">
        <f t="shared" si="101"/>
        <v/>
      </c>
      <c r="U652" s="318" t="str">
        <f t="shared" si="102"/>
        <v/>
      </c>
      <c r="V652" s="318" t="str">
        <f t="shared" si="103"/>
        <v/>
      </c>
      <c r="W652" s="318" t="str">
        <f t="shared" si="104"/>
        <v/>
      </c>
    </row>
    <row r="653" spans="1:23" ht="15">
      <c r="A653" s="327" t="str">
        <f>IF(eligibilité!A441="","",eligibilité!A441)</f>
        <v/>
      </c>
      <c r="B653" s="766" t="str">
        <f t="shared" si="94"/>
        <v/>
      </c>
      <c r="C653" s="766"/>
      <c r="D653" s="766"/>
      <c r="E653" s="766"/>
      <c r="F653" s="328" t="str">
        <f>IF(eligibilité!AF441="","",eligibilité!AF441)</f>
        <v/>
      </c>
      <c r="G653" s="329" t="str">
        <f>IF(AND(eligibilité!AG441="",F653="Non éligible"),"Non éligible",eligibilité!AG441)</f>
        <v/>
      </c>
      <c r="H653" s="772" t="str">
        <f t="shared" si="92"/>
        <v/>
      </c>
      <c r="I653" s="772"/>
      <c r="J653" s="772"/>
      <c r="K653" s="447" t="str">
        <f t="shared" si="93"/>
        <v/>
      </c>
      <c r="L653" s="316" t="str">
        <f>eligibilité!AD441</f>
        <v/>
      </c>
      <c r="M653" s="317" t="str">
        <f>eligibilité!AH441</f>
        <v/>
      </c>
      <c r="N653" s="108" t="str">
        <f t="shared" si="95"/>
        <v/>
      </c>
      <c r="O653" s="107" t="str">
        <f t="shared" si="96"/>
        <v/>
      </c>
      <c r="P653" s="109" t="str">
        <f t="shared" si="97"/>
        <v/>
      </c>
      <c r="Q653" s="109" t="str">
        <f t="shared" si="98"/>
        <v/>
      </c>
      <c r="R653" s="316" t="str">
        <f t="shared" si="99"/>
        <v/>
      </c>
      <c r="S653" s="317" t="str">
        <f t="shared" si="100"/>
        <v/>
      </c>
      <c r="T653" s="317" t="str">
        <f t="shared" si="101"/>
        <v/>
      </c>
      <c r="U653" s="318" t="str">
        <f t="shared" si="102"/>
        <v/>
      </c>
      <c r="V653" s="318" t="str">
        <f t="shared" si="103"/>
        <v/>
      </c>
      <c r="W653" s="318" t="str">
        <f t="shared" si="104"/>
        <v/>
      </c>
    </row>
    <row r="654" spans="1:23" ht="15">
      <c r="A654" s="327" t="str">
        <f>IF(eligibilité!A442="","",eligibilité!A442)</f>
        <v/>
      </c>
      <c r="B654" s="766" t="str">
        <f t="shared" si="94"/>
        <v/>
      </c>
      <c r="C654" s="766"/>
      <c r="D654" s="766"/>
      <c r="E654" s="766"/>
      <c r="F654" s="328" t="str">
        <f>IF(eligibilité!AF442="","",eligibilité!AF442)</f>
        <v/>
      </c>
      <c r="G654" s="329" t="str">
        <f>IF(AND(eligibilité!AG442="",F654="Non éligible"),"Non éligible",eligibilité!AG442)</f>
        <v/>
      </c>
      <c r="H654" s="772" t="str">
        <f t="shared" si="92"/>
        <v/>
      </c>
      <c r="I654" s="772"/>
      <c r="J654" s="772"/>
      <c r="K654" s="447" t="str">
        <f t="shared" si="93"/>
        <v/>
      </c>
      <c r="L654" s="316" t="str">
        <f>eligibilité!AD442</f>
        <v/>
      </c>
      <c r="M654" s="317" t="str">
        <f>eligibilité!AH442</f>
        <v/>
      </c>
      <c r="N654" s="108" t="str">
        <f t="shared" si="95"/>
        <v/>
      </c>
      <c r="O654" s="107" t="str">
        <f t="shared" si="96"/>
        <v/>
      </c>
      <c r="P654" s="109" t="str">
        <f t="shared" si="97"/>
        <v/>
      </c>
      <c r="Q654" s="109" t="str">
        <f t="shared" si="98"/>
        <v/>
      </c>
      <c r="R654" s="316" t="str">
        <f t="shared" si="99"/>
        <v/>
      </c>
      <c r="S654" s="317" t="str">
        <f t="shared" si="100"/>
        <v/>
      </c>
      <c r="T654" s="317" t="str">
        <f t="shared" si="101"/>
        <v/>
      </c>
      <c r="U654" s="318" t="str">
        <f t="shared" si="102"/>
        <v/>
      </c>
      <c r="V654" s="318" t="str">
        <f t="shared" si="103"/>
        <v/>
      </c>
      <c r="W654" s="318" t="str">
        <f t="shared" si="104"/>
        <v/>
      </c>
    </row>
    <row r="655" spans="1:23" ht="15">
      <c r="A655" s="327" t="str">
        <f>IF(eligibilité!A443="","",eligibilité!A443)</f>
        <v/>
      </c>
      <c r="B655" s="766" t="str">
        <f t="shared" si="94"/>
        <v/>
      </c>
      <c r="C655" s="766"/>
      <c r="D655" s="766"/>
      <c r="E655" s="766"/>
      <c r="F655" s="328" t="str">
        <f>IF(eligibilité!AF443="","",eligibilité!AF443)</f>
        <v/>
      </c>
      <c r="G655" s="329" t="str">
        <f>IF(AND(eligibilité!AG443="",F655="Non éligible"),"Non éligible",eligibilité!AG443)</f>
        <v/>
      </c>
      <c r="H655" s="772" t="str">
        <f t="shared" si="92"/>
        <v/>
      </c>
      <c r="I655" s="772"/>
      <c r="J655" s="772"/>
      <c r="K655" s="447" t="str">
        <f t="shared" si="93"/>
        <v/>
      </c>
      <c r="L655" s="316" t="str">
        <f>eligibilité!AD443</f>
        <v/>
      </c>
      <c r="M655" s="317" t="str">
        <f>eligibilité!AH443</f>
        <v/>
      </c>
      <c r="N655" s="108" t="str">
        <f t="shared" si="95"/>
        <v/>
      </c>
      <c r="O655" s="107" t="str">
        <f t="shared" si="96"/>
        <v/>
      </c>
      <c r="P655" s="109" t="str">
        <f t="shared" si="97"/>
        <v/>
      </c>
      <c r="Q655" s="109" t="str">
        <f t="shared" si="98"/>
        <v/>
      </c>
      <c r="R655" s="316" t="str">
        <f t="shared" si="99"/>
        <v/>
      </c>
      <c r="S655" s="317" t="str">
        <f t="shared" si="100"/>
        <v/>
      </c>
      <c r="T655" s="317" t="str">
        <f t="shared" si="101"/>
        <v/>
      </c>
      <c r="U655" s="318" t="str">
        <f t="shared" si="102"/>
        <v/>
      </c>
      <c r="V655" s="318" t="str">
        <f t="shared" si="103"/>
        <v/>
      </c>
      <c r="W655" s="318" t="str">
        <f t="shared" si="104"/>
        <v/>
      </c>
    </row>
    <row r="656" spans="1:23" ht="15">
      <c r="A656" s="327" t="str">
        <f>IF(eligibilité!A444="","",eligibilité!A444)</f>
        <v/>
      </c>
      <c r="B656" s="766" t="str">
        <f t="shared" si="94"/>
        <v/>
      </c>
      <c r="C656" s="766"/>
      <c r="D656" s="766"/>
      <c r="E656" s="766"/>
      <c r="F656" s="328" t="str">
        <f>IF(eligibilité!AF444="","",eligibilité!AF444)</f>
        <v/>
      </c>
      <c r="G656" s="329" t="str">
        <f>IF(AND(eligibilité!AG444="",F656="Non éligible"),"Non éligible",eligibilité!AG444)</f>
        <v/>
      </c>
      <c r="H656" s="772" t="str">
        <f t="shared" si="92"/>
        <v/>
      </c>
      <c r="I656" s="772"/>
      <c r="J656" s="772"/>
      <c r="K656" s="447" t="str">
        <f t="shared" si="93"/>
        <v/>
      </c>
      <c r="L656" s="316" t="str">
        <f>eligibilité!AD444</f>
        <v/>
      </c>
      <c r="M656" s="317" t="str">
        <f>eligibilité!AH444</f>
        <v/>
      </c>
      <c r="N656" s="108" t="str">
        <f t="shared" si="95"/>
        <v/>
      </c>
      <c r="O656" s="107" t="str">
        <f t="shared" si="96"/>
        <v/>
      </c>
      <c r="P656" s="109" t="str">
        <f t="shared" si="97"/>
        <v/>
      </c>
      <c r="Q656" s="109" t="str">
        <f t="shared" si="98"/>
        <v/>
      </c>
      <c r="R656" s="316" t="str">
        <f t="shared" si="99"/>
        <v/>
      </c>
      <c r="S656" s="317" t="str">
        <f t="shared" si="100"/>
        <v/>
      </c>
      <c r="T656" s="317" t="str">
        <f t="shared" si="101"/>
        <v/>
      </c>
      <c r="U656" s="318" t="str">
        <f t="shared" si="102"/>
        <v/>
      </c>
      <c r="V656" s="318" t="str">
        <f t="shared" si="103"/>
        <v/>
      </c>
      <c r="W656" s="318" t="str">
        <f t="shared" si="104"/>
        <v/>
      </c>
    </row>
    <row r="657" spans="1:23" ht="15">
      <c r="A657" s="327" t="str">
        <f>IF(eligibilité!A445="","",eligibilité!A445)</f>
        <v/>
      </c>
      <c r="B657" s="766" t="str">
        <f t="shared" si="94"/>
        <v/>
      </c>
      <c r="C657" s="766"/>
      <c r="D657" s="766"/>
      <c r="E657" s="766"/>
      <c r="F657" s="328" t="str">
        <f>IF(eligibilité!AF445="","",eligibilité!AF445)</f>
        <v/>
      </c>
      <c r="G657" s="329" t="str">
        <f>IF(AND(eligibilité!AG445="",F657="Non éligible"),"Non éligible",eligibilité!AG445)</f>
        <v/>
      </c>
      <c r="H657" s="772" t="str">
        <f t="shared" si="92"/>
        <v/>
      </c>
      <c r="I657" s="772"/>
      <c r="J657" s="772"/>
      <c r="K657" s="447" t="str">
        <f t="shared" si="93"/>
        <v/>
      </c>
      <c r="L657" s="316" t="str">
        <f>eligibilité!AD445</f>
        <v/>
      </c>
      <c r="M657" s="317" t="str">
        <f>eligibilité!AH445</f>
        <v/>
      </c>
      <c r="N657" s="108" t="str">
        <f t="shared" si="95"/>
        <v/>
      </c>
      <c r="O657" s="107" t="str">
        <f t="shared" si="96"/>
        <v/>
      </c>
      <c r="P657" s="109" t="str">
        <f t="shared" si="97"/>
        <v/>
      </c>
      <c r="Q657" s="109" t="str">
        <f t="shared" si="98"/>
        <v/>
      </c>
      <c r="R657" s="316" t="str">
        <f t="shared" si="99"/>
        <v/>
      </c>
      <c r="S657" s="317" t="str">
        <f t="shared" si="100"/>
        <v/>
      </c>
      <c r="T657" s="317" t="str">
        <f t="shared" si="101"/>
        <v/>
      </c>
      <c r="U657" s="318" t="str">
        <f t="shared" si="102"/>
        <v/>
      </c>
      <c r="V657" s="318" t="str">
        <f t="shared" si="103"/>
        <v/>
      </c>
      <c r="W657" s="318" t="str">
        <f t="shared" si="104"/>
        <v/>
      </c>
    </row>
    <row r="658" spans="1:23" ht="15">
      <c r="A658" s="327" t="str">
        <f>IF(eligibilité!A446="","",eligibilité!A446)</f>
        <v/>
      </c>
      <c r="B658" s="766" t="str">
        <f t="shared" si="94"/>
        <v/>
      </c>
      <c r="C658" s="766"/>
      <c r="D658" s="766"/>
      <c r="E658" s="766"/>
      <c r="F658" s="328" t="str">
        <f>IF(eligibilité!AF446="","",eligibilité!AF446)</f>
        <v/>
      </c>
      <c r="G658" s="329" t="str">
        <f>IF(AND(eligibilité!AG446="",F658="Non éligible"),"Non éligible",eligibilité!AG446)</f>
        <v/>
      </c>
      <c r="H658" s="772" t="str">
        <f t="shared" si="92"/>
        <v/>
      </c>
      <c r="I658" s="772"/>
      <c r="J658" s="772"/>
      <c r="K658" s="447" t="str">
        <f t="shared" si="93"/>
        <v/>
      </c>
      <c r="L658" s="316" t="str">
        <f>eligibilité!AD446</f>
        <v/>
      </c>
      <c r="M658" s="317" t="str">
        <f>eligibilité!AH446</f>
        <v/>
      </c>
      <c r="N658" s="108" t="str">
        <f t="shared" si="95"/>
        <v/>
      </c>
      <c r="O658" s="107" t="str">
        <f t="shared" si="96"/>
        <v/>
      </c>
      <c r="P658" s="109" t="str">
        <f t="shared" si="97"/>
        <v/>
      </c>
      <c r="Q658" s="109" t="str">
        <f t="shared" si="98"/>
        <v/>
      </c>
      <c r="R658" s="316" t="str">
        <f t="shared" si="99"/>
        <v/>
      </c>
      <c r="S658" s="317" t="str">
        <f t="shared" si="100"/>
        <v/>
      </c>
      <c r="T658" s="317" t="str">
        <f t="shared" si="101"/>
        <v/>
      </c>
      <c r="U658" s="318" t="str">
        <f t="shared" si="102"/>
        <v/>
      </c>
      <c r="V658" s="318" t="str">
        <f t="shared" si="103"/>
        <v/>
      </c>
      <c r="W658" s="318" t="str">
        <f t="shared" si="104"/>
        <v/>
      </c>
    </row>
    <row r="659" spans="1:23" ht="15">
      <c r="A659" s="327" t="str">
        <f>IF(eligibilité!A447="","",eligibilité!A447)</f>
        <v/>
      </c>
      <c r="B659" s="766" t="str">
        <f t="shared" si="94"/>
        <v/>
      </c>
      <c r="C659" s="766"/>
      <c r="D659" s="766"/>
      <c r="E659" s="766"/>
      <c r="F659" s="328" t="str">
        <f>IF(eligibilité!AF447="","",eligibilité!AF447)</f>
        <v/>
      </c>
      <c r="G659" s="329" t="str">
        <f>IF(AND(eligibilité!AG447="",F659="Non éligible"),"Non éligible",eligibilité!AG447)</f>
        <v/>
      </c>
      <c r="H659" s="772" t="str">
        <f t="shared" si="92"/>
        <v/>
      </c>
      <c r="I659" s="772"/>
      <c r="J659" s="772"/>
      <c r="K659" s="447" t="str">
        <f t="shared" si="93"/>
        <v/>
      </c>
      <c r="L659" s="316" t="str">
        <f>eligibilité!AD447</f>
        <v/>
      </c>
      <c r="M659" s="317" t="str">
        <f>eligibilité!AH447</f>
        <v/>
      </c>
      <c r="N659" s="108" t="str">
        <f t="shared" si="95"/>
        <v/>
      </c>
      <c r="O659" s="107" t="str">
        <f t="shared" si="96"/>
        <v/>
      </c>
      <c r="P659" s="109" t="str">
        <f t="shared" si="97"/>
        <v/>
      </c>
      <c r="Q659" s="109" t="str">
        <f t="shared" si="98"/>
        <v/>
      </c>
      <c r="R659" s="316" t="str">
        <f t="shared" si="99"/>
        <v/>
      </c>
      <c r="S659" s="317" t="str">
        <f t="shared" si="100"/>
        <v/>
      </c>
      <c r="T659" s="317" t="str">
        <f t="shared" si="101"/>
        <v/>
      </c>
      <c r="U659" s="318" t="str">
        <f t="shared" si="102"/>
        <v/>
      </c>
      <c r="V659" s="318" t="str">
        <f t="shared" si="103"/>
        <v/>
      </c>
      <c r="W659" s="318" t="str">
        <f t="shared" si="104"/>
        <v/>
      </c>
    </row>
    <row r="660" spans="1:23" ht="15">
      <c r="A660" s="327" t="str">
        <f>IF(eligibilité!A448="","",eligibilité!A448)</f>
        <v/>
      </c>
      <c r="B660" s="766" t="str">
        <f t="shared" si="94"/>
        <v/>
      </c>
      <c r="C660" s="766"/>
      <c r="D660" s="766"/>
      <c r="E660" s="766"/>
      <c r="F660" s="328" t="str">
        <f>IF(eligibilité!AF448="","",eligibilité!AF448)</f>
        <v/>
      </c>
      <c r="G660" s="329" t="str">
        <f>IF(AND(eligibilité!AG448="",F660="Non éligible"),"Non éligible",eligibilité!AG448)</f>
        <v/>
      </c>
      <c r="H660" s="772" t="str">
        <f t="shared" si="92"/>
        <v/>
      </c>
      <c r="I660" s="772"/>
      <c r="J660" s="772"/>
      <c r="K660" s="447" t="str">
        <f t="shared" si="93"/>
        <v/>
      </c>
      <c r="L660" s="316" t="str">
        <f>eligibilité!AD448</f>
        <v/>
      </c>
      <c r="M660" s="317" t="str">
        <f>eligibilité!AH448</f>
        <v/>
      </c>
      <c r="N660" s="108" t="str">
        <f t="shared" si="95"/>
        <v/>
      </c>
      <c r="O660" s="107" t="str">
        <f t="shared" si="96"/>
        <v/>
      </c>
      <c r="P660" s="109" t="str">
        <f t="shared" si="97"/>
        <v/>
      </c>
      <c r="Q660" s="109" t="str">
        <f t="shared" si="98"/>
        <v/>
      </c>
      <c r="R660" s="316" t="str">
        <f t="shared" si="99"/>
        <v/>
      </c>
      <c r="S660" s="317" t="str">
        <f t="shared" si="100"/>
        <v/>
      </c>
      <c r="T660" s="317" t="str">
        <f t="shared" si="101"/>
        <v/>
      </c>
      <c r="U660" s="318" t="str">
        <f t="shared" si="102"/>
        <v/>
      </c>
      <c r="V660" s="318" t="str">
        <f t="shared" si="103"/>
        <v/>
      </c>
      <c r="W660" s="318" t="str">
        <f t="shared" si="104"/>
        <v/>
      </c>
    </row>
    <row r="661" spans="1:23" ht="15">
      <c r="A661" s="327" t="str">
        <f>IF(eligibilité!A449="","",eligibilité!A449)</f>
        <v/>
      </c>
      <c r="B661" s="766" t="str">
        <f t="shared" si="94"/>
        <v/>
      </c>
      <c r="C661" s="766"/>
      <c r="D661" s="766"/>
      <c r="E661" s="766"/>
      <c r="F661" s="328" t="str">
        <f>IF(eligibilité!AF449="","",eligibilité!AF449)</f>
        <v/>
      </c>
      <c r="G661" s="329" t="str">
        <f>IF(AND(eligibilité!AG449="",F661="Non éligible"),"Non éligible",eligibilité!AG449)</f>
        <v/>
      </c>
      <c r="H661" s="772" t="str">
        <f t="shared" si="92"/>
        <v/>
      </c>
      <c r="I661" s="772"/>
      <c r="J661" s="772"/>
      <c r="K661" s="447" t="str">
        <f t="shared" si="93"/>
        <v/>
      </c>
      <c r="L661" s="316" t="str">
        <f>eligibilité!AD449</f>
        <v/>
      </c>
      <c r="M661" s="317" t="str">
        <f>eligibilité!AH449</f>
        <v/>
      </c>
      <c r="N661" s="108" t="str">
        <f t="shared" si="95"/>
        <v/>
      </c>
      <c r="O661" s="107" t="str">
        <f t="shared" si="96"/>
        <v/>
      </c>
      <c r="P661" s="109" t="str">
        <f t="shared" si="97"/>
        <v/>
      </c>
      <c r="Q661" s="109" t="str">
        <f t="shared" si="98"/>
        <v/>
      </c>
      <c r="R661" s="316" t="str">
        <f t="shared" si="99"/>
        <v/>
      </c>
      <c r="S661" s="317" t="str">
        <f t="shared" si="100"/>
        <v/>
      </c>
      <c r="T661" s="317" t="str">
        <f t="shared" si="101"/>
        <v/>
      </c>
      <c r="U661" s="318" t="str">
        <f t="shared" si="102"/>
        <v/>
      </c>
      <c r="V661" s="318" t="str">
        <f t="shared" si="103"/>
        <v/>
      </c>
      <c r="W661" s="318" t="str">
        <f t="shared" si="104"/>
        <v/>
      </c>
    </row>
    <row r="662" spans="1:23" ht="15">
      <c r="A662" s="327" t="str">
        <f>IF(eligibilité!A450="","",eligibilité!A450)</f>
        <v/>
      </c>
      <c r="B662" s="766" t="str">
        <f t="shared" si="94"/>
        <v/>
      </c>
      <c r="C662" s="766"/>
      <c r="D662" s="766"/>
      <c r="E662" s="766"/>
      <c r="F662" s="328" t="str">
        <f>IF(eligibilité!AF450="","",eligibilité!AF450)</f>
        <v/>
      </c>
      <c r="G662" s="329" t="str">
        <f>IF(AND(eligibilité!AG450="",F662="Non éligible"),"Non éligible",eligibilité!AG450)</f>
        <v/>
      </c>
      <c r="H662" s="772" t="str">
        <f t="shared" si="92"/>
        <v/>
      </c>
      <c r="I662" s="772"/>
      <c r="J662" s="772"/>
      <c r="K662" s="447" t="str">
        <f t="shared" si="93"/>
        <v/>
      </c>
      <c r="L662" s="316" t="str">
        <f>eligibilité!AD450</f>
        <v/>
      </c>
      <c r="M662" s="317" t="str">
        <f>eligibilité!AH450</f>
        <v/>
      </c>
      <c r="N662" s="108" t="str">
        <f t="shared" si="95"/>
        <v/>
      </c>
      <c r="O662" s="107" t="str">
        <f t="shared" si="96"/>
        <v/>
      </c>
      <c r="P662" s="109" t="str">
        <f t="shared" si="97"/>
        <v/>
      </c>
      <c r="Q662" s="109" t="str">
        <f t="shared" si="98"/>
        <v/>
      </c>
      <c r="R662" s="316" t="str">
        <f t="shared" si="99"/>
        <v/>
      </c>
      <c r="S662" s="317" t="str">
        <f t="shared" si="100"/>
        <v/>
      </c>
      <c r="T662" s="317" t="str">
        <f t="shared" si="101"/>
        <v/>
      </c>
      <c r="U662" s="318" t="str">
        <f t="shared" si="102"/>
        <v/>
      </c>
      <c r="V662" s="318" t="str">
        <f t="shared" si="103"/>
        <v/>
      </c>
      <c r="W662" s="318" t="str">
        <f t="shared" si="104"/>
        <v/>
      </c>
    </row>
    <row r="663" spans="1:23" ht="15">
      <c r="A663" s="327" t="str">
        <f>IF(eligibilité!A451="","",eligibilité!A451)</f>
        <v/>
      </c>
      <c r="B663" s="766" t="str">
        <f t="shared" si="94"/>
        <v/>
      </c>
      <c r="C663" s="766"/>
      <c r="D663" s="766"/>
      <c r="E663" s="766"/>
      <c r="F663" s="328" t="str">
        <f>IF(eligibilité!AF451="","",eligibilité!AF451)</f>
        <v/>
      </c>
      <c r="G663" s="329" t="str">
        <f>IF(AND(eligibilité!AG451="",F663="Non éligible"),"Non éligible",eligibilité!AG451)</f>
        <v/>
      </c>
      <c r="H663" s="772" t="str">
        <f t="shared" si="92"/>
        <v/>
      </c>
      <c r="I663" s="772"/>
      <c r="J663" s="772"/>
      <c r="K663" s="447" t="str">
        <f t="shared" si="93"/>
        <v/>
      </c>
      <c r="L663" s="316" t="str">
        <f>eligibilité!AD451</f>
        <v/>
      </c>
      <c r="M663" s="317" t="str">
        <f>eligibilité!AH451</f>
        <v/>
      </c>
      <c r="N663" s="108" t="str">
        <f t="shared" si="95"/>
        <v/>
      </c>
      <c r="O663" s="107" t="str">
        <f t="shared" si="96"/>
        <v/>
      </c>
      <c r="P663" s="109" t="str">
        <f t="shared" si="97"/>
        <v/>
      </c>
      <c r="Q663" s="109" t="str">
        <f t="shared" si="98"/>
        <v/>
      </c>
      <c r="R663" s="316" t="str">
        <f t="shared" si="99"/>
        <v/>
      </c>
      <c r="S663" s="317" t="str">
        <f t="shared" si="100"/>
        <v/>
      </c>
      <c r="T663" s="317" t="str">
        <f t="shared" si="101"/>
        <v/>
      </c>
      <c r="U663" s="318" t="str">
        <f t="shared" si="102"/>
        <v/>
      </c>
      <c r="V663" s="318" t="str">
        <f t="shared" si="103"/>
        <v/>
      </c>
      <c r="W663" s="318" t="str">
        <f t="shared" si="104"/>
        <v/>
      </c>
    </row>
    <row r="664" spans="1:23" ht="15">
      <c r="A664" s="327" t="str">
        <f>IF(eligibilité!A452="","",eligibilité!A452)</f>
        <v/>
      </c>
      <c r="B664" s="766" t="str">
        <f t="shared" si="94"/>
        <v/>
      </c>
      <c r="C664" s="766"/>
      <c r="D664" s="766"/>
      <c r="E664" s="766"/>
      <c r="F664" s="328" t="str">
        <f>IF(eligibilité!AF452="","",eligibilité!AF452)</f>
        <v/>
      </c>
      <c r="G664" s="329" t="str">
        <f>IF(AND(eligibilité!AG452="",F664="Non éligible"),"Non éligible",eligibilité!AG452)</f>
        <v/>
      </c>
      <c r="H664" s="772" t="str">
        <f t="shared" si="92"/>
        <v/>
      </c>
      <c r="I664" s="772"/>
      <c r="J664" s="772"/>
      <c r="K664" s="447" t="str">
        <f t="shared" si="93"/>
        <v/>
      </c>
      <c r="L664" s="316" t="str">
        <f>eligibilité!AD452</f>
        <v/>
      </c>
      <c r="M664" s="317" t="str">
        <f>eligibilité!AH452</f>
        <v/>
      </c>
      <c r="N664" s="108" t="str">
        <f t="shared" si="95"/>
        <v/>
      </c>
      <c r="O664" s="107" t="str">
        <f t="shared" si="96"/>
        <v/>
      </c>
      <c r="P664" s="109" t="str">
        <f t="shared" si="97"/>
        <v/>
      </c>
      <c r="Q664" s="109" t="str">
        <f t="shared" si="98"/>
        <v/>
      </c>
      <c r="R664" s="316" t="str">
        <f t="shared" si="99"/>
        <v/>
      </c>
      <c r="S664" s="317" t="str">
        <f t="shared" si="100"/>
        <v/>
      </c>
      <c r="T664" s="317" t="str">
        <f t="shared" si="101"/>
        <v/>
      </c>
      <c r="U664" s="318" t="str">
        <f t="shared" si="102"/>
        <v/>
      </c>
      <c r="V664" s="318" t="str">
        <f t="shared" si="103"/>
        <v/>
      </c>
      <c r="W664" s="318" t="str">
        <f t="shared" si="104"/>
        <v/>
      </c>
    </row>
    <row r="665" spans="1:23" ht="15">
      <c r="A665" s="327" t="str">
        <f>IF(eligibilité!A453="","",eligibilité!A453)</f>
        <v/>
      </c>
      <c r="B665" s="766" t="str">
        <f t="shared" si="94"/>
        <v/>
      </c>
      <c r="C665" s="766"/>
      <c r="D665" s="766"/>
      <c r="E665" s="766"/>
      <c r="F665" s="328" t="str">
        <f>IF(eligibilité!AF453="","",eligibilité!AF453)</f>
        <v/>
      </c>
      <c r="G665" s="329" t="str">
        <f>IF(AND(eligibilité!AG453="",F665="Non éligible"),"Non éligible",eligibilité!AG453)</f>
        <v/>
      </c>
      <c r="H665" s="772" t="str">
        <f t="shared" si="92"/>
        <v/>
      </c>
      <c r="I665" s="772"/>
      <c r="J665" s="772"/>
      <c r="K665" s="447" t="str">
        <f t="shared" si="93"/>
        <v/>
      </c>
      <c r="L665" s="316" t="str">
        <f>eligibilité!AD453</f>
        <v/>
      </c>
      <c r="M665" s="317" t="str">
        <f>eligibilité!AH453</f>
        <v/>
      </c>
      <c r="N665" s="108" t="str">
        <f t="shared" si="95"/>
        <v/>
      </c>
      <c r="O665" s="107" t="str">
        <f t="shared" si="96"/>
        <v/>
      </c>
      <c r="P665" s="109" t="str">
        <f t="shared" si="97"/>
        <v/>
      </c>
      <c r="Q665" s="109" t="str">
        <f t="shared" si="98"/>
        <v/>
      </c>
      <c r="R665" s="316" t="str">
        <f t="shared" si="99"/>
        <v/>
      </c>
      <c r="S665" s="317" t="str">
        <f t="shared" si="100"/>
        <v/>
      </c>
      <c r="T665" s="317" t="str">
        <f t="shared" si="101"/>
        <v/>
      </c>
      <c r="U665" s="318" t="str">
        <f t="shared" si="102"/>
        <v/>
      </c>
      <c r="V665" s="318" t="str">
        <f t="shared" si="103"/>
        <v/>
      </c>
      <c r="W665" s="318" t="str">
        <f t="shared" si="104"/>
        <v/>
      </c>
    </row>
    <row r="666" spans="1:23" ht="15">
      <c r="A666" s="327" t="str">
        <f>IF(eligibilité!A454="","",eligibilité!A454)</f>
        <v/>
      </c>
      <c r="B666" s="766" t="str">
        <f t="shared" si="94"/>
        <v/>
      </c>
      <c r="C666" s="766"/>
      <c r="D666" s="766"/>
      <c r="E666" s="766"/>
      <c r="F666" s="328" t="str">
        <f>IF(eligibilité!AF454="","",eligibilité!AF454)</f>
        <v/>
      </c>
      <c r="G666" s="329" t="str">
        <f>IF(AND(eligibilité!AG454="",F666="Non éligible"),"Non éligible",eligibilité!AG454)</f>
        <v/>
      </c>
      <c r="H666" s="772" t="str">
        <f t="shared" si="92"/>
        <v/>
      </c>
      <c r="I666" s="772"/>
      <c r="J666" s="772"/>
      <c r="K666" s="447" t="str">
        <f t="shared" si="93"/>
        <v/>
      </c>
      <c r="L666" s="316" t="str">
        <f>eligibilité!AD454</f>
        <v/>
      </c>
      <c r="M666" s="317" t="str">
        <f>eligibilité!AH454</f>
        <v/>
      </c>
      <c r="N666" s="108" t="str">
        <f t="shared" si="95"/>
        <v/>
      </c>
      <c r="O666" s="107" t="str">
        <f t="shared" si="96"/>
        <v/>
      </c>
      <c r="P666" s="109" t="str">
        <f t="shared" si="97"/>
        <v/>
      </c>
      <c r="Q666" s="109" t="str">
        <f t="shared" si="98"/>
        <v/>
      </c>
      <c r="R666" s="316" t="str">
        <f t="shared" si="99"/>
        <v/>
      </c>
      <c r="S666" s="317" t="str">
        <f t="shared" si="100"/>
        <v/>
      </c>
      <c r="T666" s="317" t="str">
        <f t="shared" si="101"/>
        <v/>
      </c>
      <c r="U666" s="318" t="str">
        <f t="shared" si="102"/>
        <v/>
      </c>
      <c r="V666" s="318" t="str">
        <f t="shared" si="103"/>
        <v/>
      </c>
      <c r="W666" s="318" t="str">
        <f t="shared" si="104"/>
        <v/>
      </c>
    </row>
    <row r="667" spans="1:23" ht="15">
      <c r="A667" s="327" t="str">
        <f>IF(eligibilité!A455="","",eligibilité!A455)</f>
        <v/>
      </c>
      <c r="B667" s="766" t="str">
        <f t="shared" si="94"/>
        <v/>
      </c>
      <c r="C667" s="766"/>
      <c r="D667" s="766"/>
      <c r="E667" s="766"/>
      <c r="F667" s="328" t="str">
        <f>IF(eligibilité!AF455="","",eligibilité!AF455)</f>
        <v/>
      </c>
      <c r="G667" s="329" t="str">
        <f>IF(AND(eligibilité!AG455="",F667="Non éligible"),"Non éligible",eligibilité!AG455)</f>
        <v/>
      </c>
      <c r="H667" s="772" t="str">
        <f t="shared" si="92"/>
        <v/>
      </c>
      <c r="I667" s="772"/>
      <c r="J667" s="772"/>
      <c r="K667" s="447" t="str">
        <f t="shared" si="93"/>
        <v/>
      </c>
      <c r="L667" s="316" t="str">
        <f>eligibilité!AD455</f>
        <v/>
      </c>
      <c r="M667" s="317" t="str">
        <f>eligibilité!AH455</f>
        <v/>
      </c>
      <c r="N667" s="108" t="str">
        <f t="shared" si="95"/>
        <v/>
      </c>
      <c r="O667" s="107" t="str">
        <f t="shared" si="96"/>
        <v/>
      </c>
      <c r="P667" s="109" t="str">
        <f t="shared" si="97"/>
        <v/>
      </c>
      <c r="Q667" s="109" t="str">
        <f t="shared" si="98"/>
        <v/>
      </c>
      <c r="R667" s="316" t="str">
        <f t="shared" si="99"/>
        <v/>
      </c>
      <c r="S667" s="317" t="str">
        <f t="shared" si="100"/>
        <v/>
      </c>
      <c r="T667" s="317" t="str">
        <f t="shared" si="101"/>
        <v/>
      </c>
      <c r="U667" s="318" t="str">
        <f t="shared" si="102"/>
        <v/>
      </c>
      <c r="V667" s="318" t="str">
        <f t="shared" si="103"/>
        <v/>
      </c>
      <c r="W667" s="318" t="str">
        <f t="shared" si="104"/>
        <v/>
      </c>
    </row>
    <row r="668" spans="1:23" ht="15">
      <c r="A668" s="327" t="str">
        <f>IF(eligibilité!A456="","",eligibilité!A456)</f>
        <v/>
      </c>
      <c r="B668" s="766" t="str">
        <f t="shared" si="94"/>
        <v/>
      </c>
      <c r="C668" s="766"/>
      <c r="D668" s="766"/>
      <c r="E668" s="766"/>
      <c r="F668" s="328" t="str">
        <f>IF(eligibilité!AF456="","",eligibilité!AF456)</f>
        <v/>
      </c>
      <c r="G668" s="329" t="str">
        <f>IF(AND(eligibilité!AG456="",F668="Non éligible"),"Non éligible",eligibilité!AG456)</f>
        <v/>
      </c>
      <c r="H668" s="772" t="str">
        <f t="shared" si="92"/>
        <v/>
      </c>
      <c r="I668" s="772"/>
      <c r="J668" s="772"/>
      <c r="K668" s="447" t="str">
        <f t="shared" si="93"/>
        <v/>
      </c>
      <c r="L668" s="316" t="str">
        <f>eligibilité!AD456</f>
        <v/>
      </c>
      <c r="M668" s="317" t="str">
        <f>eligibilité!AH456</f>
        <v/>
      </c>
      <c r="N668" s="108" t="str">
        <f t="shared" si="95"/>
        <v/>
      </c>
      <c r="O668" s="107" t="str">
        <f t="shared" si="96"/>
        <v/>
      </c>
      <c r="P668" s="109" t="str">
        <f t="shared" si="97"/>
        <v/>
      </c>
      <c r="Q668" s="109" t="str">
        <f t="shared" si="98"/>
        <v/>
      </c>
      <c r="R668" s="316" t="str">
        <f t="shared" si="99"/>
        <v/>
      </c>
      <c r="S668" s="317" t="str">
        <f t="shared" si="100"/>
        <v/>
      </c>
      <c r="T668" s="317" t="str">
        <f t="shared" si="101"/>
        <v/>
      </c>
      <c r="U668" s="318" t="str">
        <f t="shared" si="102"/>
        <v/>
      </c>
      <c r="V668" s="318" t="str">
        <f t="shared" si="103"/>
        <v/>
      </c>
      <c r="W668" s="318" t="str">
        <f t="shared" si="104"/>
        <v/>
      </c>
    </row>
    <row r="669" spans="1:23" ht="15">
      <c r="A669" s="327" t="str">
        <f>IF(eligibilité!A457="","",eligibilité!A457)</f>
        <v/>
      </c>
      <c r="B669" s="766" t="str">
        <f t="shared" si="94"/>
        <v/>
      </c>
      <c r="C669" s="766"/>
      <c r="D669" s="766"/>
      <c r="E669" s="766"/>
      <c r="F669" s="328" t="str">
        <f>IF(eligibilité!AF457="","",eligibilité!AF457)</f>
        <v/>
      </c>
      <c r="G669" s="329" t="str">
        <f>IF(AND(eligibilité!AG457="",F669="Non éligible"),"Non éligible",eligibilité!AG457)</f>
        <v/>
      </c>
      <c r="H669" s="772" t="str">
        <f t="shared" si="92"/>
        <v/>
      </c>
      <c r="I669" s="772"/>
      <c r="J669" s="772"/>
      <c r="K669" s="447" t="str">
        <f t="shared" si="93"/>
        <v/>
      </c>
      <c r="L669" s="316" t="str">
        <f>eligibilité!AD457</f>
        <v/>
      </c>
      <c r="M669" s="317" t="str">
        <f>eligibilité!AH457</f>
        <v/>
      </c>
      <c r="N669" s="108" t="str">
        <f t="shared" si="95"/>
        <v/>
      </c>
      <c r="O669" s="107" t="str">
        <f t="shared" si="96"/>
        <v/>
      </c>
      <c r="P669" s="109" t="str">
        <f t="shared" si="97"/>
        <v/>
      </c>
      <c r="Q669" s="109" t="str">
        <f t="shared" si="98"/>
        <v/>
      </c>
      <c r="R669" s="316" t="str">
        <f t="shared" si="99"/>
        <v/>
      </c>
      <c r="S669" s="317" t="str">
        <f t="shared" si="100"/>
        <v/>
      </c>
      <c r="T669" s="317" t="str">
        <f t="shared" si="101"/>
        <v/>
      </c>
      <c r="U669" s="318" t="str">
        <f t="shared" si="102"/>
        <v/>
      </c>
      <c r="V669" s="318" t="str">
        <f t="shared" si="103"/>
        <v/>
      </c>
      <c r="W669" s="318" t="str">
        <f t="shared" si="104"/>
        <v/>
      </c>
    </row>
    <row r="670" spans="1:23" ht="15">
      <c r="A670" s="327" t="str">
        <f>IF(eligibilité!A458="","",eligibilité!A458)</f>
        <v/>
      </c>
      <c r="B670" s="766" t="str">
        <f t="shared" si="94"/>
        <v/>
      </c>
      <c r="C670" s="766"/>
      <c r="D670" s="766"/>
      <c r="E670" s="766"/>
      <c r="F670" s="328" t="str">
        <f>IF(eligibilité!AF458="","",eligibilité!AF458)</f>
        <v/>
      </c>
      <c r="G670" s="329" t="str">
        <f>IF(AND(eligibilité!AG458="",F670="Non éligible"),"Non éligible",eligibilité!AG458)</f>
        <v/>
      </c>
      <c r="H670" s="772" t="str">
        <f t="shared" si="92"/>
        <v/>
      </c>
      <c r="I670" s="772"/>
      <c r="J670" s="772"/>
      <c r="K670" s="447" t="str">
        <f t="shared" si="93"/>
        <v/>
      </c>
      <c r="L670" s="316" t="str">
        <f>eligibilité!AD458</f>
        <v/>
      </c>
      <c r="M670" s="317" t="str">
        <f>eligibilité!AH458</f>
        <v/>
      </c>
      <c r="N670" s="108" t="str">
        <f t="shared" si="95"/>
        <v/>
      </c>
      <c r="O670" s="107" t="str">
        <f t="shared" si="96"/>
        <v/>
      </c>
      <c r="P670" s="109" t="str">
        <f t="shared" si="97"/>
        <v/>
      </c>
      <c r="Q670" s="109" t="str">
        <f t="shared" si="98"/>
        <v/>
      </c>
      <c r="R670" s="316" t="str">
        <f t="shared" si="99"/>
        <v/>
      </c>
      <c r="S670" s="317" t="str">
        <f t="shared" si="100"/>
        <v/>
      </c>
      <c r="T670" s="317" t="str">
        <f t="shared" si="101"/>
        <v/>
      </c>
      <c r="U670" s="318" t="str">
        <f t="shared" si="102"/>
        <v/>
      </c>
      <c r="V670" s="318" t="str">
        <f t="shared" si="103"/>
        <v/>
      </c>
      <c r="W670" s="318" t="str">
        <f t="shared" si="104"/>
        <v/>
      </c>
    </row>
    <row r="671" spans="1:23" ht="15">
      <c r="A671" s="327" t="str">
        <f>IF(eligibilité!A459="","",eligibilité!A459)</f>
        <v/>
      </c>
      <c r="B671" s="766" t="str">
        <f t="shared" si="94"/>
        <v/>
      </c>
      <c r="C671" s="766"/>
      <c r="D671" s="766"/>
      <c r="E671" s="766"/>
      <c r="F671" s="328" t="str">
        <f>IF(eligibilité!AF459="","",eligibilité!AF459)</f>
        <v/>
      </c>
      <c r="G671" s="329" t="str">
        <f>IF(AND(eligibilité!AG459="",F671="Non éligible"),"Non éligible",eligibilité!AG459)</f>
        <v/>
      </c>
      <c r="H671" s="772" t="str">
        <f t="shared" si="92"/>
        <v/>
      </c>
      <c r="I671" s="772"/>
      <c r="J671" s="772"/>
      <c r="K671" s="447" t="str">
        <f t="shared" si="93"/>
        <v/>
      </c>
      <c r="L671" s="316" t="str">
        <f>eligibilité!AD459</f>
        <v/>
      </c>
      <c r="M671" s="317" t="str">
        <f>eligibilité!AH459</f>
        <v/>
      </c>
      <c r="N671" s="108" t="str">
        <f t="shared" si="95"/>
        <v/>
      </c>
      <c r="O671" s="107" t="str">
        <f t="shared" si="96"/>
        <v/>
      </c>
      <c r="P671" s="109" t="str">
        <f t="shared" si="97"/>
        <v/>
      </c>
      <c r="Q671" s="109" t="str">
        <f t="shared" si="98"/>
        <v/>
      </c>
      <c r="R671" s="316" t="str">
        <f t="shared" si="99"/>
        <v/>
      </c>
      <c r="S671" s="317" t="str">
        <f t="shared" si="100"/>
        <v/>
      </c>
      <c r="T671" s="317" t="str">
        <f t="shared" si="101"/>
        <v/>
      </c>
      <c r="U671" s="318" t="str">
        <f t="shared" si="102"/>
        <v/>
      </c>
      <c r="V671" s="318" t="str">
        <f t="shared" si="103"/>
        <v/>
      </c>
      <c r="W671" s="318" t="str">
        <f t="shared" si="104"/>
        <v/>
      </c>
    </row>
    <row r="672" spans="1:23" ht="15">
      <c r="A672" s="327" t="str">
        <f>IF(eligibilité!A460="","",eligibilité!A460)</f>
        <v/>
      </c>
      <c r="B672" s="766" t="str">
        <f t="shared" si="94"/>
        <v/>
      </c>
      <c r="C672" s="766"/>
      <c r="D672" s="766"/>
      <c r="E672" s="766"/>
      <c r="F672" s="328" t="str">
        <f>IF(eligibilité!AF460="","",eligibilité!AF460)</f>
        <v/>
      </c>
      <c r="G672" s="329" t="str">
        <f>IF(AND(eligibilité!AG460="",F672="Non éligible"),"Non éligible",eligibilité!AG460)</f>
        <v/>
      </c>
      <c r="H672" s="772" t="str">
        <f t="shared" si="92"/>
        <v/>
      </c>
      <c r="I672" s="772"/>
      <c r="J672" s="772"/>
      <c r="K672" s="447" t="str">
        <f t="shared" si="93"/>
        <v/>
      </c>
      <c r="L672" s="316" t="str">
        <f>eligibilité!AD460</f>
        <v/>
      </c>
      <c r="M672" s="317" t="str">
        <f>eligibilité!AH460</f>
        <v/>
      </c>
      <c r="N672" s="108" t="str">
        <f t="shared" si="95"/>
        <v/>
      </c>
      <c r="O672" s="107" t="str">
        <f t="shared" si="96"/>
        <v/>
      </c>
      <c r="P672" s="109" t="str">
        <f t="shared" si="97"/>
        <v/>
      </c>
      <c r="Q672" s="109" t="str">
        <f t="shared" si="98"/>
        <v/>
      </c>
      <c r="R672" s="316" t="str">
        <f t="shared" si="99"/>
        <v/>
      </c>
      <c r="S672" s="317" t="str">
        <f t="shared" si="100"/>
        <v/>
      </c>
      <c r="T672" s="317" t="str">
        <f t="shared" si="101"/>
        <v/>
      </c>
      <c r="U672" s="318" t="str">
        <f t="shared" si="102"/>
        <v/>
      </c>
      <c r="V672" s="318" t="str">
        <f t="shared" si="103"/>
        <v/>
      </c>
      <c r="W672" s="318" t="str">
        <f t="shared" si="104"/>
        <v/>
      </c>
    </row>
    <row r="673" spans="1:23" ht="15">
      <c r="A673" s="327" t="str">
        <f>IF(eligibilité!A461="","",eligibilité!A461)</f>
        <v/>
      </c>
      <c r="B673" s="766" t="str">
        <f t="shared" si="94"/>
        <v/>
      </c>
      <c r="C673" s="766"/>
      <c r="D673" s="766"/>
      <c r="E673" s="766"/>
      <c r="F673" s="328" t="str">
        <f>IF(eligibilité!AF461="","",eligibilité!AF461)</f>
        <v/>
      </c>
      <c r="G673" s="329" t="str">
        <f>IF(AND(eligibilité!AG461="",F673="Non éligible"),"Non éligible",eligibilité!AG461)</f>
        <v/>
      </c>
      <c r="H673" s="772" t="str">
        <f t="shared" si="92"/>
        <v/>
      </c>
      <c r="I673" s="772"/>
      <c r="J673" s="772"/>
      <c r="K673" s="447" t="str">
        <f t="shared" si="93"/>
        <v/>
      </c>
      <c r="L673" s="316" t="str">
        <f>eligibilité!AD461</f>
        <v/>
      </c>
      <c r="M673" s="317" t="str">
        <f>eligibilité!AH461</f>
        <v/>
      </c>
      <c r="N673" s="108" t="str">
        <f t="shared" si="95"/>
        <v/>
      </c>
      <c r="O673" s="107" t="str">
        <f t="shared" si="96"/>
        <v/>
      </c>
      <c r="P673" s="109" t="str">
        <f t="shared" si="97"/>
        <v/>
      </c>
      <c r="Q673" s="109" t="str">
        <f t="shared" si="98"/>
        <v/>
      </c>
      <c r="R673" s="316" t="str">
        <f t="shared" si="99"/>
        <v/>
      </c>
      <c r="S673" s="317" t="str">
        <f t="shared" si="100"/>
        <v/>
      </c>
      <c r="T673" s="317" t="str">
        <f t="shared" si="101"/>
        <v/>
      </c>
      <c r="U673" s="318" t="str">
        <f t="shared" si="102"/>
        <v/>
      </c>
      <c r="V673" s="318" t="str">
        <f t="shared" si="103"/>
        <v/>
      </c>
      <c r="W673" s="318" t="str">
        <f t="shared" si="104"/>
        <v/>
      </c>
    </row>
    <row r="674" spans="1:23" ht="15">
      <c r="A674" s="327" t="str">
        <f>IF(eligibilité!A462="","",eligibilité!A462)</f>
        <v/>
      </c>
      <c r="B674" s="766" t="str">
        <f t="shared" si="94"/>
        <v/>
      </c>
      <c r="C674" s="766"/>
      <c r="D674" s="766"/>
      <c r="E674" s="766"/>
      <c r="F674" s="328" t="str">
        <f>IF(eligibilité!AF462="","",eligibilité!AF462)</f>
        <v/>
      </c>
      <c r="G674" s="329" t="str">
        <f>IF(AND(eligibilité!AG462="",F674="Non éligible"),"Non éligible",eligibilité!AG462)</f>
        <v/>
      </c>
      <c r="H674" s="772" t="str">
        <f t="shared" si="92"/>
        <v/>
      </c>
      <c r="I674" s="772"/>
      <c r="J674" s="772"/>
      <c r="K674" s="447" t="str">
        <f t="shared" si="93"/>
        <v/>
      </c>
      <c r="L674" s="316" t="str">
        <f>eligibilité!AD462</f>
        <v/>
      </c>
      <c r="M674" s="317" t="str">
        <f>eligibilité!AH462</f>
        <v/>
      </c>
      <c r="N674" s="108" t="str">
        <f t="shared" si="95"/>
        <v/>
      </c>
      <c r="O674" s="107" t="str">
        <f t="shared" si="96"/>
        <v/>
      </c>
      <c r="P674" s="109" t="str">
        <f t="shared" si="97"/>
        <v/>
      </c>
      <c r="Q674" s="109" t="str">
        <f t="shared" si="98"/>
        <v/>
      </c>
      <c r="R674" s="316" t="str">
        <f t="shared" si="99"/>
        <v/>
      </c>
      <c r="S674" s="317" t="str">
        <f t="shared" si="100"/>
        <v/>
      </c>
      <c r="T674" s="317" t="str">
        <f t="shared" si="101"/>
        <v/>
      </c>
      <c r="U674" s="318" t="str">
        <f t="shared" si="102"/>
        <v/>
      </c>
      <c r="V674" s="318" t="str">
        <f t="shared" si="103"/>
        <v/>
      </c>
      <c r="W674" s="318" t="str">
        <f t="shared" si="104"/>
        <v/>
      </c>
    </row>
    <row r="675" spans="1:23" ht="15">
      <c r="A675" s="327" t="str">
        <f>IF(eligibilité!A463="","",eligibilité!A463)</f>
        <v/>
      </c>
      <c r="B675" s="766" t="str">
        <f t="shared" si="94"/>
        <v/>
      </c>
      <c r="C675" s="766"/>
      <c r="D675" s="766"/>
      <c r="E675" s="766"/>
      <c r="F675" s="328" t="str">
        <f>IF(eligibilité!AF463="","",eligibilité!AF463)</f>
        <v/>
      </c>
      <c r="G675" s="329" t="str">
        <f>IF(AND(eligibilité!AG463="",F675="Non éligible"),"Non éligible",eligibilité!AG463)</f>
        <v/>
      </c>
      <c r="H675" s="772" t="str">
        <f t="shared" ref="H675:H733" si="105">IF(AND(F675="Non éligible",G675="Non éligible"),"Conditions non remplies",IF(AND(F675="Eligible",L675=""),"Remplir la case manuellement, votre agent est en CDI",IF(F675="","",CONCATENATE(N675," an(s) ",P675," mois ",Q675," jour(s)"))))</f>
        <v/>
      </c>
      <c r="I675" s="772"/>
      <c r="J675" s="772"/>
      <c r="K675" s="447" t="str">
        <f t="shared" si="93"/>
        <v/>
      </c>
      <c r="L675" s="316" t="str">
        <f>eligibilité!AD463</f>
        <v/>
      </c>
      <c r="M675" s="317" t="str">
        <f>eligibilité!AH463</f>
        <v/>
      </c>
      <c r="N675" s="108" t="str">
        <f t="shared" si="95"/>
        <v/>
      </c>
      <c r="O675" s="107" t="str">
        <f t="shared" si="96"/>
        <v/>
      </c>
      <c r="P675" s="109" t="str">
        <f t="shared" si="97"/>
        <v/>
      </c>
      <c r="Q675" s="109" t="str">
        <f t="shared" si="98"/>
        <v/>
      </c>
      <c r="R675" s="316" t="str">
        <f t="shared" si="99"/>
        <v/>
      </c>
      <c r="S675" s="317" t="str">
        <f t="shared" si="100"/>
        <v/>
      </c>
      <c r="T675" s="317" t="str">
        <f t="shared" si="101"/>
        <v/>
      </c>
      <c r="U675" s="318" t="str">
        <f t="shared" si="102"/>
        <v/>
      </c>
      <c r="V675" s="318" t="str">
        <f t="shared" si="103"/>
        <v/>
      </c>
      <c r="W675" s="318" t="str">
        <f t="shared" si="104"/>
        <v/>
      </c>
    </row>
    <row r="676" spans="1:23" ht="15">
      <c r="A676" s="327" t="str">
        <f>IF(eligibilité!A464="","",eligibilité!A464)</f>
        <v/>
      </c>
      <c r="B676" s="766" t="str">
        <f t="shared" si="94"/>
        <v/>
      </c>
      <c r="C676" s="766"/>
      <c r="D676" s="766"/>
      <c r="E676" s="766"/>
      <c r="F676" s="328" t="str">
        <f>IF(eligibilité!AF464="","",eligibilité!AF464)</f>
        <v/>
      </c>
      <c r="G676" s="329" t="str">
        <f>IF(AND(eligibilité!AG464="",F676="Non éligible"),"Non éligible",eligibilité!AG464)</f>
        <v/>
      </c>
      <c r="H676" s="772" t="str">
        <f t="shared" si="105"/>
        <v/>
      </c>
      <c r="I676" s="772"/>
      <c r="J676" s="772"/>
      <c r="K676" s="447" t="str">
        <f t="shared" ref="K676:K683" si="106">IF(AND($F676="Non éligible",$G676="Non éligible"),"Conditions non remplies",IF(AND($F676="Eligibilité ultérieure",$L676=""),"Remplir la case manuellement, votre agent est en CDI",IF($F676="","",CONCATENATE($T676," an(s) ",$V676," mois ",$W676," jour(s)"))))</f>
        <v/>
      </c>
      <c r="L676" s="316" t="str">
        <f>eligibilité!AD464</f>
        <v/>
      </c>
      <c r="M676" s="317" t="str">
        <f>eligibilité!AH464</f>
        <v/>
      </c>
      <c r="N676" s="108" t="str">
        <f t="shared" si="95"/>
        <v/>
      </c>
      <c r="O676" s="107" t="str">
        <f t="shared" si="96"/>
        <v/>
      </c>
      <c r="P676" s="109" t="str">
        <f t="shared" si="97"/>
        <v/>
      </c>
      <c r="Q676" s="109" t="str">
        <f t="shared" si="98"/>
        <v/>
      </c>
      <c r="R676" s="316" t="str">
        <f t="shared" si="99"/>
        <v/>
      </c>
      <c r="S676" s="317" t="str">
        <f t="shared" si="100"/>
        <v/>
      </c>
      <c r="T676" s="317" t="str">
        <f t="shared" si="101"/>
        <v/>
      </c>
      <c r="U676" s="318" t="str">
        <f t="shared" si="102"/>
        <v/>
      </c>
      <c r="V676" s="318" t="str">
        <f t="shared" si="103"/>
        <v/>
      </c>
      <c r="W676" s="318" t="str">
        <f t="shared" si="104"/>
        <v/>
      </c>
    </row>
    <row r="677" spans="1:23" ht="15">
      <c r="A677" s="327" t="str">
        <f>IF(eligibilité!A465="","",eligibilité!A465)</f>
        <v/>
      </c>
      <c r="B677" s="766" t="str">
        <f t="shared" si="94"/>
        <v/>
      </c>
      <c r="C677" s="766"/>
      <c r="D677" s="766"/>
      <c r="E677" s="766"/>
      <c r="F677" s="328" t="str">
        <f>IF(eligibilité!AF465="","",eligibilité!AF465)</f>
        <v/>
      </c>
      <c r="G677" s="329" t="str">
        <f>IF(AND(eligibilité!AG465="",F677="Non éligible"),"Non éligible",eligibilité!AG465)</f>
        <v/>
      </c>
      <c r="H677" s="772" t="str">
        <f t="shared" si="105"/>
        <v/>
      </c>
      <c r="I677" s="772"/>
      <c r="J677" s="772"/>
      <c r="K677" s="447" t="str">
        <f t="shared" si="106"/>
        <v/>
      </c>
      <c r="L677" s="316" t="str">
        <f>eligibilité!AD465</f>
        <v/>
      </c>
      <c r="M677" s="317" t="str">
        <f>eligibilité!AH465</f>
        <v/>
      </c>
      <c r="N677" s="108" t="str">
        <f t="shared" si="95"/>
        <v/>
      </c>
      <c r="O677" s="107" t="str">
        <f t="shared" si="96"/>
        <v/>
      </c>
      <c r="P677" s="109" t="str">
        <f t="shared" si="97"/>
        <v/>
      </c>
      <c r="Q677" s="109" t="str">
        <f t="shared" si="98"/>
        <v/>
      </c>
      <c r="R677" s="316" t="str">
        <f t="shared" si="99"/>
        <v/>
      </c>
      <c r="S677" s="317" t="str">
        <f t="shared" si="100"/>
        <v/>
      </c>
      <c r="T677" s="317" t="str">
        <f t="shared" si="101"/>
        <v/>
      </c>
      <c r="U677" s="318" t="str">
        <f t="shared" si="102"/>
        <v/>
      </c>
      <c r="V677" s="318" t="str">
        <f t="shared" si="103"/>
        <v/>
      </c>
      <c r="W677" s="318" t="str">
        <f t="shared" si="104"/>
        <v/>
      </c>
    </row>
    <row r="678" spans="1:23" ht="15">
      <c r="A678" s="327" t="str">
        <f>IF(eligibilité!A466="","",eligibilité!A466)</f>
        <v/>
      </c>
      <c r="B678" s="766" t="str">
        <f t="shared" si="94"/>
        <v/>
      </c>
      <c r="C678" s="766"/>
      <c r="D678" s="766"/>
      <c r="E678" s="766"/>
      <c r="F678" s="328" t="str">
        <f>IF(eligibilité!AF466="","",eligibilité!AF466)</f>
        <v/>
      </c>
      <c r="G678" s="329" t="str">
        <f>IF(AND(eligibilité!AG466="",F678="Non éligible"),"Non éligible",eligibilité!AG466)</f>
        <v/>
      </c>
      <c r="H678" s="772" t="str">
        <f t="shared" si="105"/>
        <v/>
      </c>
      <c r="I678" s="772"/>
      <c r="J678" s="772"/>
      <c r="K678" s="447" t="str">
        <f t="shared" si="106"/>
        <v/>
      </c>
      <c r="L678" s="316" t="str">
        <f>eligibilité!AD466</f>
        <v/>
      </c>
      <c r="M678" s="317" t="str">
        <f>eligibilité!AH466</f>
        <v/>
      </c>
      <c r="N678" s="108" t="str">
        <f t="shared" si="95"/>
        <v/>
      </c>
      <c r="O678" s="107" t="str">
        <f t="shared" si="96"/>
        <v/>
      </c>
      <c r="P678" s="109" t="str">
        <f t="shared" si="97"/>
        <v/>
      </c>
      <c r="Q678" s="109" t="str">
        <f t="shared" si="98"/>
        <v/>
      </c>
      <c r="R678" s="316" t="str">
        <f t="shared" si="99"/>
        <v/>
      </c>
      <c r="S678" s="317" t="str">
        <f t="shared" si="100"/>
        <v/>
      </c>
      <c r="T678" s="317" t="str">
        <f t="shared" si="101"/>
        <v/>
      </c>
      <c r="U678" s="318" t="str">
        <f t="shared" si="102"/>
        <v/>
      </c>
      <c r="V678" s="318" t="str">
        <f t="shared" si="103"/>
        <v/>
      </c>
      <c r="W678" s="318" t="str">
        <f t="shared" si="104"/>
        <v/>
      </c>
    </row>
    <row r="679" spans="1:23" ht="15">
      <c r="A679" s="327" t="str">
        <f>IF(eligibilité!A467="","",eligibilité!A467)</f>
        <v/>
      </c>
      <c r="B679" s="766" t="str">
        <f t="shared" si="94"/>
        <v/>
      </c>
      <c r="C679" s="766"/>
      <c r="D679" s="766"/>
      <c r="E679" s="766"/>
      <c r="F679" s="328" t="str">
        <f>IF(eligibilité!AF467="","",eligibilité!AF467)</f>
        <v/>
      </c>
      <c r="G679" s="329" t="str">
        <f>IF(AND(eligibilité!AG467="",F679="Non éligible"),"Non éligible",eligibilité!AG467)</f>
        <v/>
      </c>
      <c r="H679" s="772" t="str">
        <f t="shared" si="105"/>
        <v/>
      </c>
      <c r="I679" s="772"/>
      <c r="J679" s="772"/>
      <c r="K679" s="447" t="str">
        <f t="shared" si="106"/>
        <v/>
      </c>
      <c r="L679" s="316" t="str">
        <f>eligibilité!AD467</f>
        <v/>
      </c>
      <c r="M679" s="317" t="str">
        <f>eligibilité!AH467</f>
        <v/>
      </c>
      <c r="N679" s="108" t="str">
        <f t="shared" si="95"/>
        <v/>
      </c>
      <c r="O679" s="107" t="str">
        <f t="shared" si="96"/>
        <v/>
      </c>
      <c r="P679" s="109" t="str">
        <f t="shared" si="97"/>
        <v/>
      </c>
      <c r="Q679" s="109" t="str">
        <f t="shared" si="98"/>
        <v/>
      </c>
      <c r="R679" s="316" t="str">
        <f t="shared" si="99"/>
        <v/>
      </c>
      <c r="S679" s="317" t="str">
        <f t="shared" si="100"/>
        <v/>
      </c>
      <c r="T679" s="317" t="str">
        <f t="shared" si="101"/>
        <v/>
      </c>
      <c r="U679" s="318" t="str">
        <f t="shared" si="102"/>
        <v/>
      </c>
      <c r="V679" s="318" t="str">
        <f t="shared" si="103"/>
        <v/>
      </c>
      <c r="W679" s="318" t="str">
        <f t="shared" si="104"/>
        <v/>
      </c>
    </row>
    <row r="680" spans="1:23" ht="15">
      <c r="A680" s="327" t="str">
        <f>IF(eligibilité!A468="","",eligibilité!A468)</f>
        <v/>
      </c>
      <c r="B680" s="766" t="str">
        <f t="shared" si="94"/>
        <v/>
      </c>
      <c r="C680" s="766"/>
      <c r="D680" s="766"/>
      <c r="E680" s="766"/>
      <c r="F680" s="328" t="str">
        <f>IF(eligibilité!AF468="","",eligibilité!AF468)</f>
        <v/>
      </c>
      <c r="G680" s="329" t="str">
        <f>IF(AND(eligibilité!AG468="",F680="Non éligible"),"Non éligible",eligibilité!AG468)</f>
        <v/>
      </c>
      <c r="H680" s="772" t="str">
        <f t="shared" si="105"/>
        <v/>
      </c>
      <c r="I680" s="772"/>
      <c r="J680" s="772"/>
      <c r="K680" s="447" t="str">
        <f t="shared" si="106"/>
        <v/>
      </c>
      <c r="L680" s="316" t="str">
        <f>eligibilité!AD468</f>
        <v/>
      </c>
      <c r="M680" s="317" t="str">
        <f>eligibilité!AH468</f>
        <v/>
      </c>
      <c r="N680" s="108" t="str">
        <f t="shared" si="95"/>
        <v/>
      </c>
      <c r="O680" s="107" t="str">
        <f t="shared" si="96"/>
        <v/>
      </c>
      <c r="P680" s="109" t="str">
        <f t="shared" si="97"/>
        <v/>
      </c>
      <c r="Q680" s="109" t="str">
        <f t="shared" si="98"/>
        <v/>
      </c>
      <c r="R680" s="316" t="str">
        <f t="shared" si="99"/>
        <v/>
      </c>
      <c r="S680" s="317" t="str">
        <f t="shared" si="100"/>
        <v/>
      </c>
      <c r="T680" s="317" t="str">
        <f t="shared" si="101"/>
        <v/>
      </c>
      <c r="U680" s="318" t="str">
        <f t="shared" si="102"/>
        <v/>
      </c>
      <c r="V680" s="318" t="str">
        <f t="shared" si="103"/>
        <v/>
      </c>
      <c r="W680" s="318" t="str">
        <f t="shared" si="104"/>
        <v/>
      </c>
    </row>
    <row r="681" spans="1:23" ht="15">
      <c r="A681" s="327" t="str">
        <f>IF(eligibilité!A469="","",eligibilité!A469)</f>
        <v/>
      </c>
      <c r="B681" s="766" t="str">
        <f t="shared" si="94"/>
        <v/>
      </c>
      <c r="C681" s="766"/>
      <c r="D681" s="766"/>
      <c r="E681" s="766"/>
      <c r="F681" s="328" t="str">
        <f>IF(eligibilité!AF469="","",eligibilité!AF469)</f>
        <v/>
      </c>
      <c r="G681" s="329" t="str">
        <f>IF(AND(eligibilité!AG469="",F681="Non éligible"),"Non éligible",eligibilité!AG469)</f>
        <v/>
      </c>
      <c r="H681" s="772" t="str">
        <f t="shared" si="105"/>
        <v/>
      </c>
      <c r="I681" s="772"/>
      <c r="J681" s="772"/>
      <c r="K681" s="447" t="str">
        <f t="shared" si="106"/>
        <v/>
      </c>
      <c r="L681" s="316" t="str">
        <f>eligibilité!AD469</f>
        <v/>
      </c>
      <c r="M681" s="317" t="str">
        <f>eligibilité!AH469</f>
        <v/>
      </c>
      <c r="N681" s="108" t="str">
        <f t="shared" si="95"/>
        <v/>
      </c>
      <c r="O681" s="107" t="str">
        <f t="shared" si="96"/>
        <v/>
      </c>
      <c r="P681" s="109" t="str">
        <f t="shared" si="97"/>
        <v/>
      </c>
      <c r="Q681" s="109" t="str">
        <f t="shared" si="98"/>
        <v/>
      </c>
      <c r="R681" s="316" t="str">
        <f t="shared" si="99"/>
        <v/>
      </c>
      <c r="S681" s="317" t="str">
        <f t="shared" si="100"/>
        <v/>
      </c>
      <c r="T681" s="317" t="str">
        <f t="shared" si="101"/>
        <v/>
      </c>
      <c r="U681" s="318" t="str">
        <f t="shared" si="102"/>
        <v/>
      </c>
      <c r="V681" s="318" t="str">
        <f t="shared" si="103"/>
        <v/>
      </c>
      <c r="W681" s="318" t="str">
        <f t="shared" si="104"/>
        <v/>
      </c>
    </row>
    <row r="682" spans="1:23" ht="15">
      <c r="A682" s="327" t="str">
        <f>IF(eligibilité!A470="","",eligibilité!A470)</f>
        <v/>
      </c>
      <c r="B682" s="766" t="str">
        <f t="shared" si="94"/>
        <v/>
      </c>
      <c r="C682" s="766"/>
      <c r="D682" s="766"/>
      <c r="E682" s="766"/>
      <c r="F682" s="328" t="str">
        <f>IF(eligibilité!AF470="","",eligibilité!AF470)</f>
        <v/>
      </c>
      <c r="G682" s="329" t="str">
        <f>IF(AND(eligibilité!AG470="",F682="Non éligible"),"Non éligible",eligibilité!AG470)</f>
        <v/>
      </c>
      <c r="H682" s="772" t="str">
        <f t="shared" si="105"/>
        <v/>
      </c>
      <c r="I682" s="772"/>
      <c r="J682" s="772"/>
      <c r="K682" s="447" t="str">
        <f t="shared" si="106"/>
        <v/>
      </c>
      <c r="L682" s="316" t="str">
        <f>eligibilité!AD470</f>
        <v/>
      </c>
      <c r="M682" s="317" t="str">
        <f>eligibilité!AH470</f>
        <v/>
      </c>
      <c r="N682" s="108" t="str">
        <f t="shared" si="95"/>
        <v/>
      </c>
      <c r="O682" s="107" t="str">
        <f t="shared" si="96"/>
        <v/>
      </c>
      <c r="P682" s="109" t="str">
        <f t="shared" si="97"/>
        <v/>
      </c>
      <c r="Q682" s="109" t="str">
        <f t="shared" si="98"/>
        <v/>
      </c>
      <c r="R682" s="316" t="str">
        <f t="shared" si="99"/>
        <v/>
      </c>
      <c r="S682" s="317" t="str">
        <f t="shared" si="100"/>
        <v/>
      </c>
      <c r="T682" s="317" t="str">
        <f t="shared" si="101"/>
        <v/>
      </c>
      <c r="U682" s="318" t="str">
        <f t="shared" si="102"/>
        <v/>
      </c>
      <c r="V682" s="318" t="str">
        <f t="shared" si="103"/>
        <v/>
      </c>
      <c r="W682" s="318" t="str">
        <f t="shared" si="104"/>
        <v/>
      </c>
    </row>
    <row r="683" spans="1:23" ht="15">
      <c r="A683" s="327" t="str">
        <f>IF(eligibilité!A471="","",eligibilité!A471)</f>
        <v/>
      </c>
      <c r="B683" s="766" t="str">
        <f t="shared" si="94"/>
        <v/>
      </c>
      <c r="C683" s="766"/>
      <c r="D683" s="766"/>
      <c r="E683" s="766"/>
      <c r="F683" s="328" t="str">
        <f>IF(eligibilité!AF471="","",eligibilité!AF471)</f>
        <v/>
      </c>
      <c r="G683" s="329" t="str">
        <f>IF(AND(eligibilité!AG471="",F683="Non éligible"),"Non éligible",eligibilité!AG471)</f>
        <v/>
      </c>
      <c r="H683" s="772" t="str">
        <f t="shared" si="105"/>
        <v/>
      </c>
      <c r="I683" s="772"/>
      <c r="J683" s="772"/>
      <c r="K683" s="447" t="str">
        <f t="shared" si="106"/>
        <v/>
      </c>
      <c r="L683" s="316" t="str">
        <f>eligibilité!AD471</f>
        <v/>
      </c>
      <c r="M683" s="317" t="str">
        <f>eligibilité!AH471</f>
        <v/>
      </c>
      <c r="N683" s="108" t="str">
        <f t="shared" si="95"/>
        <v/>
      </c>
      <c r="O683" s="107" t="str">
        <f t="shared" si="96"/>
        <v/>
      </c>
      <c r="P683" s="109" t="str">
        <f t="shared" si="97"/>
        <v/>
      </c>
      <c r="Q683" s="109" t="str">
        <f t="shared" si="98"/>
        <v/>
      </c>
      <c r="R683" s="316" t="str">
        <f t="shared" si="99"/>
        <v/>
      </c>
      <c r="S683" s="317" t="str">
        <f t="shared" si="100"/>
        <v/>
      </c>
      <c r="T683" s="317" t="str">
        <f t="shared" si="101"/>
        <v/>
      </c>
      <c r="U683" s="318" t="str">
        <f t="shared" si="102"/>
        <v/>
      </c>
      <c r="V683" s="318" t="str">
        <f t="shared" si="103"/>
        <v/>
      </c>
      <c r="W683" s="318" t="str">
        <f t="shared" si="104"/>
        <v/>
      </c>
    </row>
    <row r="684" spans="1:23" ht="15">
      <c r="A684" s="327" t="str">
        <f>IF(eligibilité!A472="","",eligibilité!A472)</f>
        <v/>
      </c>
      <c r="B684" s="766" t="str">
        <f t="shared" ref="B684:B727" si="107">IF(A684="","","Définir les fonctions ou le poste du dossier")</f>
        <v/>
      </c>
      <c r="C684" s="766"/>
      <c r="D684" s="766"/>
      <c r="E684" s="766"/>
      <c r="F684" s="328" t="str">
        <f>IF(eligibilité!AF472="","",eligibilité!AF472)</f>
        <v/>
      </c>
      <c r="G684" s="329" t="str">
        <f>IF(AND(eligibilité!AG472="",F684="Non éligible"),"Non éligible",eligibilité!AG472)</f>
        <v/>
      </c>
      <c r="H684" s="772" t="str">
        <f t="shared" si="105"/>
        <v/>
      </c>
      <c r="I684" s="772"/>
      <c r="J684" s="772"/>
      <c r="K684" s="447" t="str">
        <f t="shared" ref="K684:K733" si="108">IF(AND($F684="Non éligible",$G684="Non éligible"),"Conditions non remplies",IF(AND($F684="Eligibilité ultérieure",$L684=""),"Remplir la case manuellement, votre agent est en CDI",IF($F684="","",CONCATENATE($T684," an(s) ",$V684," mois ",$W684," jour(s)"))))</f>
        <v/>
      </c>
      <c r="L684" s="316" t="str">
        <f>eligibilité!AD472</f>
        <v/>
      </c>
      <c r="M684" s="317" t="str">
        <f>eligibilité!AH472</f>
        <v/>
      </c>
      <c r="N684" s="108" t="str">
        <f t="shared" ref="N684:N727" si="109">IF(L684="","",INT(L684/12))</f>
        <v/>
      </c>
      <c r="O684" s="107" t="str">
        <f t="shared" ref="O684:O727" si="110">IF(L684="","",(L684-N684*12))</f>
        <v/>
      </c>
      <c r="P684" s="109" t="str">
        <f t="shared" ref="P684:P727" si="111">IF(L684="","",INT(O684))</f>
        <v/>
      </c>
      <c r="Q684" s="109" t="str">
        <f t="shared" ref="Q684:Q727" si="112">IF(L684="","",ROUNDDOWN((O684-P684)*30.44,0))</f>
        <v/>
      </c>
      <c r="R684" s="316" t="str">
        <f t="shared" ref="R684:R727" si="113">IF(L684="","",$S$226+L684)</f>
        <v/>
      </c>
      <c r="S684" s="317" t="str">
        <f t="shared" ref="S684:S727" si="114">IF(R684="","",R684/12)</f>
        <v/>
      </c>
      <c r="T684" s="317" t="str">
        <f t="shared" ref="T684:T727" si="115">IF(L684="","",INT(S684))</f>
        <v/>
      </c>
      <c r="U684" s="318" t="str">
        <f t="shared" ref="U684:U727" si="116">IF(L684="","",(S684-T684)*12)</f>
        <v/>
      </c>
      <c r="V684" s="318" t="str">
        <f t="shared" ref="V684:V727" si="117">IF(L684="","",INT(U684))</f>
        <v/>
      </c>
      <c r="W684" s="318" t="str">
        <f t="shared" ref="W684:W727" si="118">IF(L684="","",INT((U684-V684)*30.44))</f>
        <v/>
      </c>
    </row>
    <row r="685" spans="1:23" ht="15">
      <c r="A685" s="327" t="str">
        <f>IF(eligibilité!A473="","",eligibilité!A473)</f>
        <v/>
      </c>
      <c r="B685" s="766" t="str">
        <f t="shared" si="107"/>
        <v/>
      </c>
      <c r="C685" s="766"/>
      <c r="D685" s="766"/>
      <c r="E685" s="766"/>
      <c r="F685" s="328" t="str">
        <f>IF(eligibilité!AF473="","",eligibilité!AF473)</f>
        <v/>
      </c>
      <c r="G685" s="329" t="str">
        <f>IF(AND(eligibilité!AG473="",F685="Non éligible"),"Non éligible",eligibilité!AG473)</f>
        <v/>
      </c>
      <c r="H685" s="772" t="str">
        <f t="shared" si="105"/>
        <v/>
      </c>
      <c r="I685" s="772"/>
      <c r="J685" s="772"/>
      <c r="K685" s="447" t="str">
        <f t="shared" si="108"/>
        <v/>
      </c>
      <c r="L685" s="316" t="str">
        <f>eligibilité!AD473</f>
        <v/>
      </c>
      <c r="M685" s="317" t="str">
        <f>eligibilité!AH473</f>
        <v/>
      </c>
      <c r="N685" s="108" t="str">
        <f t="shared" si="109"/>
        <v/>
      </c>
      <c r="O685" s="107" t="str">
        <f t="shared" si="110"/>
        <v/>
      </c>
      <c r="P685" s="109" t="str">
        <f t="shared" si="111"/>
        <v/>
      </c>
      <c r="Q685" s="109" t="str">
        <f t="shared" si="112"/>
        <v/>
      </c>
      <c r="R685" s="316" t="str">
        <f t="shared" si="113"/>
        <v/>
      </c>
      <c r="S685" s="317" t="str">
        <f t="shared" si="114"/>
        <v/>
      </c>
      <c r="T685" s="317" t="str">
        <f t="shared" si="115"/>
        <v/>
      </c>
      <c r="U685" s="318" t="str">
        <f t="shared" si="116"/>
        <v/>
      </c>
      <c r="V685" s="318" t="str">
        <f t="shared" si="117"/>
        <v/>
      </c>
      <c r="W685" s="318" t="str">
        <f t="shared" si="118"/>
        <v/>
      </c>
    </row>
    <row r="686" spans="1:23" ht="15">
      <c r="A686" s="327" t="str">
        <f>IF(eligibilité!A474="","",eligibilité!A474)</f>
        <v/>
      </c>
      <c r="B686" s="766" t="str">
        <f t="shared" si="107"/>
        <v/>
      </c>
      <c r="C686" s="766"/>
      <c r="D686" s="766"/>
      <c r="E686" s="766"/>
      <c r="F686" s="328" t="str">
        <f>IF(eligibilité!AF474="","",eligibilité!AF474)</f>
        <v/>
      </c>
      <c r="G686" s="329" t="str">
        <f>IF(AND(eligibilité!AG474="",F686="Non éligible"),"Non éligible",eligibilité!AG474)</f>
        <v/>
      </c>
      <c r="H686" s="772" t="str">
        <f t="shared" si="105"/>
        <v/>
      </c>
      <c r="I686" s="772"/>
      <c r="J686" s="772"/>
      <c r="K686" s="447" t="str">
        <f t="shared" si="108"/>
        <v/>
      </c>
      <c r="L686" s="316" t="str">
        <f>eligibilité!AD474</f>
        <v/>
      </c>
      <c r="M686" s="317" t="str">
        <f>eligibilité!AH474</f>
        <v/>
      </c>
      <c r="N686" s="108" t="str">
        <f t="shared" si="109"/>
        <v/>
      </c>
      <c r="O686" s="107" t="str">
        <f t="shared" si="110"/>
        <v/>
      </c>
      <c r="P686" s="109" t="str">
        <f t="shared" si="111"/>
        <v/>
      </c>
      <c r="Q686" s="109" t="str">
        <f t="shared" si="112"/>
        <v/>
      </c>
      <c r="R686" s="316" t="str">
        <f t="shared" si="113"/>
        <v/>
      </c>
      <c r="S686" s="317" t="str">
        <f t="shared" si="114"/>
        <v/>
      </c>
      <c r="T686" s="317" t="str">
        <f t="shared" si="115"/>
        <v/>
      </c>
      <c r="U686" s="318" t="str">
        <f t="shared" si="116"/>
        <v/>
      </c>
      <c r="V686" s="318" t="str">
        <f t="shared" si="117"/>
        <v/>
      </c>
      <c r="W686" s="318" t="str">
        <f t="shared" si="118"/>
        <v/>
      </c>
    </row>
    <row r="687" spans="1:23" ht="15">
      <c r="A687" s="327" t="str">
        <f>IF(eligibilité!A475="","",eligibilité!A475)</f>
        <v/>
      </c>
      <c r="B687" s="766" t="str">
        <f t="shared" si="107"/>
        <v/>
      </c>
      <c r="C687" s="766"/>
      <c r="D687" s="766"/>
      <c r="E687" s="766"/>
      <c r="F687" s="328" t="str">
        <f>IF(eligibilité!AF475="","",eligibilité!AF475)</f>
        <v/>
      </c>
      <c r="G687" s="329" t="str">
        <f>IF(AND(eligibilité!AG475="",F687="Non éligible"),"Non éligible",eligibilité!AG475)</f>
        <v/>
      </c>
      <c r="H687" s="772" t="str">
        <f t="shared" si="105"/>
        <v/>
      </c>
      <c r="I687" s="772"/>
      <c r="J687" s="772"/>
      <c r="K687" s="447" t="str">
        <f t="shared" si="108"/>
        <v/>
      </c>
      <c r="L687" s="316" t="str">
        <f>eligibilité!AD475</f>
        <v/>
      </c>
      <c r="M687" s="317" t="str">
        <f>eligibilité!AH475</f>
        <v/>
      </c>
      <c r="N687" s="108" t="str">
        <f t="shared" si="109"/>
        <v/>
      </c>
      <c r="O687" s="107" t="str">
        <f t="shared" si="110"/>
        <v/>
      </c>
      <c r="P687" s="109" t="str">
        <f t="shared" si="111"/>
        <v/>
      </c>
      <c r="Q687" s="109" t="str">
        <f t="shared" si="112"/>
        <v/>
      </c>
      <c r="R687" s="316" t="str">
        <f t="shared" si="113"/>
        <v/>
      </c>
      <c r="S687" s="317" t="str">
        <f t="shared" si="114"/>
        <v/>
      </c>
      <c r="T687" s="317" t="str">
        <f t="shared" si="115"/>
        <v/>
      </c>
      <c r="U687" s="318" t="str">
        <f t="shared" si="116"/>
        <v/>
      </c>
      <c r="V687" s="318" t="str">
        <f t="shared" si="117"/>
        <v/>
      </c>
      <c r="W687" s="318" t="str">
        <f t="shared" si="118"/>
        <v/>
      </c>
    </row>
    <row r="688" spans="1:23" ht="15">
      <c r="A688" s="327" t="str">
        <f>IF(eligibilité!A476="","",eligibilité!A476)</f>
        <v/>
      </c>
      <c r="B688" s="766" t="str">
        <f t="shared" si="107"/>
        <v/>
      </c>
      <c r="C688" s="766"/>
      <c r="D688" s="766"/>
      <c r="E688" s="766"/>
      <c r="F688" s="328" t="str">
        <f>IF(eligibilité!AF476="","",eligibilité!AF476)</f>
        <v/>
      </c>
      <c r="G688" s="329" t="str">
        <f>IF(AND(eligibilité!AG476="",F688="Non éligible"),"Non éligible",eligibilité!AG476)</f>
        <v/>
      </c>
      <c r="H688" s="772" t="str">
        <f t="shared" si="105"/>
        <v/>
      </c>
      <c r="I688" s="772"/>
      <c r="J688" s="772"/>
      <c r="K688" s="447" t="str">
        <f t="shared" si="108"/>
        <v/>
      </c>
      <c r="L688" s="316" t="str">
        <f>eligibilité!AD476</f>
        <v/>
      </c>
      <c r="M688" s="317" t="str">
        <f>eligibilité!AH476</f>
        <v/>
      </c>
      <c r="N688" s="108" t="str">
        <f t="shared" si="109"/>
        <v/>
      </c>
      <c r="O688" s="107" t="str">
        <f t="shared" si="110"/>
        <v/>
      </c>
      <c r="P688" s="109" t="str">
        <f t="shared" si="111"/>
        <v/>
      </c>
      <c r="Q688" s="109" t="str">
        <f t="shared" si="112"/>
        <v/>
      </c>
      <c r="R688" s="316" t="str">
        <f t="shared" si="113"/>
        <v/>
      </c>
      <c r="S688" s="317" t="str">
        <f t="shared" si="114"/>
        <v/>
      </c>
      <c r="T688" s="317" t="str">
        <f t="shared" si="115"/>
        <v/>
      </c>
      <c r="U688" s="318" t="str">
        <f t="shared" si="116"/>
        <v/>
      </c>
      <c r="V688" s="318" t="str">
        <f t="shared" si="117"/>
        <v/>
      </c>
      <c r="W688" s="318" t="str">
        <f t="shared" si="118"/>
        <v/>
      </c>
    </row>
    <row r="689" spans="1:23" ht="15">
      <c r="A689" s="327" t="str">
        <f>IF(eligibilité!A477="","",eligibilité!A477)</f>
        <v/>
      </c>
      <c r="B689" s="766" t="str">
        <f t="shared" si="107"/>
        <v/>
      </c>
      <c r="C689" s="766"/>
      <c r="D689" s="766"/>
      <c r="E689" s="766"/>
      <c r="F689" s="328" t="str">
        <f>IF(eligibilité!AF477="","",eligibilité!AF477)</f>
        <v/>
      </c>
      <c r="G689" s="329" t="str">
        <f>IF(AND(eligibilité!AG477="",F689="Non éligible"),"Non éligible",eligibilité!AG477)</f>
        <v/>
      </c>
      <c r="H689" s="772" t="str">
        <f t="shared" si="105"/>
        <v/>
      </c>
      <c r="I689" s="772"/>
      <c r="J689" s="772"/>
      <c r="K689" s="447" t="str">
        <f t="shared" si="108"/>
        <v/>
      </c>
      <c r="L689" s="316" t="str">
        <f>eligibilité!AD477</f>
        <v/>
      </c>
      <c r="M689" s="317" t="str">
        <f>eligibilité!AH477</f>
        <v/>
      </c>
      <c r="N689" s="108" t="str">
        <f t="shared" si="109"/>
        <v/>
      </c>
      <c r="O689" s="107" t="str">
        <f t="shared" si="110"/>
        <v/>
      </c>
      <c r="P689" s="109" t="str">
        <f t="shared" si="111"/>
        <v/>
      </c>
      <c r="Q689" s="109" t="str">
        <f t="shared" si="112"/>
        <v/>
      </c>
      <c r="R689" s="316" t="str">
        <f t="shared" si="113"/>
        <v/>
      </c>
      <c r="S689" s="317" t="str">
        <f t="shared" si="114"/>
        <v/>
      </c>
      <c r="T689" s="317" t="str">
        <f t="shared" si="115"/>
        <v/>
      </c>
      <c r="U689" s="318" t="str">
        <f t="shared" si="116"/>
        <v/>
      </c>
      <c r="V689" s="318" t="str">
        <f t="shared" si="117"/>
        <v/>
      </c>
      <c r="W689" s="318" t="str">
        <f t="shared" si="118"/>
        <v/>
      </c>
    </row>
    <row r="690" spans="1:23" ht="15">
      <c r="A690" s="327" t="str">
        <f>IF(eligibilité!A478="","",eligibilité!A478)</f>
        <v/>
      </c>
      <c r="B690" s="766" t="str">
        <f t="shared" si="107"/>
        <v/>
      </c>
      <c r="C690" s="766"/>
      <c r="D690" s="766"/>
      <c r="E690" s="766"/>
      <c r="F690" s="328" t="str">
        <f>IF(eligibilité!AF478="","",eligibilité!AF478)</f>
        <v/>
      </c>
      <c r="G690" s="329" t="str">
        <f>IF(AND(eligibilité!AG478="",F690="Non éligible"),"Non éligible",eligibilité!AG478)</f>
        <v/>
      </c>
      <c r="H690" s="772" t="str">
        <f t="shared" si="105"/>
        <v/>
      </c>
      <c r="I690" s="772"/>
      <c r="J690" s="772"/>
      <c r="K690" s="447" t="str">
        <f t="shared" si="108"/>
        <v/>
      </c>
      <c r="L690" s="316" t="str">
        <f>eligibilité!AD478</f>
        <v/>
      </c>
      <c r="M690" s="317" t="str">
        <f>eligibilité!AH478</f>
        <v/>
      </c>
      <c r="N690" s="108" t="str">
        <f t="shared" si="109"/>
        <v/>
      </c>
      <c r="O690" s="107" t="str">
        <f t="shared" si="110"/>
        <v/>
      </c>
      <c r="P690" s="109" t="str">
        <f t="shared" si="111"/>
        <v/>
      </c>
      <c r="Q690" s="109" t="str">
        <f t="shared" si="112"/>
        <v/>
      </c>
      <c r="R690" s="316" t="str">
        <f t="shared" si="113"/>
        <v/>
      </c>
      <c r="S690" s="317" t="str">
        <f t="shared" si="114"/>
        <v/>
      </c>
      <c r="T690" s="317" t="str">
        <f t="shared" si="115"/>
        <v/>
      </c>
      <c r="U690" s="318" t="str">
        <f t="shared" si="116"/>
        <v/>
      </c>
      <c r="V690" s="318" t="str">
        <f t="shared" si="117"/>
        <v/>
      </c>
      <c r="W690" s="318" t="str">
        <f t="shared" si="118"/>
        <v/>
      </c>
    </row>
    <row r="691" spans="1:23" ht="15">
      <c r="A691" s="327" t="str">
        <f>IF(eligibilité!A479="","",eligibilité!A479)</f>
        <v/>
      </c>
      <c r="B691" s="766" t="str">
        <f t="shared" si="107"/>
        <v/>
      </c>
      <c r="C691" s="766"/>
      <c r="D691" s="766"/>
      <c r="E691" s="766"/>
      <c r="F691" s="328" t="str">
        <f>IF(eligibilité!AF479="","",eligibilité!AF479)</f>
        <v/>
      </c>
      <c r="G691" s="329" t="str">
        <f>IF(AND(eligibilité!AG479="",F691="Non éligible"),"Non éligible",eligibilité!AG479)</f>
        <v/>
      </c>
      <c r="H691" s="772" t="str">
        <f t="shared" si="105"/>
        <v/>
      </c>
      <c r="I691" s="772"/>
      <c r="J691" s="772"/>
      <c r="K691" s="447" t="str">
        <f t="shared" si="108"/>
        <v/>
      </c>
      <c r="L691" s="316" t="str">
        <f>eligibilité!AD479</f>
        <v/>
      </c>
      <c r="M691" s="317" t="str">
        <f>eligibilité!AH479</f>
        <v/>
      </c>
      <c r="N691" s="108" t="str">
        <f t="shared" si="109"/>
        <v/>
      </c>
      <c r="O691" s="107" t="str">
        <f t="shared" si="110"/>
        <v/>
      </c>
      <c r="P691" s="109" t="str">
        <f t="shared" si="111"/>
        <v/>
      </c>
      <c r="Q691" s="109" t="str">
        <f t="shared" si="112"/>
        <v/>
      </c>
      <c r="R691" s="316" t="str">
        <f t="shared" si="113"/>
        <v/>
      </c>
      <c r="S691" s="317" t="str">
        <f t="shared" si="114"/>
        <v/>
      </c>
      <c r="T691" s="317" t="str">
        <f t="shared" si="115"/>
        <v/>
      </c>
      <c r="U691" s="318" t="str">
        <f t="shared" si="116"/>
        <v/>
      </c>
      <c r="V691" s="318" t="str">
        <f t="shared" si="117"/>
        <v/>
      </c>
      <c r="W691" s="318" t="str">
        <f t="shared" si="118"/>
        <v/>
      </c>
    </row>
    <row r="692" spans="1:23" ht="15">
      <c r="A692" s="327" t="str">
        <f>IF(eligibilité!A480="","",eligibilité!A480)</f>
        <v/>
      </c>
      <c r="B692" s="766" t="str">
        <f t="shared" si="107"/>
        <v/>
      </c>
      <c r="C692" s="766"/>
      <c r="D692" s="766"/>
      <c r="E692" s="766"/>
      <c r="F692" s="328" t="str">
        <f>IF(eligibilité!AF480="","",eligibilité!AF480)</f>
        <v/>
      </c>
      <c r="G692" s="329" t="str">
        <f>IF(AND(eligibilité!AG480="",F692="Non éligible"),"Non éligible",eligibilité!AG480)</f>
        <v/>
      </c>
      <c r="H692" s="772" t="str">
        <f t="shared" si="105"/>
        <v/>
      </c>
      <c r="I692" s="772"/>
      <c r="J692" s="772"/>
      <c r="K692" s="447" t="str">
        <f t="shared" si="108"/>
        <v/>
      </c>
      <c r="L692" s="316" t="str">
        <f>eligibilité!AD480</f>
        <v/>
      </c>
      <c r="M692" s="317" t="str">
        <f>eligibilité!AH480</f>
        <v/>
      </c>
      <c r="N692" s="108" t="str">
        <f t="shared" si="109"/>
        <v/>
      </c>
      <c r="O692" s="107" t="str">
        <f t="shared" si="110"/>
        <v/>
      </c>
      <c r="P692" s="109" t="str">
        <f t="shared" si="111"/>
        <v/>
      </c>
      <c r="Q692" s="109" t="str">
        <f t="shared" si="112"/>
        <v/>
      </c>
      <c r="R692" s="316" t="str">
        <f t="shared" si="113"/>
        <v/>
      </c>
      <c r="S692" s="317" t="str">
        <f t="shared" si="114"/>
        <v/>
      </c>
      <c r="T692" s="317" t="str">
        <f t="shared" si="115"/>
        <v/>
      </c>
      <c r="U692" s="318" t="str">
        <f t="shared" si="116"/>
        <v/>
      </c>
      <c r="V692" s="318" t="str">
        <f t="shared" si="117"/>
        <v/>
      </c>
      <c r="W692" s="318" t="str">
        <f t="shared" si="118"/>
        <v/>
      </c>
    </row>
    <row r="693" spans="1:23" ht="15">
      <c r="A693" s="327" t="str">
        <f>IF(eligibilité!A481="","",eligibilité!A481)</f>
        <v/>
      </c>
      <c r="B693" s="766" t="str">
        <f t="shared" si="107"/>
        <v/>
      </c>
      <c r="C693" s="766"/>
      <c r="D693" s="766"/>
      <c r="E693" s="766"/>
      <c r="F693" s="328" t="str">
        <f>IF(eligibilité!AF481="","",eligibilité!AF481)</f>
        <v/>
      </c>
      <c r="G693" s="329" t="str">
        <f>IF(AND(eligibilité!AG481="",F693="Non éligible"),"Non éligible",eligibilité!AG481)</f>
        <v/>
      </c>
      <c r="H693" s="772" t="str">
        <f t="shared" si="105"/>
        <v/>
      </c>
      <c r="I693" s="772"/>
      <c r="J693" s="772"/>
      <c r="K693" s="447" t="str">
        <f t="shared" si="108"/>
        <v/>
      </c>
      <c r="L693" s="316" t="str">
        <f>eligibilité!AD481</f>
        <v/>
      </c>
      <c r="M693" s="317" t="str">
        <f>eligibilité!AH481</f>
        <v/>
      </c>
      <c r="N693" s="108" t="str">
        <f t="shared" si="109"/>
        <v/>
      </c>
      <c r="O693" s="107" t="str">
        <f t="shared" si="110"/>
        <v/>
      </c>
      <c r="P693" s="109" t="str">
        <f t="shared" si="111"/>
        <v/>
      </c>
      <c r="Q693" s="109" t="str">
        <f t="shared" si="112"/>
        <v/>
      </c>
      <c r="R693" s="316" t="str">
        <f t="shared" si="113"/>
        <v/>
      </c>
      <c r="S693" s="317" t="str">
        <f t="shared" si="114"/>
        <v/>
      </c>
      <c r="T693" s="317" t="str">
        <f t="shared" si="115"/>
        <v/>
      </c>
      <c r="U693" s="318" t="str">
        <f t="shared" si="116"/>
        <v/>
      </c>
      <c r="V693" s="318" t="str">
        <f t="shared" si="117"/>
        <v/>
      </c>
      <c r="W693" s="318" t="str">
        <f t="shared" si="118"/>
        <v/>
      </c>
    </row>
    <row r="694" spans="1:23" ht="15">
      <c r="A694" s="327" t="str">
        <f>IF(eligibilité!A482="","",eligibilité!A482)</f>
        <v/>
      </c>
      <c r="B694" s="766" t="str">
        <f t="shared" si="107"/>
        <v/>
      </c>
      <c r="C694" s="766"/>
      <c r="D694" s="766"/>
      <c r="E694" s="766"/>
      <c r="F694" s="328" t="str">
        <f>IF(eligibilité!AF482="","",eligibilité!AF482)</f>
        <v/>
      </c>
      <c r="G694" s="329" t="str">
        <f>IF(AND(eligibilité!AG482="",F694="Non éligible"),"Non éligible",eligibilité!AG482)</f>
        <v/>
      </c>
      <c r="H694" s="772" t="str">
        <f t="shared" si="105"/>
        <v/>
      </c>
      <c r="I694" s="772"/>
      <c r="J694" s="772"/>
      <c r="K694" s="447" t="str">
        <f t="shared" si="108"/>
        <v/>
      </c>
      <c r="L694" s="316" t="str">
        <f>eligibilité!AD482</f>
        <v/>
      </c>
      <c r="M694" s="317" t="str">
        <f>eligibilité!AH482</f>
        <v/>
      </c>
      <c r="N694" s="108" t="str">
        <f t="shared" si="109"/>
        <v/>
      </c>
      <c r="O694" s="107" t="str">
        <f t="shared" si="110"/>
        <v/>
      </c>
      <c r="P694" s="109" t="str">
        <f t="shared" si="111"/>
        <v/>
      </c>
      <c r="Q694" s="109" t="str">
        <f t="shared" si="112"/>
        <v/>
      </c>
      <c r="R694" s="316" t="str">
        <f t="shared" si="113"/>
        <v/>
      </c>
      <c r="S694" s="317" t="str">
        <f t="shared" si="114"/>
        <v/>
      </c>
      <c r="T694" s="317" t="str">
        <f t="shared" si="115"/>
        <v/>
      </c>
      <c r="U694" s="318" t="str">
        <f t="shared" si="116"/>
        <v/>
      </c>
      <c r="V694" s="318" t="str">
        <f t="shared" si="117"/>
        <v/>
      </c>
      <c r="W694" s="318" t="str">
        <f t="shared" si="118"/>
        <v/>
      </c>
    </row>
    <row r="695" spans="1:23" ht="15">
      <c r="A695" s="327" t="str">
        <f>IF(eligibilité!A483="","",eligibilité!A483)</f>
        <v/>
      </c>
      <c r="B695" s="766" t="str">
        <f t="shared" si="107"/>
        <v/>
      </c>
      <c r="C695" s="766"/>
      <c r="D695" s="766"/>
      <c r="E695" s="766"/>
      <c r="F695" s="328" t="str">
        <f>IF(eligibilité!AF483="","",eligibilité!AF483)</f>
        <v/>
      </c>
      <c r="G695" s="329" t="str">
        <f>IF(AND(eligibilité!AG483="",F695="Non éligible"),"Non éligible",eligibilité!AG483)</f>
        <v/>
      </c>
      <c r="H695" s="772" t="str">
        <f t="shared" si="105"/>
        <v/>
      </c>
      <c r="I695" s="772"/>
      <c r="J695" s="772"/>
      <c r="K695" s="447" t="str">
        <f t="shared" si="108"/>
        <v/>
      </c>
      <c r="L695" s="316" t="str">
        <f>eligibilité!AD483</f>
        <v/>
      </c>
      <c r="M695" s="317" t="str">
        <f>eligibilité!AH483</f>
        <v/>
      </c>
      <c r="N695" s="108" t="str">
        <f t="shared" si="109"/>
        <v/>
      </c>
      <c r="O695" s="107" t="str">
        <f t="shared" si="110"/>
        <v/>
      </c>
      <c r="P695" s="109" t="str">
        <f t="shared" si="111"/>
        <v/>
      </c>
      <c r="Q695" s="109" t="str">
        <f t="shared" si="112"/>
        <v/>
      </c>
      <c r="R695" s="316" t="str">
        <f t="shared" si="113"/>
        <v/>
      </c>
      <c r="S695" s="317" t="str">
        <f t="shared" si="114"/>
        <v/>
      </c>
      <c r="T695" s="317" t="str">
        <f t="shared" si="115"/>
        <v/>
      </c>
      <c r="U695" s="318" t="str">
        <f t="shared" si="116"/>
        <v/>
      </c>
      <c r="V695" s="318" t="str">
        <f t="shared" si="117"/>
        <v/>
      </c>
      <c r="W695" s="318" t="str">
        <f t="shared" si="118"/>
        <v/>
      </c>
    </row>
    <row r="696" spans="1:23" ht="15">
      <c r="A696" s="327" t="str">
        <f>IF(eligibilité!A484="","",eligibilité!A484)</f>
        <v/>
      </c>
      <c r="B696" s="766" t="str">
        <f t="shared" si="107"/>
        <v/>
      </c>
      <c r="C696" s="766"/>
      <c r="D696" s="766"/>
      <c r="E696" s="766"/>
      <c r="F696" s="328" t="str">
        <f>IF(eligibilité!AF484="","",eligibilité!AF484)</f>
        <v/>
      </c>
      <c r="G696" s="329" t="str">
        <f>IF(AND(eligibilité!AG484="",F696="Non éligible"),"Non éligible",eligibilité!AG484)</f>
        <v/>
      </c>
      <c r="H696" s="772" t="str">
        <f t="shared" si="105"/>
        <v/>
      </c>
      <c r="I696" s="772"/>
      <c r="J696" s="772"/>
      <c r="K696" s="447" t="str">
        <f t="shared" si="108"/>
        <v/>
      </c>
      <c r="L696" s="316" t="str">
        <f>eligibilité!AD484</f>
        <v/>
      </c>
      <c r="M696" s="317" t="str">
        <f>eligibilité!AH484</f>
        <v/>
      </c>
      <c r="N696" s="108" t="str">
        <f t="shared" si="109"/>
        <v/>
      </c>
      <c r="O696" s="107" t="str">
        <f t="shared" si="110"/>
        <v/>
      </c>
      <c r="P696" s="109" t="str">
        <f t="shared" si="111"/>
        <v/>
      </c>
      <c r="Q696" s="109" t="str">
        <f t="shared" si="112"/>
        <v/>
      </c>
      <c r="R696" s="316" t="str">
        <f t="shared" si="113"/>
        <v/>
      </c>
      <c r="S696" s="317" t="str">
        <f t="shared" si="114"/>
        <v/>
      </c>
      <c r="T696" s="317" t="str">
        <f t="shared" si="115"/>
        <v/>
      </c>
      <c r="U696" s="318" t="str">
        <f t="shared" si="116"/>
        <v/>
      </c>
      <c r="V696" s="318" t="str">
        <f t="shared" si="117"/>
        <v/>
      </c>
      <c r="W696" s="318" t="str">
        <f t="shared" si="118"/>
        <v/>
      </c>
    </row>
    <row r="697" spans="1:23" ht="15">
      <c r="A697" s="327" t="str">
        <f>IF(eligibilité!A485="","",eligibilité!A485)</f>
        <v/>
      </c>
      <c r="B697" s="766" t="str">
        <f t="shared" si="107"/>
        <v/>
      </c>
      <c r="C697" s="766"/>
      <c r="D697" s="766"/>
      <c r="E697" s="766"/>
      <c r="F697" s="328" t="str">
        <f>IF(eligibilité!AF485="","",eligibilité!AF485)</f>
        <v/>
      </c>
      <c r="G697" s="329" t="str">
        <f>IF(AND(eligibilité!AG485="",F697="Non éligible"),"Non éligible",eligibilité!AG485)</f>
        <v/>
      </c>
      <c r="H697" s="772" t="str">
        <f t="shared" si="105"/>
        <v/>
      </c>
      <c r="I697" s="772"/>
      <c r="J697" s="772"/>
      <c r="K697" s="447" t="str">
        <f t="shared" si="108"/>
        <v/>
      </c>
      <c r="L697" s="316" t="str">
        <f>eligibilité!AD485</f>
        <v/>
      </c>
      <c r="M697" s="317" t="str">
        <f>eligibilité!AH485</f>
        <v/>
      </c>
      <c r="N697" s="108" t="str">
        <f t="shared" si="109"/>
        <v/>
      </c>
      <c r="O697" s="107" t="str">
        <f t="shared" si="110"/>
        <v/>
      </c>
      <c r="P697" s="109" t="str">
        <f t="shared" si="111"/>
        <v/>
      </c>
      <c r="Q697" s="109" t="str">
        <f t="shared" si="112"/>
        <v/>
      </c>
      <c r="R697" s="316" t="str">
        <f t="shared" si="113"/>
        <v/>
      </c>
      <c r="S697" s="317" t="str">
        <f t="shared" si="114"/>
        <v/>
      </c>
      <c r="T697" s="317" t="str">
        <f t="shared" si="115"/>
        <v/>
      </c>
      <c r="U697" s="318" t="str">
        <f t="shared" si="116"/>
        <v/>
      </c>
      <c r="V697" s="318" t="str">
        <f t="shared" si="117"/>
        <v/>
      </c>
      <c r="W697" s="318" t="str">
        <f t="shared" si="118"/>
        <v/>
      </c>
    </row>
    <row r="698" spans="1:23" ht="15">
      <c r="A698" s="327" t="str">
        <f>IF(eligibilité!A486="","",eligibilité!A486)</f>
        <v/>
      </c>
      <c r="B698" s="766" t="str">
        <f t="shared" si="107"/>
        <v/>
      </c>
      <c r="C698" s="766"/>
      <c r="D698" s="766"/>
      <c r="E698" s="766"/>
      <c r="F698" s="328" t="str">
        <f>IF(eligibilité!AF486="","",eligibilité!AF486)</f>
        <v/>
      </c>
      <c r="G698" s="329" t="str">
        <f>IF(AND(eligibilité!AG486="",F698="Non éligible"),"Non éligible",eligibilité!AG486)</f>
        <v/>
      </c>
      <c r="H698" s="772" t="str">
        <f t="shared" si="105"/>
        <v/>
      </c>
      <c r="I698" s="772"/>
      <c r="J698" s="772"/>
      <c r="K698" s="447" t="str">
        <f t="shared" si="108"/>
        <v/>
      </c>
      <c r="L698" s="316" t="str">
        <f>eligibilité!AD486</f>
        <v/>
      </c>
      <c r="M698" s="317" t="str">
        <f>eligibilité!AH486</f>
        <v/>
      </c>
      <c r="N698" s="108" t="str">
        <f t="shared" si="109"/>
        <v/>
      </c>
      <c r="O698" s="107" t="str">
        <f t="shared" si="110"/>
        <v/>
      </c>
      <c r="P698" s="109" t="str">
        <f t="shared" si="111"/>
        <v/>
      </c>
      <c r="Q698" s="109" t="str">
        <f t="shared" si="112"/>
        <v/>
      </c>
      <c r="R698" s="316" t="str">
        <f t="shared" si="113"/>
        <v/>
      </c>
      <c r="S698" s="317" t="str">
        <f t="shared" si="114"/>
        <v/>
      </c>
      <c r="T698" s="317" t="str">
        <f t="shared" si="115"/>
        <v/>
      </c>
      <c r="U698" s="318" t="str">
        <f t="shared" si="116"/>
        <v/>
      </c>
      <c r="V698" s="318" t="str">
        <f t="shared" si="117"/>
        <v/>
      </c>
      <c r="W698" s="318" t="str">
        <f t="shared" si="118"/>
        <v/>
      </c>
    </row>
    <row r="699" spans="1:23" ht="15">
      <c r="A699" s="327" t="str">
        <f>IF(eligibilité!A487="","",eligibilité!A487)</f>
        <v/>
      </c>
      <c r="B699" s="766" t="str">
        <f t="shared" si="107"/>
        <v/>
      </c>
      <c r="C699" s="766"/>
      <c r="D699" s="766"/>
      <c r="E699" s="766"/>
      <c r="F699" s="328" t="str">
        <f>IF(eligibilité!AF487="","",eligibilité!AF487)</f>
        <v/>
      </c>
      <c r="G699" s="329" t="str">
        <f>IF(AND(eligibilité!AG487="",F699="Non éligible"),"Non éligible",eligibilité!AG487)</f>
        <v/>
      </c>
      <c r="H699" s="772" t="str">
        <f t="shared" si="105"/>
        <v/>
      </c>
      <c r="I699" s="772"/>
      <c r="J699" s="772"/>
      <c r="K699" s="447" t="str">
        <f t="shared" si="108"/>
        <v/>
      </c>
      <c r="L699" s="316" t="str">
        <f>eligibilité!AD487</f>
        <v/>
      </c>
      <c r="M699" s="317" t="str">
        <f>eligibilité!AH487</f>
        <v/>
      </c>
      <c r="N699" s="108" t="str">
        <f t="shared" si="109"/>
        <v/>
      </c>
      <c r="O699" s="107" t="str">
        <f t="shared" si="110"/>
        <v/>
      </c>
      <c r="P699" s="109" t="str">
        <f t="shared" si="111"/>
        <v/>
      </c>
      <c r="Q699" s="109" t="str">
        <f t="shared" si="112"/>
        <v/>
      </c>
      <c r="R699" s="316" t="str">
        <f t="shared" si="113"/>
        <v/>
      </c>
      <c r="S699" s="317" t="str">
        <f t="shared" si="114"/>
        <v/>
      </c>
      <c r="T699" s="317" t="str">
        <f t="shared" si="115"/>
        <v/>
      </c>
      <c r="U699" s="318" t="str">
        <f t="shared" si="116"/>
        <v/>
      </c>
      <c r="V699" s="318" t="str">
        <f t="shared" si="117"/>
        <v/>
      </c>
      <c r="W699" s="318" t="str">
        <f t="shared" si="118"/>
        <v/>
      </c>
    </row>
    <row r="700" spans="1:23" ht="15">
      <c r="A700" s="327" t="str">
        <f>IF(eligibilité!A488="","",eligibilité!A488)</f>
        <v/>
      </c>
      <c r="B700" s="766" t="str">
        <f t="shared" si="107"/>
        <v/>
      </c>
      <c r="C700" s="766"/>
      <c r="D700" s="766"/>
      <c r="E700" s="766"/>
      <c r="F700" s="328" t="str">
        <f>IF(eligibilité!AF488="","",eligibilité!AF488)</f>
        <v/>
      </c>
      <c r="G700" s="329" t="str">
        <f>IF(AND(eligibilité!AG488="",F700="Non éligible"),"Non éligible",eligibilité!AG488)</f>
        <v/>
      </c>
      <c r="H700" s="772" t="str">
        <f t="shared" si="105"/>
        <v/>
      </c>
      <c r="I700" s="772"/>
      <c r="J700" s="772"/>
      <c r="K700" s="447" t="str">
        <f t="shared" si="108"/>
        <v/>
      </c>
      <c r="L700" s="316" t="str">
        <f>eligibilité!AD488</f>
        <v/>
      </c>
      <c r="M700" s="317" t="str">
        <f>eligibilité!AH488</f>
        <v/>
      </c>
      <c r="N700" s="108" t="str">
        <f t="shared" si="109"/>
        <v/>
      </c>
      <c r="O700" s="107" t="str">
        <f t="shared" si="110"/>
        <v/>
      </c>
      <c r="P700" s="109" t="str">
        <f t="shared" si="111"/>
        <v/>
      </c>
      <c r="Q700" s="109" t="str">
        <f t="shared" si="112"/>
        <v/>
      </c>
      <c r="R700" s="316" t="str">
        <f t="shared" si="113"/>
        <v/>
      </c>
      <c r="S700" s="317" t="str">
        <f t="shared" si="114"/>
        <v/>
      </c>
      <c r="T700" s="317" t="str">
        <f t="shared" si="115"/>
        <v/>
      </c>
      <c r="U700" s="318" t="str">
        <f t="shared" si="116"/>
        <v/>
      </c>
      <c r="V700" s="318" t="str">
        <f t="shared" si="117"/>
        <v/>
      </c>
      <c r="W700" s="318" t="str">
        <f t="shared" si="118"/>
        <v/>
      </c>
    </row>
    <row r="701" spans="1:23" ht="15">
      <c r="A701" s="327" t="str">
        <f>IF(eligibilité!A489="","",eligibilité!A489)</f>
        <v/>
      </c>
      <c r="B701" s="766" t="str">
        <f t="shared" si="107"/>
        <v/>
      </c>
      <c r="C701" s="766"/>
      <c r="D701" s="766"/>
      <c r="E701" s="766"/>
      <c r="F701" s="328" t="str">
        <f>IF(eligibilité!AF489="","",eligibilité!AF489)</f>
        <v/>
      </c>
      <c r="G701" s="329" t="str">
        <f>IF(AND(eligibilité!AG489="",F701="Non éligible"),"Non éligible",eligibilité!AG489)</f>
        <v/>
      </c>
      <c r="H701" s="772" t="str">
        <f t="shared" si="105"/>
        <v/>
      </c>
      <c r="I701" s="772"/>
      <c r="J701" s="772"/>
      <c r="K701" s="447" t="str">
        <f t="shared" si="108"/>
        <v/>
      </c>
      <c r="L701" s="316" t="str">
        <f>eligibilité!AD489</f>
        <v/>
      </c>
      <c r="M701" s="317" t="str">
        <f>eligibilité!AH489</f>
        <v/>
      </c>
      <c r="N701" s="108" t="str">
        <f t="shared" si="109"/>
        <v/>
      </c>
      <c r="O701" s="107" t="str">
        <f t="shared" si="110"/>
        <v/>
      </c>
      <c r="P701" s="109" t="str">
        <f t="shared" si="111"/>
        <v/>
      </c>
      <c r="Q701" s="109" t="str">
        <f t="shared" si="112"/>
        <v/>
      </c>
      <c r="R701" s="316" t="str">
        <f t="shared" si="113"/>
        <v/>
      </c>
      <c r="S701" s="317" t="str">
        <f t="shared" si="114"/>
        <v/>
      </c>
      <c r="T701" s="317" t="str">
        <f t="shared" si="115"/>
        <v/>
      </c>
      <c r="U701" s="318" t="str">
        <f t="shared" si="116"/>
        <v/>
      </c>
      <c r="V701" s="318" t="str">
        <f t="shared" si="117"/>
        <v/>
      </c>
      <c r="W701" s="318" t="str">
        <f t="shared" si="118"/>
        <v/>
      </c>
    </row>
    <row r="702" spans="1:23" ht="15">
      <c r="A702" s="327" t="str">
        <f>IF(eligibilité!A490="","",eligibilité!A490)</f>
        <v/>
      </c>
      <c r="B702" s="766" t="str">
        <f t="shared" si="107"/>
        <v/>
      </c>
      <c r="C702" s="766"/>
      <c r="D702" s="766"/>
      <c r="E702" s="766"/>
      <c r="F702" s="328" t="str">
        <f>IF(eligibilité!AF490="","",eligibilité!AF490)</f>
        <v/>
      </c>
      <c r="G702" s="329" t="str">
        <f>IF(AND(eligibilité!AG490="",F702="Non éligible"),"Non éligible",eligibilité!AG490)</f>
        <v/>
      </c>
      <c r="H702" s="772" t="str">
        <f t="shared" si="105"/>
        <v/>
      </c>
      <c r="I702" s="772"/>
      <c r="J702" s="772"/>
      <c r="K702" s="447" t="str">
        <f t="shared" si="108"/>
        <v/>
      </c>
      <c r="L702" s="316" t="str">
        <f>eligibilité!AD490</f>
        <v/>
      </c>
      <c r="M702" s="317" t="str">
        <f>eligibilité!AH490</f>
        <v/>
      </c>
      <c r="N702" s="108" t="str">
        <f t="shared" si="109"/>
        <v/>
      </c>
      <c r="O702" s="107" t="str">
        <f t="shared" si="110"/>
        <v/>
      </c>
      <c r="P702" s="109" t="str">
        <f t="shared" si="111"/>
        <v/>
      </c>
      <c r="Q702" s="109" t="str">
        <f t="shared" si="112"/>
        <v/>
      </c>
      <c r="R702" s="316" t="str">
        <f t="shared" si="113"/>
        <v/>
      </c>
      <c r="S702" s="317" t="str">
        <f t="shared" si="114"/>
        <v/>
      </c>
      <c r="T702" s="317" t="str">
        <f t="shared" si="115"/>
        <v/>
      </c>
      <c r="U702" s="318" t="str">
        <f t="shared" si="116"/>
        <v/>
      </c>
      <c r="V702" s="318" t="str">
        <f t="shared" si="117"/>
        <v/>
      </c>
      <c r="W702" s="318" t="str">
        <f t="shared" si="118"/>
        <v/>
      </c>
    </row>
    <row r="703" spans="1:23" ht="15">
      <c r="A703" s="327" t="str">
        <f>IF(eligibilité!A491="","",eligibilité!A491)</f>
        <v/>
      </c>
      <c r="B703" s="766" t="str">
        <f t="shared" si="107"/>
        <v/>
      </c>
      <c r="C703" s="766"/>
      <c r="D703" s="766"/>
      <c r="E703" s="766"/>
      <c r="F703" s="328" t="str">
        <f>IF(eligibilité!AF491="","",eligibilité!AF491)</f>
        <v/>
      </c>
      <c r="G703" s="329" t="str">
        <f>IF(AND(eligibilité!AG491="",F703="Non éligible"),"Non éligible",eligibilité!AG491)</f>
        <v/>
      </c>
      <c r="H703" s="772" t="str">
        <f t="shared" si="105"/>
        <v/>
      </c>
      <c r="I703" s="772"/>
      <c r="J703" s="772"/>
      <c r="K703" s="447" t="str">
        <f t="shared" si="108"/>
        <v/>
      </c>
      <c r="L703" s="316" t="str">
        <f>eligibilité!AD491</f>
        <v/>
      </c>
      <c r="M703" s="317" t="str">
        <f>eligibilité!AH491</f>
        <v/>
      </c>
      <c r="N703" s="108" t="str">
        <f t="shared" si="109"/>
        <v/>
      </c>
      <c r="O703" s="107" t="str">
        <f t="shared" si="110"/>
        <v/>
      </c>
      <c r="P703" s="109" t="str">
        <f t="shared" si="111"/>
        <v/>
      </c>
      <c r="Q703" s="109" t="str">
        <f t="shared" si="112"/>
        <v/>
      </c>
      <c r="R703" s="316" t="str">
        <f t="shared" si="113"/>
        <v/>
      </c>
      <c r="S703" s="317" t="str">
        <f t="shared" si="114"/>
        <v/>
      </c>
      <c r="T703" s="317" t="str">
        <f t="shared" si="115"/>
        <v/>
      </c>
      <c r="U703" s="318" t="str">
        <f t="shared" si="116"/>
        <v/>
      </c>
      <c r="V703" s="318" t="str">
        <f t="shared" si="117"/>
        <v/>
      </c>
      <c r="W703" s="318" t="str">
        <f t="shared" si="118"/>
        <v/>
      </c>
    </row>
    <row r="704" spans="1:23" ht="15">
      <c r="A704" s="327" t="str">
        <f>IF(eligibilité!A492="","",eligibilité!A492)</f>
        <v/>
      </c>
      <c r="B704" s="766" t="str">
        <f t="shared" si="107"/>
        <v/>
      </c>
      <c r="C704" s="766"/>
      <c r="D704" s="766"/>
      <c r="E704" s="766"/>
      <c r="F704" s="328" t="str">
        <f>IF(eligibilité!AF492="","",eligibilité!AF492)</f>
        <v/>
      </c>
      <c r="G704" s="329" t="str">
        <f>IF(AND(eligibilité!AG492="",F704="Non éligible"),"Non éligible",eligibilité!AG492)</f>
        <v/>
      </c>
      <c r="H704" s="772" t="str">
        <f t="shared" si="105"/>
        <v/>
      </c>
      <c r="I704" s="772"/>
      <c r="J704" s="772"/>
      <c r="K704" s="447" t="str">
        <f t="shared" si="108"/>
        <v/>
      </c>
      <c r="L704" s="316" t="str">
        <f>eligibilité!AD492</f>
        <v/>
      </c>
      <c r="M704" s="317" t="str">
        <f>eligibilité!AH492</f>
        <v/>
      </c>
      <c r="N704" s="108" t="str">
        <f t="shared" si="109"/>
        <v/>
      </c>
      <c r="O704" s="107" t="str">
        <f t="shared" si="110"/>
        <v/>
      </c>
      <c r="P704" s="109" t="str">
        <f t="shared" si="111"/>
        <v/>
      </c>
      <c r="Q704" s="109" t="str">
        <f t="shared" si="112"/>
        <v/>
      </c>
      <c r="R704" s="316" t="str">
        <f t="shared" si="113"/>
        <v/>
      </c>
      <c r="S704" s="317" t="str">
        <f t="shared" si="114"/>
        <v/>
      </c>
      <c r="T704" s="317" t="str">
        <f t="shared" si="115"/>
        <v/>
      </c>
      <c r="U704" s="318" t="str">
        <f t="shared" si="116"/>
        <v/>
      </c>
      <c r="V704" s="318" t="str">
        <f t="shared" si="117"/>
        <v/>
      </c>
      <c r="W704" s="318" t="str">
        <f t="shared" si="118"/>
        <v/>
      </c>
    </row>
    <row r="705" spans="1:23" ht="15">
      <c r="A705" s="327" t="str">
        <f>IF(eligibilité!A493="","",eligibilité!A493)</f>
        <v/>
      </c>
      <c r="B705" s="766" t="str">
        <f t="shared" si="107"/>
        <v/>
      </c>
      <c r="C705" s="766"/>
      <c r="D705" s="766"/>
      <c r="E705" s="766"/>
      <c r="F705" s="328" t="str">
        <f>IF(eligibilité!AF493="","",eligibilité!AF493)</f>
        <v/>
      </c>
      <c r="G705" s="329" t="str">
        <f>IF(AND(eligibilité!AG493="",F705="Non éligible"),"Non éligible",eligibilité!AG493)</f>
        <v/>
      </c>
      <c r="H705" s="772" t="str">
        <f t="shared" si="105"/>
        <v/>
      </c>
      <c r="I705" s="772"/>
      <c r="J705" s="772"/>
      <c r="K705" s="447" t="str">
        <f t="shared" si="108"/>
        <v/>
      </c>
      <c r="L705" s="316" t="str">
        <f>eligibilité!AD493</f>
        <v/>
      </c>
      <c r="M705" s="317" t="str">
        <f>eligibilité!AH493</f>
        <v/>
      </c>
      <c r="N705" s="108" t="str">
        <f t="shared" si="109"/>
        <v/>
      </c>
      <c r="O705" s="107" t="str">
        <f t="shared" si="110"/>
        <v/>
      </c>
      <c r="P705" s="109" t="str">
        <f t="shared" si="111"/>
        <v/>
      </c>
      <c r="Q705" s="109" t="str">
        <f t="shared" si="112"/>
        <v/>
      </c>
      <c r="R705" s="316" t="str">
        <f t="shared" si="113"/>
        <v/>
      </c>
      <c r="S705" s="317" t="str">
        <f t="shared" si="114"/>
        <v/>
      </c>
      <c r="T705" s="317" t="str">
        <f t="shared" si="115"/>
        <v/>
      </c>
      <c r="U705" s="318" t="str">
        <f t="shared" si="116"/>
        <v/>
      </c>
      <c r="V705" s="318" t="str">
        <f t="shared" si="117"/>
        <v/>
      </c>
      <c r="W705" s="318" t="str">
        <f t="shared" si="118"/>
        <v/>
      </c>
    </row>
    <row r="706" spans="1:23" ht="15">
      <c r="A706" s="327" t="str">
        <f>IF(eligibilité!A494="","",eligibilité!A494)</f>
        <v/>
      </c>
      <c r="B706" s="766" t="str">
        <f t="shared" si="107"/>
        <v/>
      </c>
      <c r="C706" s="766"/>
      <c r="D706" s="766"/>
      <c r="E706" s="766"/>
      <c r="F706" s="328" t="str">
        <f>IF(eligibilité!AF494="","",eligibilité!AF494)</f>
        <v/>
      </c>
      <c r="G706" s="329" t="str">
        <f>IF(AND(eligibilité!AG494="",F706="Non éligible"),"Non éligible",eligibilité!AG494)</f>
        <v/>
      </c>
      <c r="H706" s="772" t="str">
        <f t="shared" si="105"/>
        <v/>
      </c>
      <c r="I706" s="772"/>
      <c r="J706" s="772"/>
      <c r="K706" s="447" t="str">
        <f t="shared" si="108"/>
        <v/>
      </c>
      <c r="L706" s="316" t="str">
        <f>eligibilité!AD494</f>
        <v/>
      </c>
      <c r="M706" s="317" t="str">
        <f>eligibilité!AH494</f>
        <v/>
      </c>
      <c r="N706" s="108" t="str">
        <f t="shared" si="109"/>
        <v/>
      </c>
      <c r="O706" s="107" t="str">
        <f t="shared" si="110"/>
        <v/>
      </c>
      <c r="P706" s="109" t="str">
        <f t="shared" si="111"/>
        <v/>
      </c>
      <c r="Q706" s="109" t="str">
        <f t="shared" si="112"/>
        <v/>
      </c>
      <c r="R706" s="316" t="str">
        <f t="shared" si="113"/>
        <v/>
      </c>
      <c r="S706" s="317" t="str">
        <f t="shared" si="114"/>
        <v/>
      </c>
      <c r="T706" s="317" t="str">
        <f t="shared" si="115"/>
        <v/>
      </c>
      <c r="U706" s="318" t="str">
        <f t="shared" si="116"/>
        <v/>
      </c>
      <c r="V706" s="318" t="str">
        <f t="shared" si="117"/>
        <v/>
      </c>
      <c r="W706" s="318" t="str">
        <f t="shared" si="118"/>
        <v/>
      </c>
    </row>
    <row r="707" spans="1:23" ht="15">
      <c r="A707" s="327" t="str">
        <f>IF(eligibilité!A495="","",eligibilité!A495)</f>
        <v/>
      </c>
      <c r="B707" s="766" t="str">
        <f t="shared" si="107"/>
        <v/>
      </c>
      <c r="C707" s="766"/>
      <c r="D707" s="766"/>
      <c r="E707" s="766"/>
      <c r="F707" s="328" t="str">
        <f>IF(eligibilité!AF495="","",eligibilité!AF495)</f>
        <v/>
      </c>
      <c r="G707" s="329" t="str">
        <f>IF(AND(eligibilité!AG495="",F707="Non éligible"),"Non éligible",eligibilité!AG495)</f>
        <v/>
      </c>
      <c r="H707" s="772" t="str">
        <f t="shared" si="105"/>
        <v/>
      </c>
      <c r="I707" s="772"/>
      <c r="J707" s="772"/>
      <c r="K707" s="447" t="str">
        <f t="shared" si="108"/>
        <v/>
      </c>
      <c r="L707" s="316" t="str">
        <f>eligibilité!AD495</f>
        <v/>
      </c>
      <c r="M707" s="317" t="str">
        <f>eligibilité!AH495</f>
        <v/>
      </c>
      <c r="N707" s="108" t="str">
        <f t="shared" si="109"/>
        <v/>
      </c>
      <c r="O707" s="107" t="str">
        <f t="shared" si="110"/>
        <v/>
      </c>
      <c r="P707" s="109" t="str">
        <f t="shared" si="111"/>
        <v/>
      </c>
      <c r="Q707" s="109" t="str">
        <f t="shared" si="112"/>
        <v/>
      </c>
      <c r="R707" s="316" t="str">
        <f t="shared" si="113"/>
        <v/>
      </c>
      <c r="S707" s="317" t="str">
        <f t="shared" si="114"/>
        <v/>
      </c>
      <c r="T707" s="317" t="str">
        <f t="shared" si="115"/>
        <v/>
      </c>
      <c r="U707" s="318" t="str">
        <f t="shared" si="116"/>
        <v/>
      </c>
      <c r="V707" s="318" t="str">
        <f t="shared" si="117"/>
        <v/>
      </c>
      <c r="W707" s="318" t="str">
        <f t="shared" si="118"/>
        <v/>
      </c>
    </row>
    <row r="708" spans="1:23" ht="15">
      <c r="A708" s="327" t="str">
        <f>IF(eligibilité!A496="","",eligibilité!A496)</f>
        <v/>
      </c>
      <c r="B708" s="766" t="str">
        <f t="shared" si="107"/>
        <v/>
      </c>
      <c r="C708" s="766"/>
      <c r="D708" s="766"/>
      <c r="E708" s="766"/>
      <c r="F708" s="328" t="str">
        <f>IF(eligibilité!AF496="","",eligibilité!AF496)</f>
        <v/>
      </c>
      <c r="G708" s="329" t="str">
        <f>IF(AND(eligibilité!AG496="",F708="Non éligible"),"Non éligible",eligibilité!AG496)</f>
        <v/>
      </c>
      <c r="H708" s="772" t="str">
        <f t="shared" si="105"/>
        <v/>
      </c>
      <c r="I708" s="772"/>
      <c r="J708" s="772"/>
      <c r="K708" s="447" t="str">
        <f t="shared" si="108"/>
        <v/>
      </c>
      <c r="L708" s="316" t="str">
        <f>eligibilité!AD496</f>
        <v/>
      </c>
      <c r="M708" s="317" t="str">
        <f>eligibilité!AH496</f>
        <v/>
      </c>
      <c r="N708" s="108" t="str">
        <f t="shared" si="109"/>
        <v/>
      </c>
      <c r="O708" s="107" t="str">
        <f t="shared" si="110"/>
        <v/>
      </c>
      <c r="P708" s="109" t="str">
        <f t="shared" si="111"/>
        <v/>
      </c>
      <c r="Q708" s="109" t="str">
        <f t="shared" si="112"/>
        <v/>
      </c>
      <c r="R708" s="316" t="str">
        <f t="shared" si="113"/>
        <v/>
      </c>
      <c r="S708" s="317" t="str">
        <f t="shared" si="114"/>
        <v/>
      </c>
      <c r="T708" s="317" t="str">
        <f t="shared" si="115"/>
        <v/>
      </c>
      <c r="U708" s="318" t="str">
        <f t="shared" si="116"/>
        <v/>
      </c>
      <c r="V708" s="318" t="str">
        <f t="shared" si="117"/>
        <v/>
      </c>
      <c r="W708" s="318" t="str">
        <f t="shared" si="118"/>
        <v/>
      </c>
    </row>
    <row r="709" spans="1:23" ht="15">
      <c r="A709" s="327" t="str">
        <f>IF(eligibilité!A497="","",eligibilité!A497)</f>
        <v/>
      </c>
      <c r="B709" s="766" t="str">
        <f t="shared" si="107"/>
        <v/>
      </c>
      <c r="C709" s="766"/>
      <c r="D709" s="766"/>
      <c r="E709" s="766"/>
      <c r="F709" s="328" t="str">
        <f>IF(eligibilité!AF497="","",eligibilité!AF497)</f>
        <v/>
      </c>
      <c r="G709" s="329" t="str">
        <f>IF(AND(eligibilité!AG497="",F709="Non éligible"),"Non éligible",eligibilité!AG497)</f>
        <v/>
      </c>
      <c r="H709" s="772" t="str">
        <f t="shared" si="105"/>
        <v/>
      </c>
      <c r="I709" s="772"/>
      <c r="J709" s="772"/>
      <c r="K709" s="447" t="str">
        <f t="shared" si="108"/>
        <v/>
      </c>
      <c r="L709" s="316" t="str">
        <f>eligibilité!AD497</f>
        <v/>
      </c>
      <c r="M709" s="317" t="str">
        <f>eligibilité!AH497</f>
        <v/>
      </c>
      <c r="N709" s="108" t="str">
        <f t="shared" si="109"/>
        <v/>
      </c>
      <c r="O709" s="107" t="str">
        <f t="shared" si="110"/>
        <v/>
      </c>
      <c r="P709" s="109" t="str">
        <f t="shared" si="111"/>
        <v/>
      </c>
      <c r="Q709" s="109" t="str">
        <f t="shared" si="112"/>
        <v/>
      </c>
      <c r="R709" s="316" t="str">
        <f t="shared" si="113"/>
        <v/>
      </c>
      <c r="S709" s="317" t="str">
        <f t="shared" si="114"/>
        <v/>
      </c>
      <c r="T709" s="317" t="str">
        <f t="shared" si="115"/>
        <v/>
      </c>
      <c r="U709" s="318" t="str">
        <f t="shared" si="116"/>
        <v/>
      </c>
      <c r="V709" s="318" t="str">
        <f t="shared" si="117"/>
        <v/>
      </c>
      <c r="W709" s="318" t="str">
        <f t="shared" si="118"/>
        <v/>
      </c>
    </row>
    <row r="710" spans="1:23" ht="15">
      <c r="A710" s="327" t="str">
        <f>IF(eligibilité!A498="","",eligibilité!A498)</f>
        <v/>
      </c>
      <c r="B710" s="766" t="str">
        <f t="shared" si="107"/>
        <v/>
      </c>
      <c r="C710" s="766"/>
      <c r="D710" s="766"/>
      <c r="E710" s="766"/>
      <c r="F710" s="328" t="str">
        <f>IF(eligibilité!AF498="","",eligibilité!AF498)</f>
        <v/>
      </c>
      <c r="G710" s="329" t="str">
        <f>IF(AND(eligibilité!AG498="",F710="Non éligible"),"Non éligible",eligibilité!AG498)</f>
        <v/>
      </c>
      <c r="H710" s="772" t="str">
        <f t="shared" si="105"/>
        <v/>
      </c>
      <c r="I710" s="772"/>
      <c r="J710" s="772"/>
      <c r="K710" s="447" t="str">
        <f t="shared" si="108"/>
        <v/>
      </c>
      <c r="L710" s="316" t="str">
        <f>eligibilité!AD498</f>
        <v/>
      </c>
      <c r="M710" s="317" t="str">
        <f>eligibilité!AH498</f>
        <v/>
      </c>
      <c r="N710" s="108" t="str">
        <f t="shared" si="109"/>
        <v/>
      </c>
      <c r="O710" s="107" t="str">
        <f t="shared" si="110"/>
        <v/>
      </c>
      <c r="P710" s="109" t="str">
        <f t="shared" si="111"/>
        <v/>
      </c>
      <c r="Q710" s="109" t="str">
        <f t="shared" si="112"/>
        <v/>
      </c>
      <c r="R710" s="316" t="str">
        <f t="shared" si="113"/>
        <v/>
      </c>
      <c r="S710" s="317" t="str">
        <f t="shared" si="114"/>
        <v/>
      </c>
      <c r="T710" s="317" t="str">
        <f t="shared" si="115"/>
        <v/>
      </c>
      <c r="U710" s="318" t="str">
        <f t="shared" si="116"/>
        <v/>
      </c>
      <c r="V710" s="318" t="str">
        <f t="shared" si="117"/>
        <v/>
      </c>
      <c r="W710" s="318" t="str">
        <f t="shared" si="118"/>
        <v/>
      </c>
    </row>
    <row r="711" spans="1:23" ht="15">
      <c r="A711" s="327" t="str">
        <f>IF(eligibilité!A499="","",eligibilité!A499)</f>
        <v/>
      </c>
      <c r="B711" s="766" t="str">
        <f t="shared" si="107"/>
        <v/>
      </c>
      <c r="C711" s="766"/>
      <c r="D711" s="766"/>
      <c r="E711" s="766"/>
      <c r="F711" s="328" t="str">
        <f>IF(eligibilité!AF499="","",eligibilité!AF499)</f>
        <v/>
      </c>
      <c r="G711" s="329" t="str">
        <f>IF(AND(eligibilité!AG499="",F711="Non éligible"),"Non éligible",eligibilité!AG499)</f>
        <v/>
      </c>
      <c r="H711" s="772" t="str">
        <f t="shared" si="105"/>
        <v/>
      </c>
      <c r="I711" s="772"/>
      <c r="J711" s="772"/>
      <c r="K711" s="447" t="str">
        <f t="shared" si="108"/>
        <v/>
      </c>
      <c r="L711" s="316" t="str">
        <f>eligibilité!AD499</f>
        <v/>
      </c>
      <c r="M711" s="317" t="str">
        <f>eligibilité!AH499</f>
        <v/>
      </c>
      <c r="N711" s="108" t="str">
        <f t="shared" si="109"/>
        <v/>
      </c>
      <c r="O711" s="107" t="str">
        <f t="shared" si="110"/>
        <v/>
      </c>
      <c r="P711" s="109" t="str">
        <f t="shared" si="111"/>
        <v/>
      </c>
      <c r="Q711" s="109" t="str">
        <f t="shared" si="112"/>
        <v/>
      </c>
      <c r="R711" s="316" t="str">
        <f t="shared" si="113"/>
        <v/>
      </c>
      <c r="S711" s="317" t="str">
        <f t="shared" si="114"/>
        <v/>
      </c>
      <c r="T711" s="317" t="str">
        <f t="shared" si="115"/>
        <v/>
      </c>
      <c r="U711" s="318" t="str">
        <f t="shared" si="116"/>
        <v/>
      </c>
      <c r="V711" s="318" t="str">
        <f t="shared" si="117"/>
        <v/>
      </c>
      <c r="W711" s="318" t="str">
        <f t="shared" si="118"/>
        <v/>
      </c>
    </row>
    <row r="712" spans="1:23" ht="15">
      <c r="A712" s="327" t="str">
        <f>IF(eligibilité!A500="","",eligibilité!A500)</f>
        <v/>
      </c>
      <c r="B712" s="766" t="str">
        <f t="shared" si="107"/>
        <v/>
      </c>
      <c r="C712" s="766"/>
      <c r="D712" s="766"/>
      <c r="E712" s="766"/>
      <c r="F712" s="328" t="str">
        <f>IF(eligibilité!AF500="","",eligibilité!AF500)</f>
        <v/>
      </c>
      <c r="G712" s="329" t="str">
        <f>IF(AND(eligibilité!AG500="",F712="Non éligible"),"Non éligible",eligibilité!AG500)</f>
        <v/>
      </c>
      <c r="H712" s="772" t="str">
        <f t="shared" si="105"/>
        <v/>
      </c>
      <c r="I712" s="772"/>
      <c r="J712" s="772"/>
      <c r="K712" s="447" t="str">
        <f t="shared" si="108"/>
        <v/>
      </c>
      <c r="L712" s="316" t="str">
        <f>eligibilité!AD500</f>
        <v/>
      </c>
      <c r="M712" s="317" t="str">
        <f>eligibilité!AH500</f>
        <v/>
      </c>
      <c r="N712" s="108" t="str">
        <f t="shared" si="109"/>
        <v/>
      </c>
      <c r="O712" s="107" t="str">
        <f t="shared" si="110"/>
        <v/>
      </c>
      <c r="P712" s="109" t="str">
        <f t="shared" si="111"/>
        <v/>
      </c>
      <c r="Q712" s="109" t="str">
        <f t="shared" si="112"/>
        <v/>
      </c>
      <c r="R712" s="316" t="str">
        <f t="shared" si="113"/>
        <v/>
      </c>
      <c r="S712" s="317" t="str">
        <f t="shared" si="114"/>
        <v/>
      </c>
      <c r="T712" s="317" t="str">
        <f t="shared" si="115"/>
        <v/>
      </c>
      <c r="U712" s="318" t="str">
        <f t="shared" si="116"/>
        <v/>
      </c>
      <c r="V712" s="318" t="str">
        <f t="shared" si="117"/>
        <v/>
      </c>
      <c r="W712" s="318" t="str">
        <f t="shared" si="118"/>
        <v/>
      </c>
    </row>
    <row r="713" spans="1:23" ht="15">
      <c r="A713" s="327" t="str">
        <f>IF(eligibilité!A501="","",eligibilité!A501)</f>
        <v/>
      </c>
      <c r="B713" s="766" t="str">
        <f t="shared" si="107"/>
        <v/>
      </c>
      <c r="C713" s="766"/>
      <c r="D713" s="766"/>
      <c r="E713" s="766"/>
      <c r="F713" s="328" t="str">
        <f>IF(eligibilité!AF501="","",eligibilité!AF501)</f>
        <v/>
      </c>
      <c r="G713" s="329" t="str">
        <f>IF(AND(eligibilité!AG501="",F713="Non éligible"),"Non éligible",eligibilité!AG501)</f>
        <v/>
      </c>
      <c r="H713" s="772" t="str">
        <f t="shared" si="105"/>
        <v/>
      </c>
      <c r="I713" s="772"/>
      <c r="J713" s="772"/>
      <c r="K713" s="447" t="str">
        <f t="shared" si="108"/>
        <v/>
      </c>
      <c r="L713" s="316" t="str">
        <f>eligibilité!AD501</f>
        <v/>
      </c>
      <c r="M713" s="317" t="str">
        <f>eligibilité!AH501</f>
        <v/>
      </c>
      <c r="N713" s="108" t="str">
        <f t="shared" si="109"/>
        <v/>
      </c>
      <c r="O713" s="107" t="str">
        <f t="shared" si="110"/>
        <v/>
      </c>
      <c r="P713" s="109" t="str">
        <f t="shared" si="111"/>
        <v/>
      </c>
      <c r="Q713" s="109" t="str">
        <f t="shared" si="112"/>
        <v/>
      </c>
      <c r="R713" s="316" t="str">
        <f t="shared" si="113"/>
        <v/>
      </c>
      <c r="S713" s="317" t="str">
        <f t="shared" si="114"/>
        <v/>
      </c>
      <c r="T713" s="317" t="str">
        <f t="shared" si="115"/>
        <v/>
      </c>
      <c r="U713" s="318" t="str">
        <f t="shared" si="116"/>
        <v/>
      </c>
      <c r="V713" s="318" t="str">
        <f t="shared" si="117"/>
        <v/>
      </c>
      <c r="W713" s="318" t="str">
        <f t="shared" si="118"/>
        <v/>
      </c>
    </row>
    <row r="714" spans="1:23" ht="15">
      <c r="A714" s="327" t="str">
        <f>IF(eligibilité!A502="","",eligibilité!A502)</f>
        <v/>
      </c>
      <c r="B714" s="766" t="str">
        <f t="shared" si="107"/>
        <v/>
      </c>
      <c r="C714" s="766"/>
      <c r="D714" s="766"/>
      <c r="E714" s="766"/>
      <c r="F714" s="328" t="str">
        <f>IF(eligibilité!AF502="","",eligibilité!AF502)</f>
        <v/>
      </c>
      <c r="G714" s="329" t="str">
        <f>IF(AND(eligibilité!AG502="",F714="Non éligible"),"Non éligible",eligibilité!AG502)</f>
        <v/>
      </c>
      <c r="H714" s="772" t="str">
        <f t="shared" si="105"/>
        <v/>
      </c>
      <c r="I714" s="772"/>
      <c r="J714" s="772"/>
      <c r="K714" s="447" t="str">
        <f t="shared" si="108"/>
        <v/>
      </c>
      <c r="L714" s="316" t="str">
        <f>eligibilité!AD502</f>
        <v/>
      </c>
      <c r="M714" s="317" t="str">
        <f>eligibilité!AH502</f>
        <v/>
      </c>
      <c r="N714" s="108" t="str">
        <f t="shared" si="109"/>
        <v/>
      </c>
      <c r="O714" s="107" t="str">
        <f t="shared" si="110"/>
        <v/>
      </c>
      <c r="P714" s="109" t="str">
        <f t="shared" si="111"/>
        <v/>
      </c>
      <c r="Q714" s="109" t="str">
        <f t="shared" si="112"/>
        <v/>
      </c>
      <c r="R714" s="316" t="str">
        <f t="shared" si="113"/>
        <v/>
      </c>
      <c r="S714" s="317" t="str">
        <f t="shared" si="114"/>
        <v/>
      </c>
      <c r="T714" s="317" t="str">
        <f t="shared" si="115"/>
        <v/>
      </c>
      <c r="U714" s="318" t="str">
        <f t="shared" si="116"/>
        <v/>
      </c>
      <c r="V714" s="318" t="str">
        <f t="shared" si="117"/>
        <v/>
      </c>
      <c r="W714" s="318" t="str">
        <f t="shared" si="118"/>
        <v/>
      </c>
    </row>
    <row r="715" spans="1:23" ht="15">
      <c r="A715" s="327" t="str">
        <f>IF(eligibilité!A503="","",eligibilité!A503)</f>
        <v/>
      </c>
      <c r="B715" s="766" t="str">
        <f t="shared" si="107"/>
        <v/>
      </c>
      <c r="C715" s="766"/>
      <c r="D715" s="766"/>
      <c r="E715" s="766"/>
      <c r="F715" s="328" t="str">
        <f>IF(eligibilité!AF503="","",eligibilité!AF503)</f>
        <v/>
      </c>
      <c r="G715" s="329" t="str">
        <f>IF(AND(eligibilité!AG503="",F715="Non éligible"),"Non éligible",eligibilité!AG503)</f>
        <v/>
      </c>
      <c r="H715" s="772" t="str">
        <f t="shared" si="105"/>
        <v/>
      </c>
      <c r="I715" s="772"/>
      <c r="J715" s="772"/>
      <c r="K715" s="447" t="str">
        <f t="shared" si="108"/>
        <v/>
      </c>
      <c r="L715" s="316" t="str">
        <f>eligibilité!AD503</f>
        <v/>
      </c>
      <c r="M715" s="317" t="str">
        <f>eligibilité!AH503</f>
        <v/>
      </c>
      <c r="N715" s="108" t="str">
        <f t="shared" si="109"/>
        <v/>
      </c>
      <c r="O715" s="107" t="str">
        <f t="shared" si="110"/>
        <v/>
      </c>
      <c r="P715" s="109" t="str">
        <f t="shared" si="111"/>
        <v/>
      </c>
      <c r="Q715" s="109" t="str">
        <f t="shared" si="112"/>
        <v/>
      </c>
      <c r="R715" s="316" t="str">
        <f t="shared" si="113"/>
        <v/>
      </c>
      <c r="S715" s="317" t="str">
        <f t="shared" si="114"/>
        <v/>
      </c>
      <c r="T715" s="317" t="str">
        <f t="shared" si="115"/>
        <v/>
      </c>
      <c r="U715" s="318" t="str">
        <f t="shared" si="116"/>
        <v/>
      </c>
      <c r="V715" s="318" t="str">
        <f t="shared" si="117"/>
        <v/>
      </c>
      <c r="W715" s="318" t="str">
        <f t="shared" si="118"/>
        <v/>
      </c>
    </row>
    <row r="716" spans="1:23" ht="15">
      <c r="A716" s="327" t="str">
        <f>IF(eligibilité!A504="","",eligibilité!A504)</f>
        <v/>
      </c>
      <c r="B716" s="766" t="str">
        <f t="shared" si="107"/>
        <v/>
      </c>
      <c r="C716" s="766"/>
      <c r="D716" s="766"/>
      <c r="E716" s="766"/>
      <c r="F716" s="328" t="str">
        <f>IF(eligibilité!AF504="","",eligibilité!AF504)</f>
        <v/>
      </c>
      <c r="G716" s="329" t="str">
        <f>IF(AND(eligibilité!AG504="",F716="Non éligible"),"Non éligible",eligibilité!AG504)</f>
        <v/>
      </c>
      <c r="H716" s="772" t="str">
        <f t="shared" si="105"/>
        <v/>
      </c>
      <c r="I716" s="772"/>
      <c r="J716" s="772"/>
      <c r="K716" s="447" t="str">
        <f t="shared" si="108"/>
        <v/>
      </c>
      <c r="L716" s="316" t="str">
        <f>eligibilité!AD504</f>
        <v/>
      </c>
      <c r="M716" s="317" t="str">
        <f>eligibilité!AH504</f>
        <v/>
      </c>
      <c r="N716" s="108" t="str">
        <f t="shared" si="109"/>
        <v/>
      </c>
      <c r="O716" s="107" t="str">
        <f t="shared" si="110"/>
        <v/>
      </c>
      <c r="P716" s="109" t="str">
        <f t="shared" si="111"/>
        <v/>
      </c>
      <c r="Q716" s="109" t="str">
        <f t="shared" si="112"/>
        <v/>
      </c>
      <c r="R716" s="316" t="str">
        <f t="shared" si="113"/>
        <v/>
      </c>
      <c r="S716" s="317" t="str">
        <f t="shared" si="114"/>
        <v/>
      </c>
      <c r="T716" s="317" t="str">
        <f t="shared" si="115"/>
        <v/>
      </c>
      <c r="U716" s="318" t="str">
        <f t="shared" si="116"/>
        <v/>
      </c>
      <c r="V716" s="318" t="str">
        <f t="shared" si="117"/>
        <v/>
      </c>
      <c r="W716" s="318" t="str">
        <f t="shared" si="118"/>
        <v/>
      </c>
    </row>
    <row r="717" spans="1:23" ht="15">
      <c r="A717" s="327" t="str">
        <f>IF(eligibilité!A505="","",eligibilité!A505)</f>
        <v/>
      </c>
      <c r="B717" s="766" t="str">
        <f t="shared" si="107"/>
        <v/>
      </c>
      <c r="C717" s="766"/>
      <c r="D717" s="766"/>
      <c r="E717" s="766"/>
      <c r="F717" s="328" t="str">
        <f>IF(eligibilité!AF505="","",eligibilité!AF505)</f>
        <v/>
      </c>
      <c r="G717" s="329" t="str">
        <f>IF(AND(eligibilité!AG505="",F717="Non éligible"),"Non éligible",eligibilité!AG505)</f>
        <v/>
      </c>
      <c r="H717" s="772" t="str">
        <f t="shared" si="105"/>
        <v/>
      </c>
      <c r="I717" s="772"/>
      <c r="J717" s="772"/>
      <c r="K717" s="447" t="str">
        <f t="shared" si="108"/>
        <v/>
      </c>
      <c r="L717" s="316" t="str">
        <f>eligibilité!AD505</f>
        <v/>
      </c>
      <c r="M717" s="317" t="str">
        <f>eligibilité!AH505</f>
        <v/>
      </c>
      <c r="N717" s="108" t="str">
        <f t="shared" si="109"/>
        <v/>
      </c>
      <c r="O717" s="107" t="str">
        <f t="shared" si="110"/>
        <v/>
      </c>
      <c r="P717" s="109" t="str">
        <f t="shared" si="111"/>
        <v/>
      </c>
      <c r="Q717" s="109" t="str">
        <f t="shared" si="112"/>
        <v/>
      </c>
      <c r="R717" s="316" t="str">
        <f t="shared" si="113"/>
        <v/>
      </c>
      <c r="S717" s="317" t="str">
        <f t="shared" si="114"/>
        <v/>
      </c>
      <c r="T717" s="317" t="str">
        <f t="shared" si="115"/>
        <v/>
      </c>
      <c r="U717" s="318" t="str">
        <f t="shared" si="116"/>
        <v/>
      </c>
      <c r="V717" s="318" t="str">
        <f t="shared" si="117"/>
        <v/>
      </c>
      <c r="W717" s="318" t="str">
        <f t="shared" si="118"/>
        <v/>
      </c>
    </row>
    <row r="718" spans="1:23" ht="15">
      <c r="A718" s="327" t="str">
        <f>IF(eligibilité!A506="","",eligibilité!A506)</f>
        <v/>
      </c>
      <c r="B718" s="766" t="str">
        <f t="shared" si="107"/>
        <v/>
      </c>
      <c r="C718" s="766"/>
      <c r="D718" s="766"/>
      <c r="E718" s="766"/>
      <c r="F718" s="328" t="str">
        <f>IF(eligibilité!AF506="","",eligibilité!AF506)</f>
        <v/>
      </c>
      <c r="G718" s="329" t="str">
        <f>IF(AND(eligibilité!AG506="",F718="Non éligible"),"Non éligible",eligibilité!AG506)</f>
        <v/>
      </c>
      <c r="H718" s="772" t="str">
        <f t="shared" si="105"/>
        <v/>
      </c>
      <c r="I718" s="772"/>
      <c r="J718" s="772"/>
      <c r="K718" s="447" t="str">
        <f t="shared" si="108"/>
        <v/>
      </c>
      <c r="L718" s="316" t="str">
        <f>eligibilité!AD506</f>
        <v/>
      </c>
      <c r="M718" s="317" t="str">
        <f>eligibilité!AH506</f>
        <v/>
      </c>
      <c r="N718" s="108" t="str">
        <f t="shared" si="109"/>
        <v/>
      </c>
      <c r="O718" s="107" t="str">
        <f t="shared" si="110"/>
        <v/>
      </c>
      <c r="P718" s="109" t="str">
        <f t="shared" si="111"/>
        <v/>
      </c>
      <c r="Q718" s="109" t="str">
        <f t="shared" si="112"/>
        <v/>
      </c>
      <c r="R718" s="316" t="str">
        <f t="shared" si="113"/>
        <v/>
      </c>
      <c r="S718" s="317" t="str">
        <f t="shared" si="114"/>
        <v/>
      </c>
      <c r="T718" s="317" t="str">
        <f t="shared" si="115"/>
        <v/>
      </c>
      <c r="U718" s="318" t="str">
        <f t="shared" si="116"/>
        <v/>
      </c>
      <c r="V718" s="318" t="str">
        <f t="shared" si="117"/>
        <v/>
      </c>
      <c r="W718" s="318" t="str">
        <f t="shared" si="118"/>
        <v/>
      </c>
    </row>
    <row r="719" spans="1:23" ht="15">
      <c r="A719" s="327" t="str">
        <f>IF(eligibilité!A507="","",eligibilité!A507)</f>
        <v/>
      </c>
      <c r="B719" s="766" t="str">
        <f t="shared" si="107"/>
        <v/>
      </c>
      <c r="C719" s="766"/>
      <c r="D719" s="766"/>
      <c r="E719" s="766"/>
      <c r="F719" s="328" t="str">
        <f>IF(eligibilité!AF507="","",eligibilité!AF507)</f>
        <v/>
      </c>
      <c r="G719" s="329" t="str">
        <f>IF(AND(eligibilité!AG507="",F719="Non éligible"),"Non éligible",eligibilité!AG507)</f>
        <v/>
      </c>
      <c r="H719" s="772" t="str">
        <f t="shared" si="105"/>
        <v/>
      </c>
      <c r="I719" s="772"/>
      <c r="J719" s="772"/>
      <c r="K719" s="447" t="str">
        <f t="shared" si="108"/>
        <v/>
      </c>
      <c r="L719" s="316" t="str">
        <f>eligibilité!AD507</f>
        <v/>
      </c>
      <c r="M719" s="317" t="str">
        <f>eligibilité!AH507</f>
        <v/>
      </c>
      <c r="N719" s="108" t="str">
        <f t="shared" si="109"/>
        <v/>
      </c>
      <c r="O719" s="107" t="str">
        <f t="shared" si="110"/>
        <v/>
      </c>
      <c r="P719" s="109" t="str">
        <f t="shared" si="111"/>
        <v/>
      </c>
      <c r="Q719" s="109" t="str">
        <f t="shared" si="112"/>
        <v/>
      </c>
      <c r="R719" s="316" t="str">
        <f t="shared" si="113"/>
        <v/>
      </c>
      <c r="S719" s="317" t="str">
        <f t="shared" si="114"/>
        <v/>
      </c>
      <c r="T719" s="317" t="str">
        <f t="shared" si="115"/>
        <v/>
      </c>
      <c r="U719" s="318" t="str">
        <f t="shared" si="116"/>
        <v/>
      </c>
      <c r="V719" s="318" t="str">
        <f t="shared" si="117"/>
        <v/>
      </c>
      <c r="W719" s="318" t="str">
        <f t="shared" si="118"/>
        <v/>
      </c>
    </row>
    <row r="720" spans="1:23" ht="15">
      <c r="A720" s="327" t="str">
        <f>IF(eligibilité!A508="","",eligibilité!A508)</f>
        <v/>
      </c>
      <c r="B720" s="766" t="str">
        <f t="shared" si="107"/>
        <v/>
      </c>
      <c r="C720" s="766"/>
      <c r="D720" s="766"/>
      <c r="E720" s="766"/>
      <c r="F720" s="328" t="str">
        <f>IF(eligibilité!AF508="","",eligibilité!AF508)</f>
        <v/>
      </c>
      <c r="G720" s="329" t="str">
        <f>IF(AND(eligibilité!AG508="",F720="Non éligible"),"Non éligible",eligibilité!AG508)</f>
        <v/>
      </c>
      <c r="H720" s="772" t="str">
        <f t="shared" si="105"/>
        <v/>
      </c>
      <c r="I720" s="772"/>
      <c r="J720" s="772"/>
      <c r="K720" s="447" t="str">
        <f t="shared" si="108"/>
        <v/>
      </c>
      <c r="L720" s="316" t="str">
        <f>eligibilité!AD508</f>
        <v/>
      </c>
      <c r="M720" s="317" t="str">
        <f>eligibilité!AH508</f>
        <v/>
      </c>
      <c r="N720" s="108" t="str">
        <f t="shared" si="109"/>
        <v/>
      </c>
      <c r="O720" s="107" t="str">
        <f t="shared" si="110"/>
        <v/>
      </c>
      <c r="P720" s="109" t="str">
        <f t="shared" si="111"/>
        <v/>
      </c>
      <c r="Q720" s="109" t="str">
        <f t="shared" si="112"/>
        <v/>
      </c>
      <c r="R720" s="316" t="str">
        <f t="shared" si="113"/>
        <v/>
      </c>
      <c r="S720" s="317" t="str">
        <f t="shared" si="114"/>
        <v/>
      </c>
      <c r="T720" s="317" t="str">
        <f t="shared" si="115"/>
        <v/>
      </c>
      <c r="U720" s="318" t="str">
        <f t="shared" si="116"/>
        <v/>
      </c>
      <c r="V720" s="318" t="str">
        <f t="shared" si="117"/>
        <v/>
      </c>
      <c r="W720" s="318" t="str">
        <f t="shared" si="118"/>
        <v/>
      </c>
    </row>
    <row r="721" spans="1:23" ht="15">
      <c r="A721" s="327" t="str">
        <f>IF(eligibilité!A509="","",eligibilité!A509)</f>
        <v/>
      </c>
      <c r="B721" s="766" t="str">
        <f t="shared" si="107"/>
        <v/>
      </c>
      <c r="C721" s="766"/>
      <c r="D721" s="766"/>
      <c r="E721" s="766"/>
      <c r="F721" s="328" t="str">
        <f>IF(eligibilité!AF509="","",eligibilité!AF509)</f>
        <v/>
      </c>
      <c r="G721" s="329" t="str">
        <f>IF(AND(eligibilité!AG509="",F721="Non éligible"),"Non éligible",eligibilité!AG509)</f>
        <v/>
      </c>
      <c r="H721" s="772" t="str">
        <f t="shared" si="105"/>
        <v/>
      </c>
      <c r="I721" s="772"/>
      <c r="J721" s="772"/>
      <c r="K721" s="447" t="str">
        <f t="shared" si="108"/>
        <v/>
      </c>
      <c r="L721" s="316" t="str">
        <f>eligibilité!AD509</f>
        <v/>
      </c>
      <c r="M721" s="317" t="str">
        <f>eligibilité!AH509</f>
        <v/>
      </c>
      <c r="N721" s="108" t="str">
        <f t="shared" si="109"/>
        <v/>
      </c>
      <c r="O721" s="107" t="str">
        <f t="shared" si="110"/>
        <v/>
      </c>
      <c r="P721" s="109" t="str">
        <f t="shared" si="111"/>
        <v/>
      </c>
      <c r="Q721" s="109" t="str">
        <f t="shared" si="112"/>
        <v/>
      </c>
      <c r="R721" s="316" t="str">
        <f t="shared" si="113"/>
        <v/>
      </c>
      <c r="S721" s="317" t="str">
        <f t="shared" si="114"/>
        <v/>
      </c>
      <c r="T721" s="317" t="str">
        <f t="shared" si="115"/>
        <v/>
      </c>
      <c r="U721" s="318" t="str">
        <f t="shared" si="116"/>
        <v/>
      </c>
      <c r="V721" s="318" t="str">
        <f t="shared" si="117"/>
        <v/>
      </c>
      <c r="W721" s="318" t="str">
        <f t="shared" si="118"/>
        <v/>
      </c>
    </row>
    <row r="722" spans="1:23" ht="15">
      <c r="A722" s="327" t="str">
        <f>IF(eligibilité!A510="","",eligibilité!A510)</f>
        <v/>
      </c>
      <c r="B722" s="766" t="str">
        <f t="shared" si="107"/>
        <v/>
      </c>
      <c r="C722" s="766"/>
      <c r="D722" s="766"/>
      <c r="E722" s="766"/>
      <c r="F722" s="328" t="str">
        <f>IF(eligibilité!AF510="","",eligibilité!AF510)</f>
        <v/>
      </c>
      <c r="G722" s="329" t="str">
        <f>IF(AND(eligibilité!AG510="",F722="Non éligible"),"Non éligible",eligibilité!AG510)</f>
        <v/>
      </c>
      <c r="H722" s="772" t="str">
        <f t="shared" si="105"/>
        <v/>
      </c>
      <c r="I722" s="772"/>
      <c r="J722" s="772"/>
      <c r="K722" s="447" t="str">
        <f t="shared" si="108"/>
        <v/>
      </c>
      <c r="L722" s="316" t="str">
        <f>eligibilité!AD510</f>
        <v/>
      </c>
      <c r="M722" s="317" t="str">
        <f>eligibilité!AH510</f>
        <v/>
      </c>
      <c r="N722" s="108" t="str">
        <f t="shared" si="109"/>
        <v/>
      </c>
      <c r="O722" s="107" t="str">
        <f t="shared" si="110"/>
        <v/>
      </c>
      <c r="P722" s="109" t="str">
        <f t="shared" si="111"/>
        <v/>
      </c>
      <c r="Q722" s="109" t="str">
        <f t="shared" si="112"/>
        <v/>
      </c>
      <c r="R722" s="316" t="str">
        <f t="shared" si="113"/>
        <v/>
      </c>
      <c r="S722" s="317" t="str">
        <f t="shared" si="114"/>
        <v/>
      </c>
      <c r="T722" s="317" t="str">
        <f t="shared" si="115"/>
        <v/>
      </c>
      <c r="U722" s="318" t="str">
        <f t="shared" si="116"/>
        <v/>
      </c>
      <c r="V722" s="318" t="str">
        <f t="shared" si="117"/>
        <v/>
      </c>
      <c r="W722" s="318" t="str">
        <f t="shared" si="118"/>
        <v/>
      </c>
    </row>
    <row r="723" spans="1:23" ht="15">
      <c r="A723" s="327" t="str">
        <f>IF(eligibilité!A511="","",eligibilité!A511)</f>
        <v/>
      </c>
      <c r="B723" s="766" t="str">
        <f t="shared" si="107"/>
        <v/>
      </c>
      <c r="C723" s="766"/>
      <c r="D723" s="766"/>
      <c r="E723" s="766"/>
      <c r="F723" s="328" t="str">
        <f>IF(eligibilité!AF511="","",eligibilité!AF511)</f>
        <v/>
      </c>
      <c r="G723" s="329" t="str">
        <f>IF(AND(eligibilité!AG511="",F723="Non éligible"),"Non éligible",eligibilité!AG511)</f>
        <v/>
      </c>
      <c r="H723" s="772" t="str">
        <f t="shared" si="105"/>
        <v/>
      </c>
      <c r="I723" s="772"/>
      <c r="J723" s="772"/>
      <c r="K723" s="447" t="str">
        <f t="shared" si="108"/>
        <v/>
      </c>
      <c r="L723" s="316" t="str">
        <f>eligibilité!AD511</f>
        <v/>
      </c>
      <c r="M723" s="317" t="str">
        <f>eligibilité!AH511</f>
        <v/>
      </c>
      <c r="N723" s="108" t="str">
        <f t="shared" si="109"/>
        <v/>
      </c>
      <c r="O723" s="107" t="str">
        <f t="shared" si="110"/>
        <v/>
      </c>
      <c r="P723" s="109" t="str">
        <f t="shared" si="111"/>
        <v/>
      </c>
      <c r="Q723" s="109" t="str">
        <f t="shared" si="112"/>
        <v/>
      </c>
      <c r="R723" s="316" t="str">
        <f t="shared" si="113"/>
        <v/>
      </c>
      <c r="S723" s="317" t="str">
        <f t="shared" si="114"/>
        <v/>
      </c>
      <c r="T723" s="317" t="str">
        <f t="shared" si="115"/>
        <v/>
      </c>
      <c r="U723" s="318" t="str">
        <f t="shared" si="116"/>
        <v/>
      </c>
      <c r="V723" s="318" t="str">
        <f t="shared" si="117"/>
        <v/>
      </c>
      <c r="W723" s="318" t="str">
        <f t="shared" si="118"/>
        <v/>
      </c>
    </row>
    <row r="724" spans="1:23" ht="18.75" hidden="1" customHeight="1">
      <c r="A724" s="327" t="str">
        <f>IF(eligibilité!A512="","",eligibilité!A512)</f>
        <v/>
      </c>
      <c r="B724" s="766" t="str">
        <f t="shared" si="107"/>
        <v/>
      </c>
      <c r="C724" s="766"/>
      <c r="D724" s="766"/>
      <c r="E724" s="766"/>
      <c r="F724" s="328" t="str">
        <f>IF(eligibilité!AF512="","",eligibilité!AF512)</f>
        <v/>
      </c>
      <c r="G724" s="329" t="str">
        <f>IF(AND(eligibilité!AG512="",F724="Non éligible"),"Non éligible",eligibilité!AG512)</f>
        <v/>
      </c>
      <c r="H724" s="772" t="str">
        <f t="shared" si="105"/>
        <v/>
      </c>
      <c r="I724" s="772"/>
      <c r="J724" s="772"/>
      <c r="K724" s="447" t="str">
        <f t="shared" si="108"/>
        <v/>
      </c>
      <c r="L724" s="316" t="str">
        <f>eligibilité!AD512</f>
        <v/>
      </c>
      <c r="M724" s="317" t="str">
        <f>eligibilité!AH512</f>
        <v/>
      </c>
      <c r="N724" s="108" t="str">
        <f t="shared" si="109"/>
        <v/>
      </c>
      <c r="O724" s="107" t="str">
        <f t="shared" si="110"/>
        <v/>
      </c>
      <c r="P724" s="109" t="str">
        <f t="shared" si="111"/>
        <v/>
      </c>
      <c r="Q724" s="109" t="str">
        <f t="shared" si="112"/>
        <v/>
      </c>
      <c r="R724" s="316" t="str">
        <f t="shared" si="113"/>
        <v/>
      </c>
      <c r="S724" s="317" t="str">
        <f t="shared" si="114"/>
        <v/>
      </c>
      <c r="T724" s="317" t="str">
        <f t="shared" si="115"/>
        <v/>
      </c>
      <c r="U724" s="318" t="str">
        <f t="shared" si="116"/>
        <v/>
      </c>
      <c r="V724" s="318" t="str">
        <f t="shared" si="117"/>
        <v/>
      </c>
      <c r="W724" s="318" t="str">
        <f t="shared" si="118"/>
        <v/>
      </c>
    </row>
    <row r="725" spans="1:23" ht="27" hidden="1" customHeight="1">
      <c r="A725" s="327" t="str">
        <f>IF(eligibilité!A513="","",eligibilité!A513)</f>
        <v/>
      </c>
      <c r="B725" s="766" t="str">
        <f t="shared" si="107"/>
        <v/>
      </c>
      <c r="C725" s="766"/>
      <c r="D725" s="766"/>
      <c r="E725" s="766"/>
      <c r="F725" s="328" t="str">
        <f>IF(eligibilité!AF513="","",eligibilité!AF513)</f>
        <v/>
      </c>
      <c r="G725" s="329" t="str">
        <f>IF(AND(eligibilité!AG513="",F725="Non éligible"),"Non éligible",eligibilité!AG513)</f>
        <v/>
      </c>
      <c r="H725" s="772" t="str">
        <f t="shared" si="105"/>
        <v/>
      </c>
      <c r="I725" s="772"/>
      <c r="J725" s="772"/>
      <c r="K725" s="447" t="str">
        <f t="shared" si="108"/>
        <v/>
      </c>
      <c r="L725" s="316" t="str">
        <f>eligibilité!AD513</f>
        <v/>
      </c>
      <c r="M725" s="317" t="str">
        <f>eligibilité!AH513</f>
        <v/>
      </c>
      <c r="N725" s="108" t="str">
        <f t="shared" si="109"/>
        <v/>
      </c>
      <c r="O725" s="107" t="str">
        <f t="shared" si="110"/>
        <v/>
      </c>
      <c r="P725" s="109" t="str">
        <f t="shared" si="111"/>
        <v/>
      </c>
      <c r="Q725" s="109" t="str">
        <f t="shared" si="112"/>
        <v/>
      </c>
      <c r="R725" s="316" t="str">
        <f t="shared" si="113"/>
        <v/>
      </c>
      <c r="S725" s="317" t="str">
        <f t="shared" si="114"/>
        <v/>
      </c>
      <c r="T725" s="317" t="str">
        <f t="shared" si="115"/>
        <v/>
      </c>
      <c r="U725" s="318" t="str">
        <f t="shared" si="116"/>
        <v/>
      </c>
      <c r="V725" s="318" t="str">
        <f t="shared" si="117"/>
        <v/>
      </c>
      <c r="W725" s="318" t="str">
        <f t="shared" si="118"/>
        <v/>
      </c>
    </row>
    <row r="726" spans="1:23" ht="29.25" hidden="1" customHeight="1">
      <c r="A726" s="327" t="str">
        <f>IF(eligibilité!A514="","",eligibilité!A514)</f>
        <v/>
      </c>
      <c r="B726" s="766" t="str">
        <f t="shared" si="107"/>
        <v/>
      </c>
      <c r="C726" s="766"/>
      <c r="D726" s="766"/>
      <c r="E726" s="766"/>
      <c r="F726" s="328" t="str">
        <f>IF(eligibilité!AF514="","",eligibilité!AF514)</f>
        <v/>
      </c>
      <c r="G726" s="329" t="str">
        <f>IF(AND(eligibilité!AG514="",F726="Non éligible"),"Non éligible",eligibilité!AG514)</f>
        <v/>
      </c>
      <c r="H726" s="772" t="str">
        <f t="shared" si="105"/>
        <v/>
      </c>
      <c r="I726" s="772"/>
      <c r="J726" s="772"/>
      <c r="K726" s="447" t="str">
        <f t="shared" si="108"/>
        <v/>
      </c>
      <c r="L726" s="316" t="str">
        <f>eligibilité!AD514</f>
        <v/>
      </c>
      <c r="M726" s="317" t="str">
        <f>eligibilité!AH514</f>
        <v/>
      </c>
      <c r="N726" s="108" t="str">
        <f t="shared" si="109"/>
        <v/>
      </c>
      <c r="O726" s="107" t="str">
        <f t="shared" si="110"/>
        <v/>
      </c>
      <c r="P726" s="109" t="str">
        <f t="shared" si="111"/>
        <v/>
      </c>
      <c r="Q726" s="109" t="str">
        <f t="shared" si="112"/>
        <v/>
      </c>
      <c r="R726" s="316" t="str">
        <f t="shared" si="113"/>
        <v/>
      </c>
      <c r="S726" s="317" t="str">
        <f t="shared" si="114"/>
        <v/>
      </c>
      <c r="T726" s="317" t="str">
        <f t="shared" si="115"/>
        <v/>
      </c>
      <c r="U726" s="318" t="str">
        <f t="shared" si="116"/>
        <v/>
      </c>
      <c r="V726" s="318" t="str">
        <f t="shared" si="117"/>
        <v/>
      </c>
      <c r="W726" s="318" t="str">
        <f t="shared" si="118"/>
        <v/>
      </c>
    </row>
    <row r="727" spans="1:23" ht="78.75" hidden="1" customHeight="1">
      <c r="A727" s="327" t="str">
        <f>IF(eligibilité!A515="","",eligibilité!A515)</f>
        <v/>
      </c>
      <c r="B727" s="766" t="str">
        <f t="shared" si="107"/>
        <v/>
      </c>
      <c r="C727" s="766"/>
      <c r="D727" s="766"/>
      <c r="E727" s="766"/>
      <c r="F727" s="328" t="str">
        <f>IF(eligibilité!AF515="","",eligibilité!AF515)</f>
        <v/>
      </c>
      <c r="G727" s="329" t="str">
        <f>IF(AND(eligibilité!AG515="",F727="Non éligible"),"Non éligible",eligibilité!AG515)</f>
        <v/>
      </c>
      <c r="H727" s="772" t="str">
        <f t="shared" si="105"/>
        <v/>
      </c>
      <c r="I727" s="772"/>
      <c r="J727" s="772"/>
      <c r="K727" s="447" t="str">
        <f t="shared" si="108"/>
        <v/>
      </c>
      <c r="L727" s="316" t="str">
        <f>eligibilité!AD515</f>
        <v/>
      </c>
      <c r="M727" s="317" t="str">
        <f>eligibilité!AH515</f>
        <v/>
      </c>
      <c r="N727" s="108" t="str">
        <f t="shared" si="109"/>
        <v/>
      </c>
      <c r="O727" s="107" t="str">
        <f t="shared" si="110"/>
        <v/>
      </c>
      <c r="P727" s="109" t="str">
        <f t="shared" si="111"/>
        <v/>
      </c>
      <c r="Q727" s="109" t="str">
        <f t="shared" si="112"/>
        <v/>
      </c>
      <c r="R727" s="316" t="str">
        <f t="shared" si="113"/>
        <v/>
      </c>
      <c r="S727" s="317" t="str">
        <f t="shared" si="114"/>
        <v/>
      </c>
      <c r="T727" s="317" t="str">
        <f t="shared" si="115"/>
        <v/>
      </c>
      <c r="U727" s="318" t="str">
        <f t="shared" si="116"/>
        <v/>
      </c>
      <c r="V727" s="318" t="str">
        <f t="shared" si="117"/>
        <v/>
      </c>
      <c r="W727" s="318" t="str">
        <f t="shared" si="118"/>
        <v/>
      </c>
    </row>
    <row r="728" spans="1:23" ht="13.5" hidden="1">
      <c r="H728" s="772" t="str">
        <f t="shared" si="105"/>
        <v/>
      </c>
      <c r="I728" s="772"/>
      <c r="J728" s="772"/>
      <c r="K728" s="447" t="str">
        <f t="shared" si="108"/>
        <v/>
      </c>
    </row>
    <row r="729" spans="1:23" ht="13.5" hidden="1">
      <c r="H729" s="772" t="str">
        <f t="shared" si="105"/>
        <v/>
      </c>
      <c r="I729" s="772"/>
      <c r="J729" s="772"/>
      <c r="K729" s="447" t="str">
        <f t="shared" si="108"/>
        <v/>
      </c>
    </row>
    <row r="730" spans="1:23" ht="13.5" hidden="1">
      <c r="H730" s="772" t="str">
        <f t="shared" si="105"/>
        <v/>
      </c>
      <c r="I730" s="772"/>
      <c r="J730" s="772"/>
      <c r="K730" s="447" t="str">
        <f t="shared" si="108"/>
        <v/>
      </c>
    </row>
    <row r="731" spans="1:23" ht="13.5" hidden="1">
      <c r="H731" s="772" t="str">
        <f t="shared" si="105"/>
        <v/>
      </c>
      <c r="I731" s="772"/>
      <c r="J731" s="772"/>
      <c r="K731" s="447" t="str">
        <f t="shared" si="108"/>
        <v/>
      </c>
    </row>
    <row r="732" spans="1:23" ht="13.5" hidden="1">
      <c r="H732" s="772" t="str">
        <f t="shared" si="105"/>
        <v/>
      </c>
      <c r="I732" s="772"/>
      <c r="J732" s="772"/>
      <c r="K732" s="447" t="str">
        <f t="shared" si="108"/>
        <v/>
      </c>
    </row>
    <row r="733" spans="1:23" ht="13.5" hidden="1">
      <c r="H733" s="772" t="str">
        <f t="shared" si="105"/>
        <v/>
      </c>
      <c r="I733" s="772"/>
      <c r="J733" s="772"/>
      <c r="K733" s="447" t="str">
        <f t="shared" si="108"/>
        <v/>
      </c>
    </row>
  </sheetData>
  <sheetProtection algorithmName="SHA-512" hashValue="XoyDc9BzQ+pgWH7syuD0JZ7TXh6CARqfIGTAD1W8boJMH7JXEn73a5PCrmRHOAmWci1izo35nsUTFsT6o1KbYg==" saltValue="zMzuWD3Az9QWCRmeiUwQ6Q==" spinCount="100000" sheet="1" objects="1" scenarios="1" formatCells="0" formatColumns="0" formatRows="0" deleteRows="0" autoFilter="0"/>
  <autoFilter ref="A226:K727">
    <filterColumn colId="0">
      <customFilters>
        <customFilter operator="notEqual" val=" "/>
      </customFilters>
    </filterColumn>
    <filterColumn colId="1" showButton="0"/>
    <filterColumn colId="2" showButton="0"/>
    <filterColumn colId="3" showButton="0"/>
    <filterColumn colId="7" showButton="0"/>
    <filterColumn colId="8" showButton="0"/>
  </autoFilter>
  <dataConsolidate/>
  <customSheetViews>
    <customSheetView guid="{789E6728-0362-41BE-AA5B-1EEBEE381552}" showPageBreaks="1">
      <selection activeCell="O24" sqref="O24"/>
    </customSheetView>
  </customSheetViews>
  <mergeCells count="1164">
    <mergeCell ref="H728:J728"/>
    <mergeCell ref="H729:J729"/>
    <mergeCell ref="H730:J730"/>
    <mergeCell ref="H731:J731"/>
    <mergeCell ref="H732:J732"/>
    <mergeCell ref="H733:J733"/>
    <mergeCell ref="E17:G17"/>
    <mergeCell ref="H204:K204"/>
    <mergeCell ref="A44:B53"/>
    <mergeCell ref="A87:B96"/>
    <mergeCell ref="A101:B110"/>
    <mergeCell ref="A175:K175"/>
    <mergeCell ref="A185:D185"/>
    <mergeCell ref="A184:D184"/>
    <mergeCell ref="A169:D169"/>
    <mergeCell ref="A172:D172"/>
    <mergeCell ref="H725:J725"/>
    <mergeCell ref="B726:E726"/>
    <mergeCell ref="H726:J726"/>
    <mergeCell ref="B722:E722"/>
    <mergeCell ref="H722:J722"/>
    <mergeCell ref="B723:E723"/>
    <mergeCell ref="H723:J723"/>
    <mergeCell ref="B721:E721"/>
    <mergeCell ref="H721:J721"/>
    <mergeCell ref="B715:E715"/>
    <mergeCell ref="H715:J715"/>
    <mergeCell ref="B716:E716"/>
    <mergeCell ref="H716:J716"/>
    <mergeCell ref="B713:E713"/>
    <mergeCell ref="H713:J713"/>
    <mergeCell ref="H179:J179"/>
    <mergeCell ref="B709:E709"/>
    <mergeCell ref="H709:J709"/>
    <mergeCell ref="B710:E710"/>
    <mergeCell ref="H710:J710"/>
    <mergeCell ref="B707:E707"/>
    <mergeCell ref="H707:J707"/>
    <mergeCell ref="B708:E708"/>
    <mergeCell ref="B727:E727"/>
    <mergeCell ref="H727:J727"/>
    <mergeCell ref="B724:E724"/>
    <mergeCell ref="H724:J724"/>
    <mergeCell ref="B725:E725"/>
    <mergeCell ref="B719:E719"/>
    <mergeCell ref="H719:J719"/>
    <mergeCell ref="B720:E720"/>
    <mergeCell ref="H720:J720"/>
    <mergeCell ref="B717:E717"/>
    <mergeCell ref="H717:J717"/>
    <mergeCell ref="B718:E718"/>
    <mergeCell ref="H718:J718"/>
    <mergeCell ref="B714:E714"/>
    <mergeCell ref="H714:J714"/>
    <mergeCell ref="B711:E711"/>
    <mergeCell ref="H711:J711"/>
    <mergeCell ref="B712:E712"/>
    <mergeCell ref="H712:J712"/>
    <mergeCell ref="H708:J708"/>
    <mergeCell ref="B705:E705"/>
    <mergeCell ref="H705:J705"/>
    <mergeCell ref="B706:E706"/>
    <mergeCell ref="H706:J706"/>
    <mergeCell ref="B703:E703"/>
    <mergeCell ref="H703:J703"/>
    <mergeCell ref="B704:E704"/>
    <mergeCell ref="H704:J704"/>
    <mergeCell ref="B701:E701"/>
    <mergeCell ref="H701:J701"/>
    <mergeCell ref="B702:E702"/>
    <mergeCell ref="H702:J702"/>
    <mergeCell ref="B699:E699"/>
    <mergeCell ref="H699:J699"/>
    <mergeCell ref="B700:E700"/>
    <mergeCell ref="H700:J700"/>
    <mergeCell ref="B697:E697"/>
    <mergeCell ref="H697:J697"/>
    <mergeCell ref="B698:E698"/>
    <mergeCell ref="H698:J698"/>
    <mergeCell ref="B695:E695"/>
    <mergeCell ref="H695:J695"/>
    <mergeCell ref="B696:E696"/>
    <mergeCell ref="H696:J696"/>
    <mergeCell ref="B693:E693"/>
    <mergeCell ref="H693:J693"/>
    <mergeCell ref="B694:E694"/>
    <mergeCell ref="H694:J694"/>
    <mergeCell ref="B691:E691"/>
    <mergeCell ref="H691:J691"/>
    <mergeCell ref="B692:E692"/>
    <mergeCell ref="H692:J692"/>
    <mergeCell ref="B689:E689"/>
    <mergeCell ref="H689:J689"/>
    <mergeCell ref="B690:E690"/>
    <mergeCell ref="H690:J690"/>
    <mergeCell ref="B687:E687"/>
    <mergeCell ref="H687:J687"/>
    <mergeCell ref="B688:E688"/>
    <mergeCell ref="H688:J688"/>
    <mergeCell ref="B685:E685"/>
    <mergeCell ref="H685:J685"/>
    <mergeCell ref="B686:E686"/>
    <mergeCell ref="H686:J686"/>
    <mergeCell ref="B683:E683"/>
    <mergeCell ref="H683:J683"/>
    <mergeCell ref="B684:E684"/>
    <mergeCell ref="H684:J684"/>
    <mergeCell ref="B681:E681"/>
    <mergeCell ref="H681:J681"/>
    <mergeCell ref="B682:E682"/>
    <mergeCell ref="H682:J682"/>
    <mergeCell ref="B679:E679"/>
    <mergeCell ref="H679:J679"/>
    <mergeCell ref="B680:E680"/>
    <mergeCell ref="H680:J680"/>
    <mergeCell ref="B677:E677"/>
    <mergeCell ref="H677:J677"/>
    <mergeCell ref="B678:E678"/>
    <mergeCell ref="H678:J678"/>
    <mergeCell ref="B675:E675"/>
    <mergeCell ref="H675:J675"/>
    <mergeCell ref="B676:E676"/>
    <mergeCell ref="H676:J676"/>
    <mergeCell ref="B673:E673"/>
    <mergeCell ref="H673:J673"/>
    <mergeCell ref="B674:E674"/>
    <mergeCell ref="H674:J674"/>
    <mergeCell ref="B671:E671"/>
    <mergeCell ref="H671:J671"/>
    <mergeCell ref="B672:E672"/>
    <mergeCell ref="H672:J672"/>
    <mergeCell ref="B669:E669"/>
    <mergeCell ref="H669:J669"/>
    <mergeCell ref="B670:E670"/>
    <mergeCell ref="H670:J670"/>
    <mergeCell ref="B667:E667"/>
    <mergeCell ref="H667:J667"/>
    <mergeCell ref="B668:E668"/>
    <mergeCell ref="H668:J668"/>
    <mergeCell ref="B665:E665"/>
    <mergeCell ref="H665:J665"/>
    <mergeCell ref="B666:E666"/>
    <mergeCell ref="H666:J666"/>
    <mergeCell ref="B663:E663"/>
    <mergeCell ref="H663:J663"/>
    <mergeCell ref="B664:E664"/>
    <mergeCell ref="H664:J664"/>
    <mergeCell ref="B661:E661"/>
    <mergeCell ref="H661:J661"/>
    <mergeCell ref="B662:E662"/>
    <mergeCell ref="H662:J662"/>
    <mergeCell ref="B659:E659"/>
    <mergeCell ref="H659:J659"/>
    <mergeCell ref="B660:E660"/>
    <mergeCell ref="H660:J660"/>
    <mergeCell ref="B657:E657"/>
    <mergeCell ref="H657:J657"/>
    <mergeCell ref="B658:E658"/>
    <mergeCell ref="H658:J658"/>
    <mergeCell ref="B655:E655"/>
    <mergeCell ref="H655:J655"/>
    <mergeCell ref="B656:E656"/>
    <mergeCell ref="H656:J656"/>
    <mergeCell ref="B653:E653"/>
    <mergeCell ref="H653:J653"/>
    <mergeCell ref="B654:E654"/>
    <mergeCell ref="H654:J654"/>
    <mergeCell ref="B651:E651"/>
    <mergeCell ref="H651:J651"/>
    <mergeCell ref="B652:E652"/>
    <mergeCell ref="H652:J652"/>
    <mergeCell ref="B649:E649"/>
    <mergeCell ref="H649:J649"/>
    <mergeCell ref="B650:E650"/>
    <mergeCell ref="H650:J650"/>
    <mergeCell ref="B647:E647"/>
    <mergeCell ref="H647:J647"/>
    <mergeCell ref="B648:E648"/>
    <mergeCell ref="H648:J648"/>
    <mergeCell ref="B645:E645"/>
    <mergeCell ref="H645:J645"/>
    <mergeCell ref="B646:E646"/>
    <mergeCell ref="H646:J646"/>
    <mergeCell ref="B643:E643"/>
    <mergeCell ref="H643:J643"/>
    <mergeCell ref="B644:E644"/>
    <mergeCell ref="H644:J644"/>
    <mergeCell ref="B641:E641"/>
    <mergeCell ref="H641:J641"/>
    <mergeCell ref="B642:E642"/>
    <mergeCell ref="H642:J642"/>
    <mergeCell ref="B639:E639"/>
    <mergeCell ref="H639:J639"/>
    <mergeCell ref="B640:E640"/>
    <mergeCell ref="H640:J640"/>
    <mergeCell ref="B637:E637"/>
    <mergeCell ref="H637:J637"/>
    <mergeCell ref="B638:E638"/>
    <mergeCell ref="H638:J638"/>
    <mergeCell ref="B635:E635"/>
    <mergeCell ref="H635:J635"/>
    <mergeCell ref="B636:E636"/>
    <mergeCell ref="H636:J636"/>
    <mergeCell ref="B633:E633"/>
    <mergeCell ref="H633:J633"/>
    <mergeCell ref="B634:E634"/>
    <mergeCell ref="H634:J634"/>
    <mergeCell ref="B631:E631"/>
    <mergeCell ref="H631:J631"/>
    <mergeCell ref="B632:E632"/>
    <mergeCell ref="H632:J632"/>
    <mergeCell ref="B629:E629"/>
    <mergeCell ref="H629:J629"/>
    <mergeCell ref="B630:E630"/>
    <mergeCell ref="H630:J630"/>
    <mergeCell ref="B627:E627"/>
    <mergeCell ref="H627:J627"/>
    <mergeCell ref="B628:E628"/>
    <mergeCell ref="H628:J628"/>
    <mergeCell ref="B625:E625"/>
    <mergeCell ref="H625:J625"/>
    <mergeCell ref="B626:E626"/>
    <mergeCell ref="H626:J626"/>
    <mergeCell ref="B623:E623"/>
    <mergeCell ref="H623:J623"/>
    <mergeCell ref="B624:E624"/>
    <mergeCell ref="H624:J624"/>
    <mergeCell ref="B621:E621"/>
    <mergeCell ref="H621:J621"/>
    <mergeCell ref="B622:E622"/>
    <mergeCell ref="H622:J622"/>
    <mergeCell ref="B619:E619"/>
    <mergeCell ref="H619:J619"/>
    <mergeCell ref="B620:E620"/>
    <mergeCell ref="H620:J620"/>
    <mergeCell ref="B617:E617"/>
    <mergeCell ref="H617:J617"/>
    <mergeCell ref="B618:E618"/>
    <mergeCell ref="H618:J618"/>
    <mergeCell ref="B615:E615"/>
    <mergeCell ref="H615:J615"/>
    <mergeCell ref="B616:E616"/>
    <mergeCell ref="H616:J616"/>
    <mergeCell ref="B613:E613"/>
    <mergeCell ref="H613:J613"/>
    <mergeCell ref="B614:E614"/>
    <mergeCell ref="H614:J614"/>
    <mergeCell ref="B611:E611"/>
    <mergeCell ref="H611:J611"/>
    <mergeCell ref="B612:E612"/>
    <mergeCell ref="H612:J612"/>
    <mergeCell ref="B609:E609"/>
    <mergeCell ref="H609:J609"/>
    <mergeCell ref="B610:E610"/>
    <mergeCell ref="H610:J610"/>
    <mergeCell ref="B607:E607"/>
    <mergeCell ref="H607:J607"/>
    <mergeCell ref="B608:E608"/>
    <mergeCell ref="H608:J608"/>
    <mergeCell ref="B605:E605"/>
    <mergeCell ref="H605:J605"/>
    <mergeCell ref="B606:E606"/>
    <mergeCell ref="H606:J606"/>
    <mergeCell ref="B603:E603"/>
    <mergeCell ref="H603:J603"/>
    <mergeCell ref="B604:E604"/>
    <mergeCell ref="H604:J604"/>
    <mergeCell ref="B601:E601"/>
    <mergeCell ref="H601:J601"/>
    <mergeCell ref="B602:E602"/>
    <mergeCell ref="H602:J602"/>
    <mergeCell ref="B599:E599"/>
    <mergeCell ref="H599:J599"/>
    <mergeCell ref="B600:E600"/>
    <mergeCell ref="H600:J600"/>
    <mergeCell ref="B597:E597"/>
    <mergeCell ref="H597:J597"/>
    <mergeCell ref="B598:E598"/>
    <mergeCell ref="H598:J598"/>
    <mergeCell ref="B595:E595"/>
    <mergeCell ref="H595:J595"/>
    <mergeCell ref="B596:E596"/>
    <mergeCell ref="H596:J596"/>
    <mergeCell ref="B593:E593"/>
    <mergeCell ref="H593:J593"/>
    <mergeCell ref="B594:E594"/>
    <mergeCell ref="H594:J594"/>
    <mergeCell ref="B591:E591"/>
    <mergeCell ref="H591:J591"/>
    <mergeCell ref="B592:E592"/>
    <mergeCell ref="H592:J592"/>
    <mergeCell ref="B589:E589"/>
    <mergeCell ref="H589:J589"/>
    <mergeCell ref="B590:E590"/>
    <mergeCell ref="H590:J590"/>
    <mergeCell ref="B587:E587"/>
    <mergeCell ref="H587:J587"/>
    <mergeCell ref="B588:E588"/>
    <mergeCell ref="H588:J588"/>
    <mergeCell ref="B585:E585"/>
    <mergeCell ref="H585:J585"/>
    <mergeCell ref="B586:E586"/>
    <mergeCell ref="H586:J586"/>
    <mergeCell ref="B583:E583"/>
    <mergeCell ref="H583:J583"/>
    <mergeCell ref="B584:E584"/>
    <mergeCell ref="H584:J584"/>
    <mergeCell ref="B581:E581"/>
    <mergeCell ref="H581:J581"/>
    <mergeCell ref="B582:E582"/>
    <mergeCell ref="H582:J582"/>
    <mergeCell ref="B579:E579"/>
    <mergeCell ref="H579:J579"/>
    <mergeCell ref="B580:E580"/>
    <mergeCell ref="H580:J580"/>
    <mergeCell ref="B577:E577"/>
    <mergeCell ref="H577:J577"/>
    <mergeCell ref="B578:E578"/>
    <mergeCell ref="H578:J578"/>
    <mergeCell ref="B575:E575"/>
    <mergeCell ref="H575:J575"/>
    <mergeCell ref="B576:E576"/>
    <mergeCell ref="H576:J576"/>
    <mergeCell ref="B573:E573"/>
    <mergeCell ref="H573:J573"/>
    <mergeCell ref="B574:E574"/>
    <mergeCell ref="H574:J574"/>
    <mergeCell ref="B571:E571"/>
    <mergeCell ref="H571:J571"/>
    <mergeCell ref="B572:E572"/>
    <mergeCell ref="H572:J572"/>
    <mergeCell ref="B569:E569"/>
    <mergeCell ref="H569:J569"/>
    <mergeCell ref="B570:E570"/>
    <mergeCell ref="H570:J570"/>
    <mergeCell ref="B567:E567"/>
    <mergeCell ref="H567:J567"/>
    <mergeCell ref="B568:E568"/>
    <mergeCell ref="H568:J568"/>
    <mergeCell ref="B565:E565"/>
    <mergeCell ref="H565:J565"/>
    <mergeCell ref="B566:E566"/>
    <mergeCell ref="H566:J566"/>
    <mergeCell ref="B563:E563"/>
    <mergeCell ref="H563:J563"/>
    <mergeCell ref="B564:E564"/>
    <mergeCell ref="H564:J564"/>
    <mergeCell ref="B561:E561"/>
    <mergeCell ref="H561:J561"/>
    <mergeCell ref="B562:E562"/>
    <mergeCell ref="H562:J562"/>
    <mergeCell ref="B559:E559"/>
    <mergeCell ref="H559:J559"/>
    <mergeCell ref="B560:E560"/>
    <mergeCell ref="H560:J560"/>
    <mergeCell ref="B557:E557"/>
    <mergeCell ref="H557:J557"/>
    <mergeCell ref="B558:E558"/>
    <mergeCell ref="H558:J558"/>
    <mergeCell ref="B555:E555"/>
    <mergeCell ref="H555:J555"/>
    <mergeCell ref="B556:E556"/>
    <mergeCell ref="H556:J556"/>
    <mergeCell ref="B553:E553"/>
    <mergeCell ref="H553:J553"/>
    <mergeCell ref="B554:E554"/>
    <mergeCell ref="H554:J554"/>
    <mergeCell ref="B551:E551"/>
    <mergeCell ref="H551:J551"/>
    <mergeCell ref="B552:E552"/>
    <mergeCell ref="H552:J552"/>
    <mergeCell ref="B549:E549"/>
    <mergeCell ref="H549:J549"/>
    <mergeCell ref="B550:E550"/>
    <mergeCell ref="H550:J550"/>
    <mergeCell ref="B547:E547"/>
    <mergeCell ref="H547:J547"/>
    <mergeCell ref="B548:E548"/>
    <mergeCell ref="H548:J548"/>
    <mergeCell ref="B545:E545"/>
    <mergeCell ref="H545:J545"/>
    <mergeCell ref="B546:E546"/>
    <mergeCell ref="H546:J546"/>
    <mergeCell ref="B543:E543"/>
    <mergeCell ref="H543:J543"/>
    <mergeCell ref="B544:E544"/>
    <mergeCell ref="H544:J544"/>
    <mergeCell ref="B541:E541"/>
    <mergeCell ref="H541:J541"/>
    <mergeCell ref="B542:E542"/>
    <mergeCell ref="H542:J542"/>
    <mergeCell ref="B539:E539"/>
    <mergeCell ref="H539:J539"/>
    <mergeCell ref="B540:E540"/>
    <mergeCell ref="H540:J540"/>
    <mergeCell ref="B537:E537"/>
    <mergeCell ref="H537:J537"/>
    <mergeCell ref="B538:E538"/>
    <mergeCell ref="H538:J538"/>
    <mergeCell ref="B535:E535"/>
    <mergeCell ref="H535:J535"/>
    <mergeCell ref="B536:E536"/>
    <mergeCell ref="H536:J536"/>
    <mergeCell ref="B533:E533"/>
    <mergeCell ref="H533:J533"/>
    <mergeCell ref="B534:E534"/>
    <mergeCell ref="H534:J534"/>
    <mergeCell ref="B531:E531"/>
    <mergeCell ref="H531:J531"/>
    <mergeCell ref="B532:E532"/>
    <mergeCell ref="H532:J532"/>
    <mergeCell ref="B529:E529"/>
    <mergeCell ref="H529:J529"/>
    <mergeCell ref="B530:E530"/>
    <mergeCell ref="H530:J530"/>
    <mergeCell ref="B527:E527"/>
    <mergeCell ref="H527:J527"/>
    <mergeCell ref="B528:E528"/>
    <mergeCell ref="H528:J528"/>
    <mergeCell ref="B525:E525"/>
    <mergeCell ref="H525:J525"/>
    <mergeCell ref="B526:E526"/>
    <mergeCell ref="H526:J526"/>
    <mergeCell ref="B523:E523"/>
    <mergeCell ref="H523:J523"/>
    <mergeCell ref="B524:E524"/>
    <mergeCell ref="H524:J524"/>
    <mergeCell ref="B521:E521"/>
    <mergeCell ref="H521:J521"/>
    <mergeCell ref="B522:E522"/>
    <mergeCell ref="H522:J522"/>
    <mergeCell ref="B519:E519"/>
    <mergeCell ref="H519:J519"/>
    <mergeCell ref="B520:E520"/>
    <mergeCell ref="H520:J520"/>
    <mergeCell ref="B517:E517"/>
    <mergeCell ref="H517:J517"/>
    <mergeCell ref="B518:E518"/>
    <mergeCell ref="H518:J518"/>
    <mergeCell ref="B515:E515"/>
    <mergeCell ref="H515:J515"/>
    <mergeCell ref="B516:E516"/>
    <mergeCell ref="H516:J516"/>
    <mergeCell ref="B513:E513"/>
    <mergeCell ref="H513:J513"/>
    <mergeCell ref="B514:E514"/>
    <mergeCell ref="H514:J514"/>
    <mergeCell ref="B511:E511"/>
    <mergeCell ref="H511:J511"/>
    <mergeCell ref="B512:E512"/>
    <mergeCell ref="H512:J512"/>
    <mergeCell ref="B509:E509"/>
    <mergeCell ref="H509:J509"/>
    <mergeCell ref="B510:E510"/>
    <mergeCell ref="H510:J510"/>
    <mergeCell ref="B507:E507"/>
    <mergeCell ref="H507:J507"/>
    <mergeCell ref="B508:E508"/>
    <mergeCell ref="H508:J508"/>
    <mergeCell ref="B505:E505"/>
    <mergeCell ref="H505:J505"/>
    <mergeCell ref="B506:E506"/>
    <mergeCell ref="H506:J506"/>
    <mergeCell ref="B503:E503"/>
    <mergeCell ref="H503:J503"/>
    <mergeCell ref="B504:E504"/>
    <mergeCell ref="H504:J504"/>
    <mergeCell ref="B501:E501"/>
    <mergeCell ref="H501:J501"/>
    <mergeCell ref="B502:E502"/>
    <mergeCell ref="H502:J502"/>
    <mergeCell ref="B499:E499"/>
    <mergeCell ref="H499:J499"/>
    <mergeCell ref="B500:E500"/>
    <mergeCell ref="H500:J500"/>
    <mergeCell ref="B497:E497"/>
    <mergeCell ref="H497:J497"/>
    <mergeCell ref="B498:E498"/>
    <mergeCell ref="H498:J498"/>
    <mergeCell ref="B495:E495"/>
    <mergeCell ref="H495:J495"/>
    <mergeCell ref="B496:E496"/>
    <mergeCell ref="H496:J496"/>
    <mergeCell ref="B493:E493"/>
    <mergeCell ref="H493:J493"/>
    <mergeCell ref="B494:E494"/>
    <mergeCell ref="H494:J494"/>
    <mergeCell ref="B491:E491"/>
    <mergeCell ref="H491:J491"/>
    <mergeCell ref="B492:E492"/>
    <mergeCell ref="H492:J492"/>
    <mergeCell ref="B489:E489"/>
    <mergeCell ref="H489:J489"/>
    <mergeCell ref="B490:E490"/>
    <mergeCell ref="H490:J490"/>
    <mergeCell ref="B487:E487"/>
    <mergeCell ref="H487:J487"/>
    <mergeCell ref="B488:E488"/>
    <mergeCell ref="H488:J488"/>
    <mergeCell ref="B485:E485"/>
    <mergeCell ref="H485:J485"/>
    <mergeCell ref="B486:E486"/>
    <mergeCell ref="H486:J486"/>
    <mergeCell ref="B483:E483"/>
    <mergeCell ref="H483:J483"/>
    <mergeCell ref="B484:E484"/>
    <mergeCell ref="H484:J484"/>
    <mergeCell ref="B481:E481"/>
    <mergeCell ref="H481:J481"/>
    <mergeCell ref="B482:E482"/>
    <mergeCell ref="H482:J482"/>
    <mergeCell ref="B479:E479"/>
    <mergeCell ref="H479:J479"/>
    <mergeCell ref="B480:E480"/>
    <mergeCell ref="H480:J480"/>
    <mergeCell ref="B477:E477"/>
    <mergeCell ref="H477:J477"/>
    <mergeCell ref="B478:E478"/>
    <mergeCell ref="H478:J478"/>
    <mergeCell ref="B475:E475"/>
    <mergeCell ref="H475:J475"/>
    <mergeCell ref="B476:E476"/>
    <mergeCell ref="H476:J476"/>
    <mergeCell ref="B473:E473"/>
    <mergeCell ref="H473:J473"/>
    <mergeCell ref="B474:E474"/>
    <mergeCell ref="H474:J474"/>
    <mergeCell ref="B471:E471"/>
    <mergeCell ref="H471:J471"/>
    <mergeCell ref="B472:E472"/>
    <mergeCell ref="H472:J472"/>
    <mergeCell ref="B469:E469"/>
    <mergeCell ref="H469:J469"/>
    <mergeCell ref="B470:E470"/>
    <mergeCell ref="H470:J470"/>
    <mergeCell ref="B467:E467"/>
    <mergeCell ref="H467:J467"/>
    <mergeCell ref="B468:E468"/>
    <mergeCell ref="H468:J468"/>
    <mergeCell ref="B465:E465"/>
    <mergeCell ref="H465:J465"/>
    <mergeCell ref="B466:E466"/>
    <mergeCell ref="H466:J466"/>
    <mergeCell ref="B463:E463"/>
    <mergeCell ref="H463:J463"/>
    <mergeCell ref="B464:E464"/>
    <mergeCell ref="H464:J464"/>
    <mergeCell ref="B461:E461"/>
    <mergeCell ref="H461:J461"/>
    <mergeCell ref="B462:E462"/>
    <mergeCell ref="H462:J462"/>
    <mergeCell ref="B459:E459"/>
    <mergeCell ref="H459:J459"/>
    <mergeCell ref="B460:E460"/>
    <mergeCell ref="H460:J460"/>
    <mergeCell ref="B457:E457"/>
    <mergeCell ref="H457:J457"/>
    <mergeCell ref="B458:E458"/>
    <mergeCell ref="H458:J458"/>
    <mergeCell ref="B455:E455"/>
    <mergeCell ref="H455:J455"/>
    <mergeCell ref="B456:E456"/>
    <mergeCell ref="H456:J456"/>
    <mergeCell ref="B453:E453"/>
    <mergeCell ref="H453:J453"/>
    <mergeCell ref="B454:E454"/>
    <mergeCell ref="H454:J454"/>
    <mergeCell ref="B451:E451"/>
    <mergeCell ref="H451:J451"/>
    <mergeCell ref="B452:E452"/>
    <mergeCell ref="H452:J452"/>
    <mergeCell ref="B449:E449"/>
    <mergeCell ref="H449:J449"/>
    <mergeCell ref="B450:E450"/>
    <mergeCell ref="H450:J450"/>
    <mergeCell ref="B447:E447"/>
    <mergeCell ref="H447:J447"/>
    <mergeCell ref="B448:E448"/>
    <mergeCell ref="H448:J448"/>
    <mergeCell ref="B445:E445"/>
    <mergeCell ref="H445:J445"/>
    <mergeCell ref="B446:E446"/>
    <mergeCell ref="H446:J446"/>
    <mergeCell ref="B443:E443"/>
    <mergeCell ref="H443:J443"/>
    <mergeCell ref="B444:E444"/>
    <mergeCell ref="H444:J444"/>
    <mergeCell ref="B441:E441"/>
    <mergeCell ref="H441:J441"/>
    <mergeCell ref="B442:E442"/>
    <mergeCell ref="H442:J442"/>
    <mergeCell ref="B439:E439"/>
    <mergeCell ref="H439:J439"/>
    <mergeCell ref="B440:E440"/>
    <mergeCell ref="H440:J440"/>
    <mergeCell ref="B437:E437"/>
    <mergeCell ref="H437:J437"/>
    <mergeCell ref="B438:E438"/>
    <mergeCell ref="H438:J438"/>
    <mergeCell ref="B435:E435"/>
    <mergeCell ref="H435:J435"/>
    <mergeCell ref="B436:E436"/>
    <mergeCell ref="H436:J436"/>
    <mergeCell ref="B433:E433"/>
    <mergeCell ref="H433:J433"/>
    <mergeCell ref="B434:E434"/>
    <mergeCell ref="H434:J434"/>
    <mergeCell ref="B431:E431"/>
    <mergeCell ref="H431:J431"/>
    <mergeCell ref="B432:E432"/>
    <mergeCell ref="H432:J432"/>
    <mergeCell ref="B429:E429"/>
    <mergeCell ref="H429:J429"/>
    <mergeCell ref="B430:E430"/>
    <mergeCell ref="H430:J430"/>
    <mergeCell ref="B428:E428"/>
    <mergeCell ref="H428:J428"/>
    <mergeCell ref="H231:J231"/>
    <mergeCell ref="H232:J232"/>
    <mergeCell ref="H233:J233"/>
    <mergeCell ref="A213:D213"/>
    <mergeCell ref="B230:E230"/>
    <mergeCell ref="H226:J226"/>
    <mergeCell ref="H227:J227"/>
    <mergeCell ref="H228:J228"/>
    <mergeCell ref="H229:J229"/>
    <mergeCell ref="B228:E228"/>
    <mergeCell ref="B229:E229"/>
    <mergeCell ref="H230:J230"/>
    <mergeCell ref="H238:J238"/>
    <mergeCell ref="H239:J239"/>
    <mergeCell ref="H240:J240"/>
    <mergeCell ref="H241:J241"/>
    <mergeCell ref="H234:J234"/>
    <mergeCell ref="H235:J235"/>
    <mergeCell ref="H236:J236"/>
    <mergeCell ref="H237:J237"/>
    <mergeCell ref="H246:J246"/>
    <mergeCell ref="H247:J247"/>
    <mergeCell ref="H248:J248"/>
    <mergeCell ref="H249:J249"/>
    <mergeCell ref="H242:J242"/>
    <mergeCell ref="H243:J243"/>
    <mergeCell ref="H244:J244"/>
    <mergeCell ref="H245:J245"/>
    <mergeCell ref="H254:J254"/>
    <mergeCell ref="H255:J255"/>
    <mergeCell ref="H256:J256"/>
    <mergeCell ref="H257:J257"/>
    <mergeCell ref="H250:J250"/>
    <mergeCell ref="H251:J251"/>
    <mergeCell ref="H252:J252"/>
    <mergeCell ref="H253:J253"/>
    <mergeCell ref="H262:J262"/>
    <mergeCell ref="H263:J263"/>
    <mergeCell ref="H264:J264"/>
    <mergeCell ref="H265:J265"/>
    <mergeCell ref="H258:J258"/>
    <mergeCell ref="H259:J259"/>
    <mergeCell ref="H260:J260"/>
    <mergeCell ref="H261:J261"/>
    <mergeCell ref="H270:J270"/>
    <mergeCell ref="H271:J271"/>
    <mergeCell ref="H272:J272"/>
    <mergeCell ref="H273:J273"/>
    <mergeCell ref="H266:J266"/>
    <mergeCell ref="H267:J267"/>
    <mergeCell ref="H268:J268"/>
    <mergeCell ref="H269:J269"/>
    <mergeCell ref="H278:J278"/>
    <mergeCell ref="H279:J279"/>
    <mergeCell ref="H280:J280"/>
    <mergeCell ref="H281:J281"/>
    <mergeCell ref="H274:J274"/>
    <mergeCell ref="H275:J275"/>
    <mergeCell ref="H276:J276"/>
    <mergeCell ref="H277:J277"/>
    <mergeCell ref="H286:J286"/>
    <mergeCell ref="H287:J287"/>
    <mergeCell ref="H288:J288"/>
    <mergeCell ref="H289:J289"/>
    <mergeCell ref="H282:J282"/>
    <mergeCell ref="H283:J283"/>
    <mergeCell ref="H284:J284"/>
    <mergeCell ref="H285:J285"/>
    <mergeCell ref="H294:J294"/>
    <mergeCell ref="H295:J295"/>
    <mergeCell ref="H296:J296"/>
    <mergeCell ref="H297:J297"/>
    <mergeCell ref="H290:J290"/>
    <mergeCell ref="H291:J291"/>
    <mergeCell ref="H292:J292"/>
    <mergeCell ref="H293:J293"/>
    <mergeCell ref="H302:J302"/>
    <mergeCell ref="H303:J303"/>
    <mergeCell ref="H304:J304"/>
    <mergeCell ref="H305:J305"/>
    <mergeCell ref="H298:J298"/>
    <mergeCell ref="H299:J299"/>
    <mergeCell ref="H300:J300"/>
    <mergeCell ref="H301:J301"/>
    <mergeCell ref="H310:J310"/>
    <mergeCell ref="H311:J311"/>
    <mergeCell ref="H312:J312"/>
    <mergeCell ref="H313:J313"/>
    <mergeCell ref="H306:J306"/>
    <mergeCell ref="H307:J307"/>
    <mergeCell ref="H308:J308"/>
    <mergeCell ref="H309:J309"/>
    <mergeCell ref="H318:J318"/>
    <mergeCell ref="H319:J319"/>
    <mergeCell ref="H320:J320"/>
    <mergeCell ref="H321:J321"/>
    <mergeCell ref="H314:J314"/>
    <mergeCell ref="H315:J315"/>
    <mergeCell ref="H316:J316"/>
    <mergeCell ref="H317:J317"/>
    <mergeCell ref="H326:J326"/>
    <mergeCell ref="H327:J327"/>
    <mergeCell ref="H328:J328"/>
    <mergeCell ref="H329:J329"/>
    <mergeCell ref="H322:J322"/>
    <mergeCell ref="H323:J323"/>
    <mergeCell ref="H324:J324"/>
    <mergeCell ref="H325:J325"/>
    <mergeCell ref="H334:J334"/>
    <mergeCell ref="H335:J335"/>
    <mergeCell ref="H336:J336"/>
    <mergeCell ref="H337:J337"/>
    <mergeCell ref="H330:J330"/>
    <mergeCell ref="H331:J331"/>
    <mergeCell ref="H332:J332"/>
    <mergeCell ref="H333:J333"/>
    <mergeCell ref="H342:J342"/>
    <mergeCell ref="H343:J343"/>
    <mergeCell ref="H344:J344"/>
    <mergeCell ref="H345:J345"/>
    <mergeCell ref="H338:J338"/>
    <mergeCell ref="H339:J339"/>
    <mergeCell ref="H340:J340"/>
    <mergeCell ref="H341:J341"/>
    <mergeCell ref="H350:J350"/>
    <mergeCell ref="H351:J351"/>
    <mergeCell ref="H352:J352"/>
    <mergeCell ref="H353:J353"/>
    <mergeCell ref="H346:J346"/>
    <mergeCell ref="H347:J347"/>
    <mergeCell ref="H348:J348"/>
    <mergeCell ref="H349:J349"/>
    <mergeCell ref="H358:J358"/>
    <mergeCell ref="H359:J359"/>
    <mergeCell ref="H360:J360"/>
    <mergeCell ref="H361:J361"/>
    <mergeCell ref="H354:J354"/>
    <mergeCell ref="H355:J355"/>
    <mergeCell ref="H356:J356"/>
    <mergeCell ref="H357:J357"/>
    <mergeCell ref="H366:J366"/>
    <mergeCell ref="H367:J367"/>
    <mergeCell ref="H368:J368"/>
    <mergeCell ref="H369:J369"/>
    <mergeCell ref="H362:J362"/>
    <mergeCell ref="H363:J363"/>
    <mergeCell ref="H364:J364"/>
    <mergeCell ref="H365:J365"/>
    <mergeCell ref="H374:J374"/>
    <mergeCell ref="H375:J375"/>
    <mergeCell ref="H376:J376"/>
    <mergeCell ref="H415:J415"/>
    <mergeCell ref="H416:J416"/>
    <mergeCell ref="H417:J417"/>
    <mergeCell ref="H410:J410"/>
    <mergeCell ref="H411:J411"/>
    <mergeCell ref="H412:J412"/>
    <mergeCell ref="H413:J413"/>
    <mergeCell ref="H377:J377"/>
    <mergeCell ref="H370:J370"/>
    <mergeCell ref="H371:J371"/>
    <mergeCell ref="H372:J372"/>
    <mergeCell ref="H373:J373"/>
    <mergeCell ref="H382:J382"/>
    <mergeCell ref="H383:J383"/>
    <mergeCell ref="H384:J384"/>
    <mergeCell ref="H385:J385"/>
    <mergeCell ref="H378:J378"/>
    <mergeCell ref="H379:J379"/>
    <mergeCell ref="H380:J380"/>
    <mergeCell ref="H381:J381"/>
    <mergeCell ref="H390:J390"/>
    <mergeCell ref="H391:J391"/>
    <mergeCell ref="H392:J392"/>
    <mergeCell ref="H393:J393"/>
    <mergeCell ref="H386:J386"/>
    <mergeCell ref="H387:J387"/>
    <mergeCell ref="H388:J388"/>
    <mergeCell ref="H389:J389"/>
    <mergeCell ref="H427:J427"/>
    <mergeCell ref="H422:J422"/>
    <mergeCell ref="H401:J401"/>
    <mergeCell ref="H394:J394"/>
    <mergeCell ref="H395:J395"/>
    <mergeCell ref="H396:J396"/>
    <mergeCell ref="A214:D214"/>
    <mergeCell ref="A171:D171"/>
    <mergeCell ref="A141:K141"/>
    <mergeCell ref="N226:Q226"/>
    <mergeCell ref="A219:K219"/>
    <mergeCell ref="B426:E426"/>
    <mergeCell ref="B420:E420"/>
    <mergeCell ref="B421:E421"/>
    <mergeCell ref="B422:E422"/>
    <mergeCell ref="B417:E417"/>
    <mergeCell ref="B408:E408"/>
    <mergeCell ref="B409:E409"/>
    <mergeCell ref="B410:E410"/>
    <mergeCell ref="B405:E405"/>
    <mergeCell ref="B406:E406"/>
    <mergeCell ref="B407:E407"/>
    <mergeCell ref="B402:E402"/>
    <mergeCell ref="B403:E403"/>
    <mergeCell ref="B404:E404"/>
    <mergeCell ref="B399:E399"/>
    <mergeCell ref="B400:E400"/>
    <mergeCell ref="B401:E401"/>
    <mergeCell ref="B427:E427"/>
    <mergeCell ref="H398:J398"/>
    <mergeCell ref="H399:J399"/>
    <mergeCell ref="H400:J400"/>
    <mergeCell ref="B423:E423"/>
    <mergeCell ref="B424:E424"/>
    <mergeCell ref="B425:E425"/>
    <mergeCell ref="H426:J426"/>
    <mergeCell ref="B418:E418"/>
    <mergeCell ref="B419:E419"/>
    <mergeCell ref="B414:E414"/>
    <mergeCell ref="B415:E415"/>
    <mergeCell ref="B416:E416"/>
    <mergeCell ref="B411:E411"/>
    <mergeCell ref="B412:E412"/>
    <mergeCell ref="B413:E413"/>
    <mergeCell ref="H423:J423"/>
    <mergeCell ref="H424:J424"/>
    <mergeCell ref="H425:J425"/>
    <mergeCell ref="H418:J418"/>
    <mergeCell ref="B396:E396"/>
    <mergeCell ref="B397:E397"/>
    <mergeCell ref="B398:E398"/>
    <mergeCell ref="H419:J419"/>
    <mergeCell ref="H420:J420"/>
    <mergeCell ref="H421:J421"/>
    <mergeCell ref="H397:J397"/>
    <mergeCell ref="H406:J406"/>
    <mergeCell ref="H407:J407"/>
    <mergeCell ref="H408:J408"/>
    <mergeCell ref="H409:J409"/>
    <mergeCell ref="H402:J402"/>
    <mergeCell ref="H403:J403"/>
    <mergeCell ref="H404:J404"/>
    <mergeCell ref="H405:J405"/>
    <mergeCell ref="H414:J414"/>
    <mergeCell ref="B393:E393"/>
    <mergeCell ref="B394:E394"/>
    <mergeCell ref="B395:E395"/>
    <mergeCell ref="B390:E390"/>
    <mergeCell ref="B391:E391"/>
    <mergeCell ref="B392:E392"/>
    <mergeCell ref="B387:E387"/>
    <mergeCell ref="B388:E388"/>
    <mergeCell ref="B389:E389"/>
    <mergeCell ref="B384:E384"/>
    <mergeCell ref="B385:E385"/>
    <mergeCell ref="B386:E386"/>
    <mergeCell ref="B381:E381"/>
    <mergeCell ref="B382:E382"/>
    <mergeCell ref="B383:E383"/>
    <mergeCell ref="B378:E378"/>
    <mergeCell ref="B379:E379"/>
    <mergeCell ref="B380:E380"/>
    <mergeCell ref="B375:E375"/>
    <mergeCell ref="B376:E376"/>
    <mergeCell ref="B377:E377"/>
    <mergeCell ref="B372:E372"/>
    <mergeCell ref="B373:E373"/>
    <mergeCell ref="B374:E374"/>
    <mergeCell ref="B369:E369"/>
    <mergeCell ref="B370:E370"/>
    <mergeCell ref="B371:E371"/>
    <mergeCell ref="B366:E366"/>
    <mergeCell ref="B367:E367"/>
    <mergeCell ref="B368:E368"/>
    <mergeCell ref="B363:E363"/>
    <mergeCell ref="B364:E364"/>
    <mergeCell ref="B365:E365"/>
    <mergeCell ref="B360:E360"/>
    <mergeCell ref="B361:E361"/>
    <mergeCell ref="B362:E362"/>
    <mergeCell ref="B357:E357"/>
    <mergeCell ref="B358:E358"/>
    <mergeCell ref="B359:E359"/>
    <mergeCell ref="B354:E354"/>
    <mergeCell ref="B355:E355"/>
    <mergeCell ref="B356:E356"/>
    <mergeCell ref="B351:E351"/>
    <mergeCell ref="B352:E352"/>
    <mergeCell ref="B353:E353"/>
    <mergeCell ref="B348:E348"/>
    <mergeCell ref="B349:E349"/>
    <mergeCell ref="B350:E350"/>
    <mergeCell ref="B345:E345"/>
    <mergeCell ref="B346:E346"/>
    <mergeCell ref="B347:E347"/>
    <mergeCell ref="B342:E342"/>
    <mergeCell ref="B343:E343"/>
    <mergeCell ref="B344:E344"/>
    <mergeCell ref="B339:E339"/>
    <mergeCell ref="B340:E340"/>
    <mergeCell ref="B341:E341"/>
    <mergeCell ref="B336:E336"/>
    <mergeCell ref="B337:E337"/>
    <mergeCell ref="B338:E338"/>
    <mergeCell ref="B333:E333"/>
    <mergeCell ref="B334:E334"/>
    <mergeCell ref="B335:E335"/>
    <mergeCell ref="B330:E330"/>
    <mergeCell ref="B331:E331"/>
    <mergeCell ref="B332:E332"/>
    <mergeCell ref="B327:E327"/>
    <mergeCell ref="B328:E328"/>
    <mergeCell ref="B329:E329"/>
    <mergeCell ref="B324:E324"/>
    <mergeCell ref="B325:E325"/>
    <mergeCell ref="B326:E326"/>
    <mergeCell ref="B321:E321"/>
    <mergeCell ref="B322:E322"/>
    <mergeCell ref="B323:E323"/>
    <mergeCell ref="B318:E318"/>
    <mergeCell ref="B319:E319"/>
    <mergeCell ref="B320:E320"/>
    <mergeCell ref="B315:E315"/>
    <mergeCell ref="B316:E316"/>
    <mergeCell ref="B317:E317"/>
    <mergeCell ref="B312:E312"/>
    <mergeCell ref="B313:E313"/>
    <mergeCell ref="B314:E314"/>
    <mergeCell ref="B309:E309"/>
    <mergeCell ref="B310:E310"/>
    <mergeCell ref="B311:E311"/>
    <mergeCell ref="B306:E306"/>
    <mergeCell ref="B307:E307"/>
    <mergeCell ref="B308:E308"/>
    <mergeCell ref="B303:E303"/>
    <mergeCell ref="B304:E304"/>
    <mergeCell ref="B305:E305"/>
    <mergeCell ref="B300:E300"/>
    <mergeCell ref="B301:E301"/>
    <mergeCell ref="B302:E302"/>
    <mergeCell ref="B297:E297"/>
    <mergeCell ref="B298:E298"/>
    <mergeCell ref="B299:E299"/>
    <mergeCell ref="B294:E294"/>
    <mergeCell ref="B295:E295"/>
    <mergeCell ref="B296:E296"/>
    <mergeCell ref="B291:E291"/>
    <mergeCell ref="B292:E292"/>
    <mergeCell ref="B293:E293"/>
    <mergeCell ref="B288:E288"/>
    <mergeCell ref="B289:E289"/>
    <mergeCell ref="B290:E290"/>
    <mergeCell ref="B285:E285"/>
    <mergeCell ref="B286:E286"/>
    <mergeCell ref="B287:E287"/>
    <mergeCell ref="B282:E282"/>
    <mergeCell ref="B283:E283"/>
    <mergeCell ref="B284:E284"/>
    <mergeCell ref="B279:E279"/>
    <mergeCell ref="B280:E280"/>
    <mergeCell ref="B281:E281"/>
    <mergeCell ref="B276:E276"/>
    <mergeCell ref="B277:E277"/>
    <mergeCell ref="B278:E278"/>
    <mergeCell ref="B273:E273"/>
    <mergeCell ref="B274:E274"/>
    <mergeCell ref="B275:E275"/>
    <mergeCell ref="B270:E270"/>
    <mergeCell ref="B271:E271"/>
    <mergeCell ref="B272:E272"/>
    <mergeCell ref="B267:E267"/>
    <mergeCell ref="B268:E268"/>
    <mergeCell ref="B269:E269"/>
    <mergeCell ref="B264:E264"/>
    <mergeCell ref="B265:E265"/>
    <mergeCell ref="B266:E266"/>
    <mergeCell ref="B261:E261"/>
    <mergeCell ref="B262:E262"/>
    <mergeCell ref="B263:E263"/>
    <mergeCell ref="B258:E258"/>
    <mergeCell ref="B259:E259"/>
    <mergeCell ref="B260:E260"/>
    <mergeCell ref="B255:E255"/>
    <mergeCell ref="B256:E256"/>
    <mergeCell ref="B257:E257"/>
    <mergeCell ref="B252:E252"/>
    <mergeCell ref="B253:E253"/>
    <mergeCell ref="B254:E254"/>
    <mergeCell ref="B249:E249"/>
    <mergeCell ref="B250:E250"/>
    <mergeCell ref="B251:E251"/>
    <mergeCell ref="B246:E246"/>
    <mergeCell ref="B247:E247"/>
    <mergeCell ref="B248:E248"/>
    <mergeCell ref="B243:E243"/>
    <mergeCell ref="B244:E244"/>
    <mergeCell ref="B245:E245"/>
    <mergeCell ref="B240:E240"/>
    <mergeCell ref="B241:E241"/>
    <mergeCell ref="B242:E242"/>
    <mergeCell ref="B237:E237"/>
    <mergeCell ref="B238:E238"/>
    <mergeCell ref="B239:E239"/>
    <mergeCell ref="B234:E234"/>
    <mergeCell ref="B235:E235"/>
    <mergeCell ref="B236:E236"/>
    <mergeCell ref="B231:E231"/>
    <mergeCell ref="B232:E232"/>
    <mergeCell ref="B233:E233"/>
    <mergeCell ref="A205:K205"/>
    <mergeCell ref="H209:J209"/>
    <mergeCell ref="A211:D211"/>
    <mergeCell ref="A212:D212"/>
    <mergeCell ref="B226:E226"/>
    <mergeCell ref="B227:E227"/>
    <mergeCell ref="A215:D215"/>
    <mergeCell ref="A216:D216"/>
    <mergeCell ref="A222:K222"/>
    <mergeCell ref="B207:K207"/>
    <mergeCell ref="A144:K144"/>
    <mergeCell ref="A194:D194"/>
    <mergeCell ref="A193:D193"/>
    <mergeCell ref="A192:D192"/>
    <mergeCell ref="A191:D191"/>
    <mergeCell ref="A190:D190"/>
    <mergeCell ref="A188:D188"/>
    <mergeCell ref="A187:D187"/>
    <mergeCell ref="A186:D186"/>
    <mergeCell ref="A165:D165"/>
    <mergeCell ref="A189:D189"/>
    <mergeCell ref="A203:D203"/>
    <mergeCell ref="A202:D202"/>
    <mergeCell ref="A200:D200"/>
    <mergeCell ref="A199:D199"/>
    <mergeCell ref="A198:D198"/>
    <mergeCell ref="A197:D197"/>
    <mergeCell ref="A196:D196"/>
    <mergeCell ref="A195:D195"/>
    <mergeCell ref="A153:D153"/>
    <mergeCell ref="A164:D164"/>
    <mergeCell ref="A163:D163"/>
    <mergeCell ref="A168:D168"/>
    <mergeCell ref="A180:D180"/>
    <mergeCell ref="A173:D173"/>
    <mergeCell ref="A170:D170"/>
    <mergeCell ref="A158:D158"/>
    <mergeCell ref="A152:D152"/>
    <mergeCell ref="A151:D151"/>
    <mergeCell ref="A157:D157"/>
    <mergeCell ref="A156:D156"/>
    <mergeCell ref="A155:D155"/>
    <mergeCell ref="A154:D154"/>
    <mergeCell ref="A162:D162"/>
    <mergeCell ref="A161:D161"/>
    <mergeCell ref="H149:J149"/>
    <mergeCell ref="A160:D160"/>
    <mergeCell ref="A159:D159"/>
    <mergeCell ref="A140:K140"/>
    <mergeCell ref="A113:K113"/>
    <mergeCell ref="A204:D204"/>
    <mergeCell ref="A40:C42"/>
    <mergeCell ref="A80:C82"/>
    <mergeCell ref="A83:C85"/>
    <mergeCell ref="A137:K137"/>
    <mergeCell ref="E38:G38"/>
    <mergeCell ref="C111:D111"/>
    <mergeCell ref="C103:D103"/>
    <mergeCell ref="C109:D109"/>
    <mergeCell ref="C104:D104"/>
    <mergeCell ref="A112:K112"/>
    <mergeCell ref="A139:K139"/>
    <mergeCell ref="A31:B31"/>
    <mergeCell ref="C105:D105"/>
    <mergeCell ref="C106:D106"/>
    <mergeCell ref="C102:D102"/>
    <mergeCell ref="C110:D110"/>
    <mergeCell ref="A57:K57"/>
    <mergeCell ref="A99:K99"/>
    <mergeCell ref="A116:K116"/>
    <mergeCell ref="C107:D107"/>
    <mergeCell ref="C108:D108"/>
    <mergeCell ref="C95:D95"/>
    <mergeCell ref="C96:D96"/>
    <mergeCell ref="C101:D101"/>
    <mergeCell ref="A201:D201"/>
    <mergeCell ref="A167:D167"/>
    <mergeCell ref="A166:D166"/>
    <mergeCell ref="A183:D183"/>
    <mergeCell ref="A182:D182"/>
    <mergeCell ref="A181:D181"/>
    <mergeCell ref="E21:J21"/>
    <mergeCell ref="E23:J23"/>
    <mergeCell ref="E15:J15"/>
    <mergeCell ref="A9:K9"/>
    <mergeCell ref="A25:K25"/>
    <mergeCell ref="B4:J4"/>
    <mergeCell ref="I54:K54"/>
    <mergeCell ref="C87:D87"/>
    <mergeCell ref="C97:D97"/>
    <mergeCell ref="C88:D88"/>
    <mergeCell ref="H83:J85"/>
    <mergeCell ref="C90:D90"/>
    <mergeCell ref="C91:D91"/>
    <mergeCell ref="C92:D92"/>
    <mergeCell ref="C93:D93"/>
    <mergeCell ref="C94:D94"/>
    <mergeCell ref="C89:D89"/>
    <mergeCell ref="A27:B27"/>
    <mergeCell ref="A29:B29"/>
    <mergeCell ref="A36:K36"/>
    <mergeCell ref="C52:D52"/>
    <mergeCell ref="C51:D51"/>
    <mergeCell ref="E31:F31"/>
    <mergeCell ref="H35:J35"/>
    <mergeCell ref="E35:G35"/>
    <mergeCell ref="A33:K33"/>
    <mergeCell ref="A2:K2"/>
    <mergeCell ref="E13:J13"/>
    <mergeCell ref="E11:J11"/>
    <mergeCell ref="F5:K5"/>
    <mergeCell ref="F6:K6"/>
    <mergeCell ref="A17:C17"/>
    <mergeCell ref="H38:J38"/>
    <mergeCell ref="E78:G78"/>
    <mergeCell ref="H78:J78"/>
    <mergeCell ref="I44:K44"/>
    <mergeCell ref="I52:K52"/>
    <mergeCell ref="I51:K51"/>
    <mergeCell ref="I50:K50"/>
    <mergeCell ref="I49:K49"/>
    <mergeCell ref="I48:K48"/>
    <mergeCell ref="C50:D50"/>
    <mergeCell ref="C49:D49"/>
    <mergeCell ref="C48:D48"/>
    <mergeCell ref="C47:D47"/>
    <mergeCell ref="I53:K53"/>
    <mergeCell ref="A76:K76"/>
    <mergeCell ref="C53:D53"/>
    <mergeCell ref="C44:D44"/>
    <mergeCell ref="I47:K47"/>
    <mergeCell ref="I46:K46"/>
    <mergeCell ref="I45:K45"/>
    <mergeCell ref="C45:D45"/>
    <mergeCell ref="C54:D54"/>
    <mergeCell ref="C46:D46"/>
    <mergeCell ref="E27:J27"/>
    <mergeCell ref="E29:J29"/>
    <mergeCell ref="E19:J19"/>
  </mergeCells>
  <phoneticPr fontId="3" type="noConversion"/>
  <conditionalFormatting sqref="I88:K97 I102:K111 I45:K54">
    <cfRule type="cellIs" dxfId="8" priority="9" stopIfTrue="1" operator="notEqual">
      <formula>""""""</formula>
    </cfRule>
  </conditionalFormatting>
  <conditionalFormatting sqref="E181:F203 E211:F216 E151:F173">
    <cfRule type="cellIs" dxfId="7" priority="8" stopIfTrue="1" operator="greaterThan">
      <formula>0</formula>
    </cfRule>
  </conditionalFormatting>
  <conditionalFormatting sqref="F227:G727">
    <cfRule type="containsText" dxfId="6" priority="5" stopIfTrue="1" operator="containsText" text="Non éligible">
      <formula>NOT(ISERROR(SEARCH("Non éligible",F227)))</formula>
    </cfRule>
    <cfRule type="containsText" dxfId="5" priority="6" stopIfTrue="1" operator="containsText" text="Eligible">
      <formula>NOT(ISERROR(SEARCH("Eligible",F227)))</formula>
    </cfRule>
  </conditionalFormatting>
  <conditionalFormatting sqref="G227:G727">
    <cfRule type="cellIs" dxfId="4" priority="3" stopIfTrue="1" operator="equal">
      <formula>"Non éligible"</formula>
    </cfRule>
    <cfRule type="containsText" dxfId="3" priority="4" stopIfTrue="1" operator="containsText" text="Eligibilité ultérieure">
      <formula>NOT(ISERROR(SEARCH("Eligibilité ultérieure",G227)))</formula>
    </cfRule>
  </conditionalFormatting>
  <conditionalFormatting sqref="H227:K733">
    <cfRule type="cellIs" dxfId="2" priority="1" stopIfTrue="1" operator="equal">
      <formula>"Remplir la case manuellement, votre agent est en CDI"</formula>
    </cfRule>
    <cfRule type="cellIs" dxfId="1" priority="2" stopIfTrue="1" operator="equal">
      <formula>"Conditions non remplies"</formula>
    </cfRule>
  </conditionalFormatting>
  <conditionalFormatting sqref="H204">
    <cfRule type="expression" dxfId="0" priority="11" stopIfTrue="1">
      <formula>$E$204+F204=$G$204</formula>
    </cfRule>
  </conditionalFormatting>
  <dataValidations xWindow="1007" yWindow="372" count="2">
    <dataValidation type="list" allowBlank="1" showInputMessage="1" showErrorMessage="1" promptTitle="Convention avec le CDG" prompt="Votre structure territoriale souhaite-t-elle conventionner avec le CDG de votre département pour l'organisation de la sélection professionnelle ?" sqref="K211:K216 K181:K203 K138 K142:K143 K136 K151:K174">
      <formula1>$A$148:$B$148</formula1>
    </dataValidation>
    <dataValidation allowBlank="1" showInputMessage="1" showErrorMessage="1" promptTitle="Convention avec le CDG" prompt="Votre structure territoriale souhaite-t-elle conventionner avec le CDG de votre département pour l'organisation de la sélection professionnelle ?" sqref="K180"/>
  </dataValidations>
  <printOptions horizontalCentered="1" verticalCentered="1"/>
  <pageMargins left="0.39370078740157483" right="0.39370078740157483" top="0.39370078740157483" bottom="0.35433070866141736" header="0.15748031496062992" footer="0.15748031496062992"/>
  <pageSetup paperSize="9" scale="65" fitToHeight="0" orientation="portrait" r:id="rId1"/>
  <headerFooter alignWithMargins="0">
    <oddHeader>&amp;L&amp;"Trebuchet MS,Gras italique"&amp;11Logo à insérer&amp;C&amp;"Trebuchet MS,Gras"Nom de la collectivité ou établissement</oddHeader>
    <oddFooter>&amp;L&amp;"Trebuchet MS,Normal"&amp;8Accès à l'emploi territorial suite à la loi n°2012-347 du 12 mars 2012&amp;R&amp;"Trebuchet MS,Normal"&amp;9&amp;P / &amp;N</oddFooter>
  </headerFooter>
  <rowBreaks count="4" manualBreakCount="4">
    <brk id="32" max="16383" man="1"/>
    <brk id="114" max="10" man="1"/>
    <brk id="136" max="10" man="1"/>
    <brk id="174" max="10" man="1"/>
  </rowBreaks>
  <drawing r:id="rId2"/>
  <legacyDrawing r:id="rId3"/>
</worksheet>
</file>

<file path=xl/worksheets/sheet9.xml><?xml version="1.0" encoding="utf-8"?>
<worksheet xmlns="http://schemas.openxmlformats.org/spreadsheetml/2006/main" xmlns:r="http://schemas.openxmlformats.org/officeDocument/2006/relationships">
  <dimension ref="A1:E49"/>
  <sheetViews>
    <sheetView topLeftCell="A16" workbookViewId="0">
      <selection activeCell="C38" sqref="C38"/>
    </sheetView>
  </sheetViews>
  <sheetFormatPr baseColWidth="10" defaultRowHeight="12.75"/>
  <cols>
    <col min="1" max="1" width="61.85546875" customWidth="1"/>
    <col min="5" max="5" width="17" style="443" bestFit="1" customWidth="1"/>
  </cols>
  <sheetData>
    <row r="1" spans="1:5" ht="15.75" thickBot="1">
      <c r="A1" s="423" t="s">
        <v>355</v>
      </c>
    </row>
    <row r="2" spans="1:5" ht="15.75" thickTop="1">
      <c r="A2" s="428" t="s">
        <v>201</v>
      </c>
      <c r="C2" s="24" t="s">
        <v>81</v>
      </c>
      <c r="D2" s="17" t="s">
        <v>37</v>
      </c>
      <c r="E2" s="444" t="s">
        <v>275</v>
      </c>
    </row>
    <row r="3" spans="1:5" ht="15">
      <c r="A3" s="425" t="s">
        <v>199</v>
      </c>
      <c r="C3" s="24" t="s">
        <v>82</v>
      </c>
      <c r="D3" s="17" t="s">
        <v>90</v>
      </c>
      <c r="E3" s="445" t="s">
        <v>264</v>
      </c>
    </row>
    <row r="4" spans="1:5" ht="15">
      <c r="A4" s="425" t="s">
        <v>196</v>
      </c>
      <c r="C4" s="24" t="s">
        <v>83</v>
      </c>
      <c r="D4" s="17" t="s">
        <v>91</v>
      </c>
      <c r="E4" s="445" t="s">
        <v>267</v>
      </c>
    </row>
    <row r="5" spans="1:5" ht="15">
      <c r="A5" s="425" t="s">
        <v>192</v>
      </c>
      <c r="C5" s="24" t="s">
        <v>84</v>
      </c>
      <c r="D5" s="17"/>
      <c r="E5" s="445" t="s">
        <v>269</v>
      </c>
    </row>
    <row r="6" spans="1:5" ht="15">
      <c r="A6" s="425" t="s">
        <v>189</v>
      </c>
      <c r="E6" s="445" t="s">
        <v>266</v>
      </c>
    </row>
    <row r="7" spans="1:5" ht="15">
      <c r="A7" s="425" t="s">
        <v>181</v>
      </c>
      <c r="E7" s="445" t="s">
        <v>271</v>
      </c>
    </row>
    <row r="8" spans="1:5" ht="15">
      <c r="A8" s="425" t="s">
        <v>195</v>
      </c>
      <c r="E8" s="445" t="s">
        <v>272</v>
      </c>
    </row>
    <row r="9" spans="1:5" ht="15">
      <c r="A9" s="425" t="s">
        <v>169</v>
      </c>
      <c r="E9" s="445" t="s">
        <v>268</v>
      </c>
    </row>
    <row r="10" spans="1:5" ht="15">
      <c r="A10" s="425" t="s">
        <v>200</v>
      </c>
      <c r="E10" s="445" t="s">
        <v>270</v>
      </c>
    </row>
    <row r="11" spans="1:5" ht="15">
      <c r="A11" s="425" t="s">
        <v>197</v>
      </c>
      <c r="E11" s="446" t="s">
        <v>265</v>
      </c>
    </row>
    <row r="12" spans="1:5" ht="15">
      <c r="A12" s="425" t="s">
        <v>173</v>
      </c>
    </row>
    <row r="13" spans="1:5" ht="15">
      <c r="A13" s="426" t="s">
        <v>198</v>
      </c>
    </row>
    <row r="14" spans="1:5" ht="15">
      <c r="A14" s="425" t="s">
        <v>254</v>
      </c>
    </row>
    <row r="15" spans="1:5" ht="15">
      <c r="A15" s="425" t="s">
        <v>177</v>
      </c>
    </row>
    <row r="16" spans="1:5" ht="15">
      <c r="A16" s="425" t="s">
        <v>194</v>
      </c>
    </row>
    <row r="17" spans="1:1" ht="15">
      <c r="A17" s="425" t="s">
        <v>167</v>
      </c>
    </row>
    <row r="18" spans="1:1" ht="15">
      <c r="A18" s="425" t="s">
        <v>170</v>
      </c>
    </row>
    <row r="19" spans="1:1" ht="15">
      <c r="A19" s="425" t="s">
        <v>208</v>
      </c>
    </row>
    <row r="20" spans="1:1" ht="15">
      <c r="A20" s="425" t="s">
        <v>274</v>
      </c>
    </row>
    <row r="21" spans="1:1" ht="15">
      <c r="A21" s="425" t="s">
        <v>193</v>
      </c>
    </row>
    <row r="22" spans="1:1" ht="15">
      <c r="A22" s="425" t="s">
        <v>171</v>
      </c>
    </row>
    <row r="23" spans="1:1" ht="15">
      <c r="A23" s="425" t="s">
        <v>347</v>
      </c>
    </row>
    <row r="24" spans="1:1" ht="15">
      <c r="A24" s="429" t="s">
        <v>352</v>
      </c>
    </row>
    <row r="25" spans="1:1" ht="15">
      <c r="A25" s="425" t="s">
        <v>186</v>
      </c>
    </row>
    <row r="26" spans="1:1" ht="15.75" thickBot="1">
      <c r="A26" s="424" t="s">
        <v>203</v>
      </c>
    </row>
    <row r="27" spans="1:1" ht="15.75" thickTop="1">
      <c r="A27" s="428" t="s">
        <v>175</v>
      </c>
    </row>
    <row r="28" spans="1:1" ht="15">
      <c r="A28" s="427" t="s">
        <v>187</v>
      </c>
    </row>
    <row r="29" spans="1:1" ht="15">
      <c r="A29" s="427" t="s">
        <v>191</v>
      </c>
    </row>
    <row r="30" spans="1:1" ht="15">
      <c r="A30" s="425" t="s">
        <v>178</v>
      </c>
    </row>
    <row r="31" spans="1:1" ht="15">
      <c r="A31" s="425" t="s">
        <v>348</v>
      </c>
    </row>
    <row r="32" spans="1:1" ht="15">
      <c r="A32" s="425" t="s">
        <v>351</v>
      </c>
    </row>
    <row r="33" spans="1:1" ht="15">
      <c r="A33" s="425" t="s">
        <v>180</v>
      </c>
    </row>
    <row r="34" spans="1:1" ht="15">
      <c r="A34" s="425" t="s">
        <v>262</v>
      </c>
    </row>
    <row r="35" spans="1:1" ht="15">
      <c r="A35" s="425" t="s">
        <v>261</v>
      </c>
    </row>
    <row r="36" spans="1:1" ht="15">
      <c r="A36" s="425" t="s">
        <v>349</v>
      </c>
    </row>
    <row r="37" spans="1:1" ht="15">
      <c r="A37" s="425" t="s">
        <v>188</v>
      </c>
    </row>
    <row r="38" spans="1:1" ht="15">
      <c r="A38" s="425" t="s">
        <v>346</v>
      </c>
    </row>
    <row r="39" spans="1:1" ht="15">
      <c r="A39" s="425" t="s">
        <v>256</v>
      </c>
    </row>
    <row r="40" spans="1:1" ht="15">
      <c r="A40" s="425" t="s">
        <v>257</v>
      </c>
    </row>
    <row r="41" spans="1:1" ht="15">
      <c r="A41" s="425" t="s">
        <v>168</v>
      </c>
    </row>
    <row r="42" spans="1:1" ht="15">
      <c r="A42" s="425" t="s">
        <v>202</v>
      </c>
    </row>
    <row r="43" spans="1:1" ht="15">
      <c r="A43" s="425" t="s">
        <v>255</v>
      </c>
    </row>
    <row r="44" spans="1:1" ht="15">
      <c r="A44" s="425" t="s">
        <v>182</v>
      </c>
    </row>
    <row r="45" spans="1:1" ht="15">
      <c r="A45" s="425" t="s">
        <v>183</v>
      </c>
    </row>
    <row r="46" spans="1:1" ht="15">
      <c r="A46" s="425" t="s">
        <v>206</v>
      </c>
    </row>
    <row r="47" spans="1:1" ht="15">
      <c r="A47" s="425" t="s">
        <v>350</v>
      </c>
    </row>
    <row r="48" spans="1:1" ht="15.75" thickBot="1">
      <c r="A48" s="424" t="s">
        <v>190</v>
      </c>
    </row>
    <row r="49" ht="13.5" thickTop="1"/>
  </sheetData>
  <sortState ref="E3:E11">
    <sortCondition ref="E3:E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15</vt:i4>
      </vt:variant>
    </vt:vector>
  </HeadingPairs>
  <TitlesOfParts>
    <vt:vector size="25" baseType="lpstr">
      <vt:lpstr>Collectivités</vt:lpstr>
      <vt:lpstr>Cdisation</vt:lpstr>
      <vt:lpstr>CDI-Cas de recrutement</vt:lpstr>
      <vt:lpstr>Présentation</vt:lpstr>
      <vt:lpstr>Annexe 1-liste filières-grades</vt:lpstr>
      <vt:lpstr>eligibilité</vt:lpstr>
      <vt:lpstr>Eligibilité ultérieure</vt:lpstr>
      <vt:lpstr>Edition</vt:lpstr>
      <vt:lpstr>Paramètre</vt:lpstr>
      <vt:lpstr>Rapport sur la compatibilité</vt:lpstr>
      <vt:lpstr>Catégorie</vt:lpstr>
      <vt:lpstr>Civilité</vt:lpstr>
      <vt:lpstr>Collectivités</vt:lpstr>
      <vt:lpstr>Filière</vt:lpstr>
      <vt:lpstr>GRADE</vt:lpstr>
      <vt:lpstr>Cdisation!Impression_des_titres</vt:lpstr>
      <vt:lpstr>eligibilité!Impression_des_titres</vt:lpstr>
      <vt:lpstr>'Eligibilité ultérieure'!Impression_des_titres</vt:lpstr>
      <vt:lpstr>'Annexe 1-liste filières-grades'!Zone_d_impression</vt:lpstr>
      <vt:lpstr>'CDI-Cas de recrutement'!Zone_d_impression</vt:lpstr>
      <vt:lpstr>Cdisation!Zone_d_impression</vt:lpstr>
      <vt:lpstr>Edition!Zone_d_impression</vt:lpstr>
      <vt:lpstr>eligibilité!Zone_d_impression</vt:lpstr>
      <vt:lpstr>'Eligibilité ultérieure'!Zone_d_impression</vt:lpstr>
      <vt:lpstr>Présentation!Zone_d_impression</vt:lpstr>
    </vt:vector>
  </TitlesOfParts>
  <Company>CDG 59</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mathyas-g</dc:creator>
  <cp:lastModifiedBy>gaelleL</cp:lastModifiedBy>
  <cp:lastPrinted>2016-09-16T10:32:13Z</cp:lastPrinted>
  <dcterms:created xsi:type="dcterms:W3CDTF">2012-02-03T14:37:37Z</dcterms:created>
  <dcterms:modified xsi:type="dcterms:W3CDTF">2016-10-18T13:01:12Z</dcterms:modified>
</cp:coreProperties>
</file>