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1840" windowHeight="11385"/>
  </bookViews>
  <sheets>
    <sheet name="Notice" sheetId="8" r:id="rId1"/>
    <sheet name="Conditions de date et d'emploi" sheetId="1" r:id="rId2"/>
    <sheet name="Saisie contrat par contrat" sheetId="2" r:id="rId3"/>
    <sheet name="Saisie en ETP" sheetId="6" r:id="rId4"/>
    <sheet name="Parametres" sheetId="3" state="hidden" r:id="rId5"/>
    <sheet name="Rapport sur la compatibilité" sheetId="7" state="hidden" r:id="rId6"/>
  </sheets>
  <definedNames>
    <definedName name="b_2009">Parametres!$M$16</definedName>
    <definedName name="Binf">Parametres!$M$14</definedName>
    <definedName name="Bsupp">Parametres!$M$15</definedName>
    <definedName name="Catégories">Parametres!$A$22:$A$24</definedName>
    <definedName name="ChoixGrades">Parametres!$A$14:$A$16</definedName>
    <definedName name="MotifRecrutement">Parametres!$A$1:$A$9</definedName>
    <definedName name="OuiNon">Parametres!$A$27:$A$29</definedName>
    <definedName name="tpstravail">Parametres!$A$14:$B$16</definedName>
    <definedName name="_xlnm.Print_Area" localSheetId="1">'Conditions de date et d''emploi'!$A$1:$C$14</definedName>
    <definedName name="_xlnm.Print_Area" localSheetId="2">'Saisie contrat par contrat'!$A$1:$R$49</definedName>
    <definedName name="_xlnm.Print_Area" localSheetId="3">'Saisie en ETP'!$A$1:$O$39</definedName>
  </definedNames>
  <calcPr calcId="125725"/>
</workbook>
</file>

<file path=xl/calcChain.xml><?xml version="1.0" encoding="utf-8"?>
<calcChain xmlns="http://schemas.openxmlformats.org/spreadsheetml/2006/main">
  <c r="F15" i="2"/>
  <c r="D14" i="1"/>
  <c r="B14" s="1"/>
  <c r="A13" i="2"/>
  <c r="A14" s="1"/>
  <c r="A15" s="1"/>
  <c r="A16" s="1"/>
  <c r="F13"/>
  <c r="H13"/>
  <c r="K13"/>
  <c r="M13" s="1"/>
  <c r="P13"/>
  <c r="V13"/>
  <c r="Y13"/>
  <c r="F14"/>
  <c r="H14"/>
  <c r="K14"/>
  <c r="M14" s="1"/>
  <c r="P14"/>
  <c r="V14"/>
  <c r="W14"/>
  <c r="Y14"/>
  <c r="Z14"/>
  <c r="H15"/>
  <c r="Q15" s="1"/>
  <c r="K15"/>
  <c r="M15" s="1"/>
  <c r="P15"/>
  <c r="U15"/>
  <c r="W15"/>
  <c r="X15"/>
  <c r="Z15"/>
  <c r="F16"/>
  <c r="H16"/>
  <c r="I16" s="1"/>
  <c r="O16" s="1"/>
  <c r="R16" s="1"/>
  <c r="K16"/>
  <c r="M16" s="1"/>
  <c r="N16"/>
  <c r="P16"/>
  <c r="U16"/>
  <c r="V16"/>
  <c r="W16"/>
  <c r="X16"/>
  <c r="Y16"/>
  <c r="Z16"/>
  <c r="A17"/>
  <c r="F17"/>
  <c r="H17"/>
  <c r="T17" s="1"/>
  <c r="K17"/>
  <c r="M17" s="1"/>
  <c r="N17"/>
  <c r="P17"/>
  <c r="U17"/>
  <c r="V17"/>
  <c r="W17"/>
  <c r="X17"/>
  <c r="Y17"/>
  <c r="Z17"/>
  <c r="A18"/>
  <c r="F18"/>
  <c r="H18"/>
  <c r="I18" s="1"/>
  <c r="O18" s="1"/>
  <c r="R18" s="1"/>
  <c r="K18"/>
  <c r="M18" s="1"/>
  <c r="N18"/>
  <c r="P18"/>
  <c r="Q18"/>
  <c r="U18"/>
  <c r="V18"/>
  <c r="W18"/>
  <c r="X18"/>
  <c r="Y18"/>
  <c r="Z18"/>
  <c r="A19"/>
  <c r="F19"/>
  <c r="H19"/>
  <c r="S19" s="1"/>
  <c r="K19"/>
  <c r="M19" s="1"/>
  <c r="N19"/>
  <c r="P19"/>
  <c r="T19"/>
  <c r="U19"/>
  <c r="V19"/>
  <c r="W19"/>
  <c r="X19"/>
  <c r="Y19"/>
  <c r="Z19"/>
  <c r="A20"/>
  <c r="F20"/>
  <c r="H20"/>
  <c r="I20" s="1"/>
  <c r="O20" s="1"/>
  <c r="R20" s="1"/>
  <c r="K20"/>
  <c r="M20" s="1"/>
  <c r="N20"/>
  <c r="P20"/>
  <c r="S20"/>
  <c r="U20"/>
  <c r="V20"/>
  <c r="W20"/>
  <c r="X20"/>
  <c r="Y20"/>
  <c r="Z20"/>
  <c r="A21"/>
  <c r="F21"/>
  <c r="H21"/>
  <c r="Q21" s="1"/>
  <c r="K21"/>
  <c r="M21" s="1"/>
  <c r="N21"/>
  <c r="P21"/>
  <c r="U21"/>
  <c r="V21"/>
  <c r="W21"/>
  <c r="X21"/>
  <c r="Y21"/>
  <c r="Z21"/>
  <c r="A22"/>
  <c r="F22"/>
  <c r="H22"/>
  <c r="I22" s="1"/>
  <c r="O22" s="1"/>
  <c r="R22" s="1"/>
  <c r="K22"/>
  <c r="M22" s="1"/>
  <c r="N22"/>
  <c r="P22"/>
  <c r="U22"/>
  <c r="V22"/>
  <c r="W22"/>
  <c r="X22"/>
  <c r="Y22"/>
  <c r="Z22"/>
  <c r="A23"/>
  <c r="F23"/>
  <c r="H23"/>
  <c r="T23" s="1"/>
  <c r="K23"/>
  <c r="M23" s="1"/>
  <c r="N23"/>
  <c r="P23"/>
  <c r="U23"/>
  <c r="V23"/>
  <c r="W23"/>
  <c r="X23"/>
  <c r="Y23"/>
  <c r="Z23"/>
  <c r="A24"/>
  <c r="F24"/>
  <c r="H24"/>
  <c r="I24" s="1"/>
  <c r="K24"/>
  <c r="M24" s="1"/>
  <c r="N24"/>
  <c r="P24"/>
  <c r="U24"/>
  <c r="V24"/>
  <c r="W24"/>
  <c r="X24"/>
  <c r="Y24"/>
  <c r="Z24"/>
  <c r="A25"/>
  <c r="F25"/>
  <c r="H25"/>
  <c r="T25" s="1"/>
  <c r="K25"/>
  <c r="M25" s="1"/>
  <c r="N25"/>
  <c r="P25"/>
  <c r="U25"/>
  <c r="V25"/>
  <c r="W25"/>
  <c r="X25"/>
  <c r="Y25"/>
  <c r="Z25"/>
  <c r="A26"/>
  <c r="F26"/>
  <c r="H26"/>
  <c r="I26" s="1"/>
  <c r="O26" s="1"/>
  <c r="R26" s="1"/>
  <c r="K26"/>
  <c r="M26" s="1"/>
  <c r="N26"/>
  <c r="P26"/>
  <c r="U26"/>
  <c r="V26"/>
  <c r="W26"/>
  <c r="X26"/>
  <c r="Y26"/>
  <c r="Z26"/>
  <c r="A27"/>
  <c r="F27"/>
  <c r="H27"/>
  <c r="I27" s="1"/>
  <c r="O27" s="1"/>
  <c r="R27" s="1"/>
  <c r="K27"/>
  <c r="M27" s="1"/>
  <c r="N27"/>
  <c r="P27"/>
  <c r="T27"/>
  <c r="U27"/>
  <c r="V27"/>
  <c r="W27"/>
  <c r="X27"/>
  <c r="Y27"/>
  <c r="Z27"/>
  <c r="A28"/>
  <c r="F28"/>
  <c r="H28"/>
  <c r="I28" s="1"/>
  <c r="O28" s="1"/>
  <c r="R28" s="1"/>
  <c r="K28"/>
  <c r="M28" s="1"/>
  <c r="N28"/>
  <c r="P28"/>
  <c r="S28"/>
  <c r="U28"/>
  <c r="V28"/>
  <c r="W28"/>
  <c r="X28"/>
  <c r="Y28"/>
  <c r="Z28"/>
  <c r="A29"/>
  <c r="F29"/>
  <c r="H29"/>
  <c r="S29" s="1"/>
  <c r="K29"/>
  <c r="M29" s="1"/>
  <c r="N29"/>
  <c r="P29"/>
  <c r="T29"/>
  <c r="U29"/>
  <c r="V29"/>
  <c r="W29"/>
  <c r="X29"/>
  <c r="Y29"/>
  <c r="Z29"/>
  <c r="A30"/>
  <c r="F30"/>
  <c r="H30"/>
  <c r="I30" s="1"/>
  <c r="O30" s="1"/>
  <c r="R30" s="1"/>
  <c r="K30"/>
  <c r="M30" s="1"/>
  <c r="N30"/>
  <c r="P30"/>
  <c r="S30"/>
  <c r="T30"/>
  <c r="U30"/>
  <c r="V30"/>
  <c r="W30"/>
  <c r="X30"/>
  <c r="Y30"/>
  <c r="Z30"/>
  <c r="S31"/>
  <c r="A28" i="6"/>
  <c r="O33" s="1"/>
  <c r="I25" i="2"/>
  <c r="O25" s="1"/>
  <c r="R25" s="1"/>
  <c r="I21"/>
  <c r="O21" s="1"/>
  <c r="R21" s="1"/>
  <c r="S21"/>
  <c r="I17"/>
  <c r="O17" s="1"/>
  <c r="R17" s="1"/>
  <c r="T21" l="1"/>
  <c r="S16"/>
  <c r="Q26"/>
  <c r="S25"/>
  <c r="Q30"/>
  <c r="S17"/>
  <c r="S24"/>
  <c r="Q27"/>
  <c r="S22"/>
  <c r="I19"/>
  <c r="O19" s="1"/>
  <c r="R19" s="1"/>
  <c r="Q17"/>
  <c r="Q23"/>
  <c r="Q29"/>
  <c r="T20"/>
  <c r="Q20"/>
  <c r="I14"/>
  <c r="E14" i="1"/>
  <c r="K33" i="6"/>
  <c r="I15" i="2"/>
  <c r="Q19"/>
  <c r="S27"/>
  <c r="I29"/>
  <c r="O29" s="1"/>
  <c r="R29" s="1"/>
  <c r="T26"/>
  <c r="Q14"/>
  <c r="I13"/>
  <c r="Q13"/>
  <c r="K4"/>
  <c r="S23"/>
  <c r="I23"/>
  <c r="O23" s="1"/>
  <c r="R23" s="1"/>
  <c r="Q25"/>
  <c r="P48"/>
  <c r="T28"/>
  <c r="Q28"/>
  <c r="T22"/>
  <c r="Q22"/>
  <c r="T18"/>
  <c r="O24"/>
  <c r="R24" s="1"/>
  <c r="S26"/>
  <c r="T24"/>
  <c r="Q24"/>
  <c r="S18"/>
  <c r="T16"/>
  <c r="Q16"/>
  <c r="B7" l="1"/>
  <c r="B10"/>
  <c r="B7" i="6"/>
  <c r="B10"/>
  <c r="B8" i="2"/>
  <c r="B8" i="6"/>
  <c r="B9"/>
  <c r="B9" i="2"/>
  <c r="B5"/>
  <c r="B5" i="6"/>
  <c r="B6" i="2"/>
  <c r="B6" i="6"/>
  <c r="P44" i="2"/>
  <c r="P46" s="1"/>
  <c r="G14" i="6" l="1"/>
  <c r="K14"/>
  <c r="O14"/>
  <c r="G15"/>
  <c r="K15"/>
  <c r="O15"/>
  <c r="G16"/>
  <c r="K16"/>
  <c r="O16"/>
  <c r="E17"/>
  <c r="I17"/>
  <c r="M17"/>
  <c r="E18"/>
  <c r="I18"/>
  <c r="M18"/>
  <c r="E19"/>
  <c r="I19"/>
  <c r="M19"/>
  <c r="E20"/>
  <c r="I20"/>
  <c r="M20"/>
  <c r="E21"/>
  <c r="I21"/>
  <c r="M21"/>
  <c r="E22"/>
  <c r="I22"/>
  <c r="M22"/>
  <c r="E23"/>
  <c r="I23"/>
  <c r="M23"/>
  <c r="E24"/>
  <c r="I24"/>
  <c r="M24"/>
  <c r="E25"/>
  <c r="I25"/>
  <c r="M25"/>
  <c r="E14"/>
  <c r="I14"/>
  <c r="M14"/>
  <c r="E15"/>
  <c r="I15"/>
  <c r="M15"/>
  <c r="E16"/>
  <c r="I16"/>
  <c r="M16"/>
  <c r="C17"/>
  <c r="G17"/>
  <c r="K17"/>
  <c r="C18"/>
  <c r="G18"/>
  <c r="K18"/>
  <c r="C19"/>
  <c r="G19"/>
  <c r="K19"/>
  <c r="C20"/>
  <c r="G20"/>
  <c r="K20"/>
  <c r="C21"/>
  <c r="G21"/>
  <c r="K21"/>
  <c r="C22"/>
  <c r="G22"/>
  <c r="K22"/>
  <c r="C23"/>
  <c r="G23"/>
  <c r="K23"/>
  <c r="C24"/>
  <c r="G24"/>
  <c r="K24"/>
  <c r="C25"/>
  <c r="G25"/>
  <c r="K25"/>
  <c r="N15" i="2"/>
  <c r="N13"/>
  <c r="N14"/>
  <c r="S14" l="1"/>
  <c r="O14" s="1"/>
  <c r="T14"/>
  <c r="S15"/>
  <c r="O15" s="1"/>
  <c r="T15"/>
  <c r="O39" i="6"/>
  <c r="F34"/>
  <c r="O37"/>
  <c r="L26"/>
  <c r="L27" s="1"/>
  <c r="D26"/>
  <c r="D27" s="1"/>
  <c r="N26"/>
  <c r="N27" s="1"/>
  <c r="F26"/>
  <c r="F27" s="1"/>
  <c r="T13" i="2"/>
  <c r="S13"/>
  <c r="O13" s="1"/>
  <c r="B26" i="6"/>
  <c r="B27" s="1"/>
  <c r="K39"/>
  <c r="K37"/>
  <c r="H26"/>
  <c r="H27" s="1"/>
  <c r="J26"/>
  <c r="J27" s="1"/>
  <c r="R13" i="2" l="1"/>
  <c r="Z13" s="1"/>
  <c r="R48" s="1"/>
  <c r="O33"/>
  <c r="C37"/>
  <c r="R15"/>
  <c r="Y15" s="1"/>
  <c r="R46" s="1"/>
  <c r="R14"/>
  <c r="X14" s="1"/>
  <c r="F33" i="6"/>
  <c r="F37" s="1"/>
  <c r="B34"/>
  <c r="W13" i="2" l="1"/>
  <c r="J48" s="1"/>
  <c r="F39" i="6"/>
  <c r="A39"/>
  <c r="X13" i="2"/>
  <c r="R44" s="1"/>
  <c r="R33"/>
  <c r="B39" s="1"/>
  <c r="C36"/>
  <c r="A31" i="6"/>
  <c r="C34" s="1"/>
  <c r="C35" s="1"/>
  <c r="U14" i="2"/>
  <c r="V15"/>
  <c r="J46" s="1"/>
  <c r="E37"/>
  <c r="B41" s="1"/>
  <c r="G37"/>
  <c r="B42" s="1"/>
  <c r="C44"/>
  <c r="C46" s="1"/>
  <c r="U13"/>
  <c r="J44" l="1"/>
  <c r="I37"/>
  <c r="B43" s="1"/>
  <c r="C31" i="6"/>
  <c r="D34" s="1"/>
  <c r="D35" s="1"/>
  <c r="E31" s="1"/>
  <c r="G36" i="2"/>
  <c r="E36"/>
  <c r="C35"/>
  <c r="A48"/>
  <c r="C48"/>
  <c r="I36" l="1"/>
</calcChain>
</file>

<file path=xl/comments1.xml><?xml version="1.0" encoding="utf-8"?>
<comments xmlns="http://schemas.openxmlformats.org/spreadsheetml/2006/main">
  <authors>
    <author>s.morando</author>
  </authors>
  <commentList>
    <comment ref="A14" authorId="0">
      <text>
        <r>
          <rPr>
            <sz val="8"/>
            <color indexed="81"/>
            <rFont val="Trebuchet MS"/>
            <family val="2"/>
          </rPr>
          <t xml:space="preserve">Si vous avez répondu </t>
        </r>
        <r>
          <rPr>
            <b/>
            <sz val="8"/>
            <color indexed="81"/>
            <rFont val="Trebuchet MS"/>
            <family val="2"/>
          </rPr>
          <t xml:space="preserve">OUI </t>
        </r>
        <r>
          <rPr>
            <sz val="8"/>
            <color indexed="81"/>
            <rFont val="Trebuchet MS"/>
            <family val="2"/>
          </rPr>
          <t xml:space="preserve">à toutes les questions soit 4 OUI, l'agent remplit les conditions de date et d'emploi, il conviendra ensuite de vérifier les conditions d'ancienneté dans l'onglet intitulé "conditions d'ancienneté".
 Si vous avez répondu </t>
        </r>
        <r>
          <rPr>
            <b/>
            <sz val="8"/>
            <color indexed="81"/>
            <rFont val="Trebuchet MS"/>
            <family val="2"/>
          </rPr>
          <t>NON</t>
        </r>
        <r>
          <rPr>
            <sz val="8"/>
            <color indexed="81"/>
            <rFont val="Trebuchet MS"/>
            <family val="2"/>
          </rPr>
          <t xml:space="preserve"> à l'une des questions, l'agent ne remplit pas les conditions d'accès à l'emploi titulaire et ne peut pas bénéficier du dispositif.</t>
        </r>
      </text>
    </comment>
  </commentList>
</comments>
</file>

<file path=xl/comments2.xml><?xml version="1.0" encoding="utf-8"?>
<comments xmlns="http://schemas.openxmlformats.org/spreadsheetml/2006/main">
  <authors>
    <author>COUTURIER Eliane</author>
    <author>Anne-Lise Bonhomme</author>
  </authors>
  <commentList>
    <comment ref="B12" authorId="0">
      <text>
        <r>
          <rPr>
            <sz val="9"/>
            <color indexed="81"/>
            <rFont val="Tahoma"/>
            <family val="2"/>
          </rPr>
          <t xml:space="preserve">le temps de travail sur un contrat besoin saisonnier ou occasionnel est décompté (mais il n'entre pas dans les conditions retenues au 31/03/2013)
</t>
        </r>
      </text>
    </comment>
    <comment ref="D12" authorId="0">
      <text>
        <r>
          <rPr>
            <sz val="9"/>
            <color indexed="81"/>
            <rFont val="Tahoma"/>
            <family val="2"/>
          </rPr>
          <t xml:space="preserve">le grade de référence ne peut être étranger aux cadres d'emplois éligibles au dispositif : cf annexe1 du décret 2012-1293
</t>
        </r>
      </text>
    </comment>
    <comment ref="E12" authorId="1">
      <text>
        <r>
          <rPr>
            <sz val="8"/>
            <color indexed="81"/>
            <rFont val="Tahoma"/>
            <family val="2"/>
          </rPr>
          <t>Indiquer la date de début du contrat comme ci-après : JJ/MM/AAAA (ex : 01/01/2009)</t>
        </r>
      </text>
    </comment>
    <comment ref="G12" authorId="1">
      <text>
        <r>
          <rPr>
            <sz val="8"/>
            <color indexed="81"/>
            <rFont val="Tahoma"/>
            <family val="2"/>
          </rPr>
          <t xml:space="preserve">Indiquer la date de fin de contrat comme ci-après : JJ/MM/AAAA (ex : 01/01/2010). </t>
        </r>
        <r>
          <rPr>
            <b/>
            <sz val="8"/>
            <color indexed="10"/>
            <rFont val="Tahoma"/>
            <family val="2"/>
          </rPr>
          <t>Si le contrat se termine le 31 du mois, indiquer le 30.</t>
        </r>
      </text>
    </comment>
    <comment ref="J12" authorId="1">
      <text>
        <r>
          <rPr>
            <sz val="8"/>
            <color indexed="81"/>
            <rFont val="Tahoma"/>
            <family val="2"/>
          </rPr>
          <t>Indiquer le temps complet de référence pour ce grade (à l'aide du menu déroulant)</t>
        </r>
      </text>
    </comment>
    <comment ref="L12" authorId="1">
      <text>
        <r>
          <rPr>
            <sz val="9"/>
            <color indexed="81"/>
            <rFont val="Tahoma"/>
            <family val="2"/>
          </rPr>
          <t>Indiquer le temps de travail en heures prévu dans le contrat (ex : 17h30=17,5). Pour les agents à temps partiel : indiquer le temps de travail en heures après application du temps partiel</t>
        </r>
      </text>
    </comment>
  </commentList>
</comments>
</file>

<file path=xl/sharedStrings.xml><?xml version="1.0" encoding="utf-8"?>
<sst xmlns="http://schemas.openxmlformats.org/spreadsheetml/2006/main" count="275" uniqueCount="226">
  <si>
    <t>temps de W ref</t>
  </si>
  <si>
    <t>% tps de travail</t>
  </si>
  <si>
    <t>Tous grades 35h</t>
  </si>
  <si>
    <t>Professeurs enseignement artistique 16h</t>
  </si>
  <si>
    <t>Catégories</t>
  </si>
  <si>
    <t>A</t>
  </si>
  <si>
    <t>B</t>
  </si>
  <si>
    <t>C</t>
  </si>
  <si>
    <t>borne inférieure</t>
  </si>
  <si>
    <t>borne supp</t>
  </si>
  <si>
    <t>Date de début  retenue</t>
  </si>
  <si>
    <t>Date de fin retenue</t>
  </si>
  <si>
    <t>borne inf retenue</t>
  </si>
  <si>
    <t>borne2009</t>
  </si>
  <si>
    <t>total retenu :</t>
  </si>
  <si>
    <t>temps de travail en mois et jours</t>
  </si>
  <si>
    <t>Borne supp retenue</t>
  </si>
  <si>
    <t>Onglet 1 : Notice</t>
  </si>
  <si>
    <t>A chaque nouveau contrat, il convient de remplir une nouvelle ligne.</t>
  </si>
  <si>
    <t>Indiquer la date de début du contrat selon le format suivant : JJ/MM/AAAA</t>
  </si>
  <si>
    <t>Indiquer la date de fin de contrat selon le format suivant : JJ/MM/AAAA</t>
  </si>
  <si>
    <t>Précision : le calcul est effectué au "trentième" c'est-à-dire que 1 mois = 30 jours</t>
  </si>
  <si>
    <t>* pour tous les grades : le temps complet est égal à 35 heures</t>
  </si>
  <si>
    <t>* pour les professeurs d'enseignement artistique : le temps complet est égal à 16 heures</t>
  </si>
  <si>
    <t>* pour les assistants d'enseignement artistique : le temps complet est égal à 20 heures</t>
  </si>
  <si>
    <t>Indiquer le temps de travail hebdomadaire prévu au contrat (en heures).</t>
  </si>
  <si>
    <t>Le grade de l'agent sert à déterminer le temps de travail de référence de l'agent sur une base à temps complet.</t>
  </si>
  <si>
    <t>A l'aide du menu déroulant indiquer la catégorie hiérarchique en fonction du grade de référence indiqué au contrat</t>
  </si>
  <si>
    <t>Mois</t>
  </si>
  <si>
    <t>Total en Mois</t>
  </si>
  <si>
    <t>Années</t>
  </si>
  <si>
    <t>Jours</t>
  </si>
  <si>
    <t>Total des mois en ETP sur la totalité des contrats</t>
  </si>
  <si>
    <t xml:space="preserve">  -</t>
  </si>
  <si>
    <t>Autres (sont exclus les contrats conclus sur le fondement des articles 47 et 110 de la loi du 26 janvier 1984 et les services accomplis dans les fonctions de collaborateurs de groupes d'élus)</t>
  </si>
  <si>
    <t>Onglet 2 : Conditions de date et d'emploi</t>
  </si>
  <si>
    <t xml:space="preserve">NOM : </t>
  </si>
  <si>
    <t xml:space="preserve">Prénom : </t>
  </si>
  <si>
    <t>Date de naissance :</t>
  </si>
  <si>
    <r>
      <rPr>
        <sz val="10"/>
        <rFont val="Trebuchet MS"/>
        <family val="2"/>
      </rPr>
      <t xml:space="preserve">* </t>
    </r>
    <r>
      <rPr>
        <b/>
        <sz val="10"/>
        <rFont val="Trebuchet MS"/>
        <family val="2"/>
      </rPr>
      <t xml:space="preserve">Si vous avez répondu "OUI" </t>
    </r>
    <r>
      <rPr>
        <b/>
        <u/>
        <sz val="10"/>
        <rFont val="Trebuchet MS"/>
        <family val="2"/>
      </rPr>
      <t>à toutes les questions</t>
    </r>
    <r>
      <rPr>
        <sz val="10"/>
        <rFont val="Trebuchet MS"/>
        <family val="2"/>
      </rPr>
      <t xml:space="preserve"> : l'agent remplit les conditions de date et d'emploi de l'article 14. </t>
    </r>
  </si>
  <si>
    <r>
      <t>2 hypothèses sont possibles</t>
    </r>
    <r>
      <rPr>
        <sz val="10"/>
        <rFont val="Trebuchet MS"/>
        <family val="2"/>
      </rPr>
      <t xml:space="preserve"> :</t>
    </r>
  </si>
  <si>
    <r>
      <rPr>
        <u/>
        <sz val="10"/>
        <rFont val="Trebuchet MS"/>
        <family val="2"/>
      </rPr>
      <t xml:space="preserve">Vous devez alors compléter soit le 3ème </t>
    </r>
    <r>
      <rPr>
        <b/>
        <u/>
        <sz val="10"/>
        <rFont val="Trebuchet MS"/>
        <family val="2"/>
      </rPr>
      <t>(intitulé "Saisie contrat par contrat")</t>
    </r>
    <r>
      <rPr>
        <u/>
        <sz val="10"/>
        <rFont val="Trebuchet MS"/>
        <family val="2"/>
      </rPr>
      <t xml:space="preserve"> ou 4ème onglet </t>
    </r>
    <r>
      <rPr>
        <b/>
        <u/>
        <sz val="10"/>
        <rFont val="Trebuchet MS"/>
        <family val="2"/>
      </rPr>
      <t>(intitulé "Saisie en ETP")</t>
    </r>
    <r>
      <rPr>
        <sz val="10"/>
        <rFont val="Trebuchet MS"/>
        <family val="2"/>
      </rPr>
      <t xml:space="preserve"> pour vérifier les conditions d'ancienneté exigées pour les agents en CDD.</t>
    </r>
  </si>
  <si>
    <r>
      <t>Colonne A</t>
    </r>
    <r>
      <rPr>
        <b/>
        <sz val="10"/>
        <rFont val="Trebuchet MS"/>
        <family val="2"/>
      </rPr>
      <t xml:space="preserve"> :</t>
    </r>
    <r>
      <rPr>
        <sz val="10"/>
        <rFont val="Trebuchet MS"/>
        <family val="2"/>
      </rPr>
      <t xml:space="preserve"> un contrat correspond à une ligne du tableau.</t>
    </r>
  </si>
  <si>
    <r>
      <t>Colonne B</t>
    </r>
    <r>
      <rPr>
        <b/>
        <sz val="10"/>
        <rFont val="Trebuchet MS"/>
        <family val="2"/>
      </rPr>
      <t xml:space="preserve"> :</t>
    </r>
    <r>
      <rPr>
        <sz val="10"/>
        <rFont val="Trebuchet MS"/>
        <family val="2"/>
      </rPr>
      <t xml:space="preserve"> motif de recrutement</t>
    </r>
  </si>
  <si>
    <r>
      <t>Colonne C</t>
    </r>
    <r>
      <rPr>
        <sz val="10"/>
        <rFont val="Trebuchet MS"/>
        <family val="2"/>
      </rPr>
      <t xml:space="preserve"> : catégorie hiérarchique</t>
    </r>
  </si>
  <si>
    <r>
      <t>Attention :</t>
    </r>
    <r>
      <rPr>
        <sz val="10"/>
        <color indexed="10"/>
        <rFont val="Trebuchet MS"/>
        <family val="2"/>
      </rPr>
      <t xml:space="preserve"> pour une fin de contrat au 31 du mois, indiquer "30" au lieu de "31" en raison du calcul au trentième</t>
    </r>
  </si>
  <si>
    <r>
      <t xml:space="preserve">ex </t>
    </r>
    <r>
      <rPr>
        <sz val="10"/>
        <rFont val="Trebuchet MS"/>
        <family val="2"/>
      </rPr>
      <t>: pour une fin de contrat au 31/05/2008, il convient de remplir comme fin de contrat le 30/05/2008.</t>
    </r>
  </si>
  <si>
    <r>
      <t xml:space="preserve">Cette colonne vous indique le nombre de mois accomplis en ETP durant la période </t>
    </r>
    <r>
      <rPr>
        <b/>
        <sz val="10"/>
        <rFont val="Trebuchet MS"/>
        <family val="2"/>
      </rPr>
      <t>(le calcul est automatique)</t>
    </r>
  </si>
  <si>
    <r>
      <t>RESULTATS</t>
    </r>
    <r>
      <rPr>
        <b/>
        <sz val="10"/>
        <rFont val="Trebuchet MS"/>
        <family val="2"/>
      </rPr>
      <t xml:space="preserve"> : </t>
    </r>
  </si>
  <si>
    <t>Fonctions exercées :</t>
  </si>
  <si>
    <t>ATTACHE</t>
  </si>
  <si>
    <t>REDACTEUR PPAL DE 2ème CL</t>
  </si>
  <si>
    <t>REDACTEUR</t>
  </si>
  <si>
    <t>ADJOINT ADMINISTRATIF DE 1ère CL</t>
  </si>
  <si>
    <t>ADJOINT ADMINISTRATIF DE 2ème CL</t>
  </si>
  <si>
    <t>INGENIEUR</t>
  </si>
  <si>
    <t>TECHNICIEN PRINCIPAL DE 2ème CL</t>
  </si>
  <si>
    <t>TECHNICIEN</t>
  </si>
  <si>
    <t>AGENT DE MAÎTRISE</t>
  </si>
  <si>
    <t>ADJOINT TECHNIQUE DE 1ère CL</t>
  </si>
  <si>
    <t>ADJOINT TECHNIQUE DE 2ème CL</t>
  </si>
  <si>
    <t>ANIMATEUR PPAL DE 2ème CL</t>
  </si>
  <si>
    <t>ANIMATEUR</t>
  </si>
  <si>
    <t>ADJOINT D'ANIMATION DE 1ère CL</t>
  </si>
  <si>
    <t>ADJOINT D'ANIMATION DE 2ème CL</t>
  </si>
  <si>
    <t>SAGE-FEMME DE CLASSE NORMALE</t>
  </si>
  <si>
    <t>CADRE TERRITORIAL DE SANTE</t>
  </si>
  <si>
    <t>PUERICULTRICE CADRE DE SANTE</t>
  </si>
  <si>
    <t>PSYCHOLOGUE DE CLASSE NORMALE</t>
  </si>
  <si>
    <t>PUERICULTRICE DE CLASSE NORMALE</t>
  </si>
  <si>
    <t>INFIRMIER DE CLASSE NORMALE</t>
  </si>
  <si>
    <t>REEDUCATEUR DE CLASSE NORMALE</t>
  </si>
  <si>
    <t>AUXILIAIRE DE PUERICULTURE DE 1ère CLASSE</t>
  </si>
  <si>
    <t xml:space="preserve">AUXILIAIRE DE SOINS DE 1ère CL </t>
  </si>
  <si>
    <t>ASSISTANT MEDICO-TECHNIQUE DE CLASSE NORMALE</t>
  </si>
  <si>
    <t>CONSEILLER SOCIO-EDUCATIF</t>
  </si>
  <si>
    <t>MONITEUR-EDUCATEUR</t>
  </si>
  <si>
    <t>EDUCATEUR DE JEUNES ENFANTS</t>
  </si>
  <si>
    <t>ASSISTANT SOCIO-EDUCATIF</t>
  </si>
  <si>
    <t>ATSEM DE 1ère CL</t>
  </si>
  <si>
    <t>AGENT SOCIAL DE 1ère CL</t>
  </si>
  <si>
    <t>AGENT SOCIAL DE 2ème CL</t>
  </si>
  <si>
    <t>CONSEILLER APS</t>
  </si>
  <si>
    <t>EDUCATEUR APS PPAL DE 2ème CL</t>
  </si>
  <si>
    <t>EDUCATEUR APS</t>
  </si>
  <si>
    <t>OPERATEUR DES APS</t>
  </si>
  <si>
    <t>ADJOINT TECHNIQUE DE 1ère CL DES ETS D'ENSEIGNEMENT</t>
  </si>
  <si>
    <t>ADJOINT TECHNIQUE DE 2ème CL DES ETS D'ENSEIGNEMENT</t>
  </si>
  <si>
    <t>PROFESSEUR D'ENSEIGNEMENT ARTISTIQUE</t>
  </si>
  <si>
    <t>ATTACHE DE CONSERVATION DU PATRIMOINE</t>
  </si>
  <si>
    <t>BIBLIOTHECAIRE</t>
  </si>
  <si>
    <t xml:space="preserve">ASSISTANT DE CONSERV. DU PAT ET DES BIB. </t>
  </si>
  <si>
    <t>ASSISTANT DE CONSERV. DU PAT ET DES BIB. PPAL DE 2ème CL</t>
  </si>
  <si>
    <t>ASS. D'ENSEIGNEMENT ARTISTIQUE PPAL DE 2ème CL</t>
  </si>
  <si>
    <t>ASSISTANT D'ENSEIGNEMENT ARTISTIQUE</t>
  </si>
  <si>
    <t>ADJOINT DU PATRIMOINE DE 1ère CL</t>
  </si>
  <si>
    <t>ADJOINT DU PATRIMOINE DE 2ème CL</t>
  </si>
  <si>
    <t>SAPEUR DE 1ERE CLASSE</t>
  </si>
  <si>
    <t>SERGENT</t>
  </si>
  <si>
    <t>INFIRMIER SAPEUR POMPIER</t>
  </si>
  <si>
    <t>LIEUTENANT DE 2ème CL</t>
  </si>
  <si>
    <t>LIEUTENANT DE 1ère CL</t>
  </si>
  <si>
    <t>INFIRMIER D'ENCADREMENT</t>
  </si>
  <si>
    <t>CAPITAINE</t>
  </si>
  <si>
    <t>AUTRE</t>
  </si>
  <si>
    <t>GRADE (titularisation)</t>
  </si>
  <si>
    <r>
      <t>L'agent est-il agent contractuel de droit public ?</t>
    </r>
    <r>
      <rPr>
        <sz val="10"/>
        <rFont val="Trebuchet MS"/>
        <family val="2"/>
      </rPr>
      <t xml:space="preserve"> (exclusion des contrats de droit privé (apprenti, CAE…)</t>
    </r>
  </si>
  <si>
    <r>
      <t>L'agent exerce-t-il ses fonctions à temps complet ou pour une quotité de temps au moins égale à 50 % ?</t>
    </r>
    <r>
      <rPr>
        <sz val="10"/>
        <rFont val="Trebuchet MS"/>
        <family val="2"/>
      </rPr>
      <t xml:space="preserve">
</t>
    </r>
    <r>
      <rPr>
        <i/>
        <sz val="10"/>
        <rFont val="Trebuchet MS"/>
        <family val="2"/>
      </rPr>
      <t>- 50 % = 17h30 pour tous les grades hormis professeur d'enseignement artistique et Assistant d'enseignement artistique
- Professeur d'enseignement artistique : 50 % = 8h
- Assistant d'enseignement artistique : 50% = 10 h</t>
    </r>
  </si>
  <si>
    <t>N°</t>
  </si>
  <si>
    <t>Motif du recrutement</t>
  </si>
  <si>
    <r>
      <rPr>
        <b/>
        <sz val="10"/>
        <rFont val="Trebuchet MS"/>
        <family val="2"/>
      </rPr>
      <t xml:space="preserve">* </t>
    </r>
    <r>
      <rPr>
        <sz val="10"/>
        <rFont val="Trebuchet MS"/>
        <family val="2"/>
      </rPr>
      <t>Si la mention</t>
    </r>
    <r>
      <rPr>
        <sz val="10"/>
        <color indexed="17"/>
        <rFont val="Trebuchet MS"/>
        <family val="2"/>
      </rPr>
      <t xml:space="preserve"> </t>
    </r>
    <r>
      <rPr>
        <b/>
        <sz val="10"/>
        <color indexed="17"/>
        <rFont val="Trebuchet MS"/>
        <family val="2"/>
      </rPr>
      <t>"éligible"</t>
    </r>
    <r>
      <rPr>
        <sz val="10"/>
        <rFont val="Trebuchet MS"/>
        <family val="2"/>
      </rPr>
      <t xml:space="preserve"> apparait, l'agent remplit les conditions d'accès à l'emploi titulaire et pourra se présenter aux sélections professionnelles.</t>
    </r>
  </si>
  <si>
    <t>Indiquer le grade de référence de l'agent mentionné au contrat.</t>
  </si>
  <si>
    <t>Nb d'heures travaillées</t>
  </si>
  <si>
    <t>Equivalence</t>
  </si>
  <si>
    <t>Janvier</t>
  </si>
  <si>
    <t>Février</t>
  </si>
  <si>
    <t>Mars</t>
  </si>
  <si>
    <t>Avril</t>
  </si>
  <si>
    <t>Mai</t>
  </si>
  <si>
    <t>Juin</t>
  </si>
  <si>
    <t>Juillet</t>
  </si>
  <si>
    <t>Août</t>
  </si>
  <si>
    <t>Septembre</t>
  </si>
  <si>
    <t>Octobre</t>
  </si>
  <si>
    <t>Novembre</t>
  </si>
  <si>
    <t>Décembre</t>
  </si>
  <si>
    <t>Total heures retenues</t>
  </si>
  <si>
    <t>Total mois</t>
  </si>
  <si>
    <t>Pour votre information</t>
  </si>
  <si>
    <t>ans</t>
  </si>
  <si>
    <t>mois</t>
  </si>
  <si>
    <t>jours</t>
  </si>
  <si>
    <r>
      <t xml:space="preserve">Reprise totale après équivalence </t>
    </r>
    <r>
      <rPr>
        <sz val="8"/>
        <rFont val="Trebuchet MS"/>
        <family val="2"/>
      </rPr>
      <t>(en année(s))</t>
    </r>
  </si>
  <si>
    <t>Calcul ligne 34</t>
  </si>
  <si>
    <t>L'agent remplit-il les conditions pour une titularisation ?</t>
  </si>
  <si>
    <t>Temps non complet           &lt; 17 h 30</t>
  </si>
  <si>
    <t>Durée du contrat en mois</t>
  </si>
  <si>
    <t>Temps de travail prévu au contrat*</t>
  </si>
  <si>
    <t>Coef</t>
  </si>
  <si>
    <t>Nbre de mois contrat en ETP</t>
  </si>
  <si>
    <t>Onglet 4 : Saisie en ETP</t>
  </si>
  <si>
    <r>
      <rPr>
        <b/>
        <u/>
        <sz val="10"/>
        <rFont val="Trebuchet MS"/>
        <family val="2"/>
      </rPr>
      <t>RESULTAT</t>
    </r>
    <r>
      <rPr>
        <b/>
        <sz val="10"/>
        <rFont val="Trebuchet MS"/>
        <family val="2"/>
      </rPr>
      <t xml:space="preserve"> :</t>
    </r>
  </si>
  <si>
    <t xml:space="preserve">Merci de compléter les parties en blanc du tableau ci-dessous </t>
  </si>
  <si>
    <t>Oui</t>
  </si>
  <si>
    <t>Non</t>
  </si>
  <si>
    <r>
      <rPr>
        <u/>
        <sz val="10"/>
        <rFont val="Trebuchet MS"/>
        <family val="2"/>
      </rPr>
      <t>Total repris</t>
    </r>
    <r>
      <rPr>
        <sz val="10"/>
        <rFont val="Trebuchet MS"/>
        <family val="2"/>
      </rPr>
      <t xml:space="preserve"> :</t>
    </r>
  </si>
  <si>
    <t>Temps complet ou temps partiel</t>
  </si>
  <si>
    <t>Temps non complet       
&gt;= 17 h 30</t>
  </si>
  <si>
    <t>Agent reconnu handi.</t>
  </si>
  <si>
    <t>Temps de travail de référence lié au grade</t>
  </si>
  <si>
    <t>Grade de référence</t>
  </si>
  <si>
    <r>
      <t>Colonne E</t>
    </r>
    <r>
      <rPr>
        <b/>
        <sz val="10"/>
        <rFont val="Trebuchet MS"/>
        <family val="2"/>
      </rPr>
      <t xml:space="preserve"> </t>
    </r>
    <r>
      <rPr>
        <sz val="10"/>
        <rFont val="Trebuchet MS"/>
        <family val="2"/>
      </rPr>
      <t xml:space="preserve">: date de début du contrat </t>
    </r>
  </si>
  <si>
    <r>
      <t>Colonne G</t>
    </r>
    <r>
      <rPr>
        <b/>
        <sz val="10"/>
        <rFont val="Trebuchet MS"/>
        <family val="2"/>
      </rPr>
      <t xml:space="preserve"> </t>
    </r>
    <r>
      <rPr>
        <sz val="10"/>
        <rFont val="Trebuchet MS"/>
        <family val="2"/>
      </rPr>
      <t>: date de fin de contrat</t>
    </r>
  </si>
  <si>
    <r>
      <t>Colonne J</t>
    </r>
    <r>
      <rPr>
        <b/>
        <sz val="10"/>
        <rFont val="Trebuchet MS"/>
        <family val="2"/>
      </rPr>
      <t xml:space="preserve"> : </t>
    </r>
    <r>
      <rPr>
        <sz val="10"/>
        <rFont val="Trebuchet MS"/>
        <family val="2"/>
      </rPr>
      <t>temps de travail de référence lié au grade</t>
    </r>
  </si>
  <si>
    <r>
      <t>Colonne L</t>
    </r>
    <r>
      <rPr>
        <b/>
        <sz val="10"/>
        <color indexed="48"/>
        <rFont val="Trebuchet MS"/>
        <family val="2"/>
      </rPr>
      <t xml:space="preserve"> </t>
    </r>
    <r>
      <rPr>
        <b/>
        <sz val="10"/>
        <rFont val="Trebuchet MS"/>
        <family val="2"/>
      </rPr>
      <t>:</t>
    </r>
    <r>
      <rPr>
        <sz val="10"/>
        <rFont val="Trebuchet MS"/>
        <family val="2"/>
      </rPr>
      <t xml:space="preserve"> temps de travail prévu au contrat</t>
    </r>
  </si>
  <si>
    <r>
      <t>Colonne</t>
    </r>
    <r>
      <rPr>
        <b/>
        <u/>
        <sz val="10"/>
        <color indexed="48"/>
        <rFont val="Trebuchet MS"/>
        <family val="2"/>
      </rPr>
      <t xml:space="preserve"> </t>
    </r>
    <r>
      <rPr>
        <b/>
        <u/>
        <sz val="10"/>
        <rFont val="Trebuchet MS"/>
        <family val="2"/>
      </rPr>
      <t>O</t>
    </r>
    <r>
      <rPr>
        <b/>
        <sz val="10"/>
        <rFont val="Trebuchet MS"/>
        <family val="2"/>
      </rPr>
      <t xml:space="preserve"> :</t>
    </r>
    <r>
      <rPr>
        <sz val="10"/>
        <rFont val="Trebuchet MS"/>
        <family val="2"/>
      </rPr>
      <t xml:space="preserve"> nombre de mois en Equivalent Temps Plein (ETP)</t>
    </r>
  </si>
  <si>
    <r>
      <t xml:space="preserve">Date de début </t>
    </r>
    <r>
      <rPr>
        <b/>
        <sz val="6"/>
        <rFont val="Trebuchet MS"/>
        <family val="2"/>
      </rPr>
      <t>(</t>
    </r>
    <r>
      <rPr>
        <b/>
        <sz val="6"/>
        <color indexed="10"/>
        <rFont val="Trebuchet MS"/>
        <family val="2"/>
      </rPr>
      <t>cf. commentaire</t>
    </r>
    <r>
      <rPr>
        <b/>
        <sz val="6"/>
        <rFont val="Trebuchet MS"/>
        <family val="2"/>
      </rPr>
      <t>)</t>
    </r>
  </si>
  <si>
    <r>
      <t xml:space="preserve">Date de fin </t>
    </r>
    <r>
      <rPr>
        <b/>
        <sz val="6"/>
        <rFont val="Trebuchet MS"/>
        <family val="2"/>
      </rPr>
      <t>(</t>
    </r>
    <r>
      <rPr>
        <b/>
        <sz val="6"/>
        <color indexed="10"/>
        <rFont val="Trebuchet MS"/>
        <family val="2"/>
      </rPr>
      <t>cf. commentaire</t>
    </r>
    <r>
      <rPr>
        <b/>
        <sz val="6"/>
        <rFont val="Trebuchet MS"/>
        <family val="2"/>
      </rPr>
      <t>)</t>
    </r>
  </si>
  <si>
    <t>Pour valoir ce que de droit,
Fait à ………………………
Le ……/……/…………
Cachet de la collectivité et signature de l'Autorité territoriale</t>
  </si>
  <si>
    <t>Onglet 3 : Saisie contrat par contrat / Etat de services</t>
  </si>
  <si>
    <t>Cet onglet ne peut être rempli que pour les agents en CDD qui remplissent les conditions exigées au précédent onglet et pour lesquels les conditions de date et d'emploi sont bien renseignées et vérifiées.
La saisie des civilités et informations de l'agent est automatique (avec l'onglet "Conditions de date et d'emploi") et les données ne sont automatiquement remplies qu'en cas d'éligibilité de l'agent à l'étude de son dossier.</t>
  </si>
  <si>
    <r>
      <rPr>
        <i/>
        <u/>
        <sz val="10"/>
        <rFont val="Trebuchet MS"/>
        <family val="2"/>
      </rPr>
      <t>Nota bene</t>
    </r>
    <r>
      <rPr>
        <i/>
        <sz val="10"/>
        <rFont val="Trebuchet MS"/>
        <family val="2"/>
      </rPr>
      <t xml:space="preserve"> : Les agents en CDI ne sont pas soumis aux conditions d'ancienneté.</t>
    </r>
  </si>
  <si>
    <t>ALIMENTATION DU TABLEAU PAR LA SAISIE CONTRAT PAR CONTRAT :</t>
  </si>
  <si>
    <r>
      <rPr>
        <b/>
        <u/>
        <sz val="10"/>
        <rFont val="Trebuchet MS"/>
        <family val="2"/>
      </rPr>
      <t>Colonne D</t>
    </r>
    <r>
      <rPr>
        <b/>
        <sz val="10"/>
        <rFont val="Trebuchet MS"/>
        <family val="2"/>
      </rPr>
      <t xml:space="preserve"> : </t>
    </r>
    <r>
      <rPr>
        <sz val="10"/>
        <rFont val="Trebuchet MS"/>
        <family val="2"/>
      </rPr>
      <t>grade de référence</t>
    </r>
  </si>
  <si>
    <t>Temps complet</t>
  </si>
  <si>
    <t>Temps partiel ou temps non complet     
&gt;= 17 h 30</t>
  </si>
  <si>
    <r>
      <t xml:space="preserve">Temps complet  </t>
    </r>
    <r>
      <rPr>
        <b/>
        <sz val="7"/>
        <color indexed="10"/>
        <rFont val="Trebuchet MS"/>
        <family val="2"/>
      </rPr>
      <t>(saisir 151,67 heures)</t>
    </r>
  </si>
  <si>
    <r>
      <rPr>
        <sz val="10"/>
        <rFont val="Trebuchet MS"/>
        <family val="2"/>
      </rPr>
      <t xml:space="preserve">* </t>
    </r>
    <r>
      <rPr>
        <u/>
        <sz val="10"/>
        <rFont val="Trebuchet MS"/>
        <family val="2"/>
      </rPr>
      <t>pour les agents à temps partiel</t>
    </r>
    <r>
      <rPr>
        <sz val="10"/>
        <rFont val="Trebuchet MS"/>
        <family val="2"/>
      </rPr>
      <t xml:space="preserve"> : indiquer le temps de travail hebdomadaire en heures après application du coefficient de temps partiel ;</t>
    </r>
  </si>
  <si>
    <r>
      <t xml:space="preserve">* </t>
    </r>
    <r>
      <rPr>
        <u/>
        <sz val="10"/>
        <rFont val="Trebuchet MS"/>
        <family val="2"/>
      </rPr>
      <t>pour les agents annualisés :</t>
    </r>
    <r>
      <rPr>
        <sz val="10"/>
        <rFont val="Trebuchet MS"/>
        <family val="2"/>
      </rPr>
      <t xml:space="preserve"> indiquer le temps de travail hebdomadaire moyen prévu au contrat et non le nombre d'heures réellement effectuées ;</t>
    </r>
  </si>
  <si>
    <r>
      <t xml:space="preserve">* </t>
    </r>
    <r>
      <rPr>
        <u/>
        <sz val="10"/>
        <rFont val="Trebuchet MS"/>
        <family val="2"/>
      </rPr>
      <t>pour les agents reconnus travailleurs handicapés :</t>
    </r>
    <r>
      <rPr>
        <sz val="10"/>
        <rFont val="Trebuchet MS"/>
        <family val="2"/>
      </rPr>
      <t xml:space="preserve"> les services accomplis à temps non complet ou à temps partiel pour une quotité de travail inférieure à 50% d'un temps complet sont assimilés à de services à temps complet.</t>
    </r>
  </si>
  <si>
    <t>Il est inutile de remplir un des onglets suivant. Une édition de cette page suffisant à justifier l'inéligibilité de votre agent, celle-ci pourra être communiquée à votre agent et alimenter son dossier individuel.</t>
  </si>
  <si>
    <t>Rapport sur la compatibilité concernant SimulateurDeSituationsIndividuelles_Version2-3.xls</t>
  </si>
  <si>
    <t>Exécuté le 28/07/2016 11:04</t>
  </si>
  <si>
    <t>Les fonctionnalités suivantes de ce classeur ne sont pas prises en charge dans les versions antérieures d'Excel. Celles-ci risquent d'être perdues ou dégradées si vous enregistrez le classeur dans un format de fichier antérieur.</t>
  </si>
  <si>
    <t>Perte significative de fonctionnalité</t>
  </si>
  <si>
    <t>Nb d'occurrences</t>
  </si>
  <si>
    <t>Ce classeur contient des données dans des cellules qui se trouvent en dehors de la limite des lignes et des colonnes du format de fichier sélectionné. Les données se trouvant au-delà de 256 (IV) colonnes ou de 65 536 lignes ne seront pas enregistrées. Les références de formule vers des données de cette zone renverront l'erreur #REF.</t>
  </si>
  <si>
    <t>'Saisie en ETP'!K11</t>
  </si>
  <si>
    <r>
      <t xml:space="preserve">Choisir dans le menu déroulant (colonne de droite) "oui" ou "non" en fonction de la situation de votre agent, </t>
    </r>
    <r>
      <rPr>
        <b/>
        <i/>
        <u/>
        <sz val="11"/>
        <rFont val="Trebuchet MS"/>
        <family val="2"/>
      </rPr>
      <t>les conditions sont à verifier au 31 mars 2013</t>
    </r>
  </si>
  <si>
    <t>Mois depuis 31/03/2009</t>
  </si>
  <si>
    <t>Période d'activité entre 31/03/2007 et le 30/03/2009</t>
  </si>
  <si>
    <t>Total des mois en ETP du 31/03/2009 au 31/03/2009</t>
  </si>
  <si>
    <t>entre 31/03/2009 et le 30/03/2013</t>
  </si>
  <si>
    <t>Total des mois en ETP du 31/03/2009 au 31/03/2013</t>
  </si>
  <si>
    <t>éligible : votre agent est éligible au dispositif au 31/03/2013</t>
  </si>
  <si>
    <t>Période d'activité entre 31/03/2009 et le 30/03/2013</t>
  </si>
  <si>
    <r>
      <t xml:space="preserve">Toutes les conditions doivent être remplies </t>
    </r>
    <r>
      <rPr>
        <b/>
        <sz val="10"/>
        <rFont val="Trebuchet MS"/>
        <family val="2"/>
      </rPr>
      <t>au 31 mars 2013.</t>
    </r>
  </si>
  <si>
    <t>2) si l'agent est en CDD au 31/03/2013, il remplit les conditions de l'article 14, cependant il convient de vérifier également les conditions d'ancienneté prévues à l'article 15 de la loi du 12 mars 2012 modifiée.</t>
  </si>
  <si>
    <r>
      <t xml:space="preserve">remarque </t>
    </r>
    <r>
      <rPr>
        <sz val="10"/>
        <rFont val="Trebuchet MS"/>
        <family val="2"/>
      </rPr>
      <t>: la condition d'ancienneté s'apprécie entre le 31/03/2007 et le 31/03/2013</t>
    </r>
  </si>
  <si>
    <t xml:space="preserve"> Le logiciel retiendra comme date de début le 31/03/2007 si le début du contrat est antérieur à cette date, il convient donc de saisir la date réelle de début du contrat</t>
  </si>
  <si>
    <r>
      <t>Colonne R</t>
    </r>
    <r>
      <rPr>
        <b/>
        <sz val="10"/>
        <rFont val="Trebuchet MS"/>
        <family val="2"/>
      </rPr>
      <t xml:space="preserve"> : </t>
    </r>
    <r>
      <rPr>
        <sz val="10"/>
        <rFont val="Trebuchet MS"/>
        <family val="2"/>
      </rPr>
      <t>nombre de mois en ETP depuis le 31/03/2009</t>
    </r>
  </si>
  <si>
    <r>
      <t xml:space="preserve">Cette colonne vous indique le nombre de mois effectués en ETP depuis le 31/03/2009 durant la période </t>
    </r>
    <r>
      <rPr>
        <b/>
        <sz val="10"/>
        <rFont val="Trebuchet MS"/>
        <family val="2"/>
      </rPr>
      <t>(le calcul est automatique)</t>
    </r>
  </si>
  <si>
    <t>La saisie des contrats en équivalent temps plein a vocation à aider les gestionnaires à vérifier l'éligibilité de leurs agents horaires. La reprise des bulletins de salaires et des heures effectivement payées (notamment pour les agents d'animation ou aide à domicile) facilitera le calcul.
Toutes les périodes devront être saisies en nombre d'heures mensuelles et chacun des mois entre avril 2007 et mars 2013 devront obligatoirement être remplis pour vérifier les conditions de votre agent.</t>
  </si>
  <si>
    <r>
      <t>L'agent est-il en fonction ou en congé au 31 mars 2013 dans la collectivité ?</t>
    </r>
    <r>
      <rPr>
        <sz val="10"/>
        <rFont val="Trebuchet MS"/>
        <family val="2"/>
      </rPr>
      <t xml:space="preserve">
</t>
    </r>
    <r>
      <rPr>
        <i/>
        <sz val="10"/>
        <rFont val="Trebuchet MS"/>
        <family val="2"/>
      </rPr>
      <t>- les agents dont le contrat a pris fin entre le 1er janvier et le 31 mars 2013 sont éligibles ;
- les agents licenciés pour insuffisance professionnelle ou faute disciplinaire après le 31 décembre 2010 sont exclus.</t>
    </r>
  </si>
  <si>
    <t>Assistants enseignement artistique 20h</t>
  </si>
  <si>
    <t>remplacement d'un fonctionnaire momentanément indisponible (art 3-1/ ex art 3 al 1)</t>
  </si>
  <si>
    <t>vacance temporaire d'emploi (art 3-2/ ex art 3 al 1)</t>
  </si>
  <si>
    <t>absence de cadres d'emplois  ( art 3-3-1°/ ex art 3 al 4)</t>
  </si>
  <si>
    <t>emploi de catégorie A lorsque la nature des fonctions ou les besoins du service le justifient (art 3-3-2°/ ex art 3 al 5)</t>
  </si>
  <si>
    <t>dans les communes de moins de 1000 habitants, emploi permanent dont la durée hebdomadaire n'excède pas 17h30 ( art 3-3-4°/ex art 3 al 6)</t>
  </si>
  <si>
    <t>dans les communes  de moins de 1000 habitantsou groupements de communes (moyenne &lt; 1000), emploi de secrétaire de mairie (art 3-3-3°/ex art 3 al 6)</t>
  </si>
  <si>
    <t>dans les communes de moins de 2000 habitants, et groupements de communes (&lt; 10 000 hab) lorsque la création ou la suppression de l'emploi dépend de la décision d'une autorité qui s'impose à la collectivité en matière de création, de changement de périmètre ou de suppression d'un service public (art 3-3-5°/ex art 3 al 6 )</t>
  </si>
  <si>
    <t>besoin saisonnier ou occasionnel (art 3/ex art 3 al 2)</t>
  </si>
  <si>
    <t>entre 31/03/2007 et le 30/03/2009</t>
  </si>
  <si>
    <t>Votre CDG met à votre disposition des outils afin de déterminer si un agent remplit les conditions d'éligibilité à la date de valeur du 31 mars 2013 ou d'éligibilité dite ultérieure (après le 31 mars 2013) au dispositif de titularisation prévu par la loi n°2012-347 modifiée. Pour les situations pouvant relever de la date du 31 mars 2011, il vous est conseillé de vous rapprocher de votre centre de gestion.
La gestion automatisée des dossiers facilitera l'examen des situations administratives. 
A noter : l'onglet 3, intitulé "Saisie contrat par contrat / Etat de services", permettra notamment l'édition individuelle des états de services des agents éligibles au dispositif de titularisation et pour lesquels un dossier sera à établir.</t>
  </si>
  <si>
    <t>Vous devez répondre aux 4 questions posées,  par "OUI" ou par "NON", à l'aide du menu déroulant.</t>
  </si>
  <si>
    <r>
      <t>1) si l'agent est en CDI de droit public au 31/03/2013</t>
    </r>
    <r>
      <rPr>
        <sz val="10"/>
        <color rgb="FFC00000"/>
        <rFont val="Trebuchet MS"/>
        <family val="2"/>
      </rPr>
      <t xml:space="preserve"> </t>
    </r>
    <r>
      <rPr>
        <sz val="10"/>
        <rFont val="Trebuchet MS"/>
        <family val="2"/>
      </rPr>
      <t xml:space="preserve">(voir les cas visés dans l'onglet 2)  il remplit les conditions d'accès à l'emploi titulaire et pourra accéder aux sélections professionnelles sans autres conditions d'ancienneté.
</t>
    </r>
    <r>
      <rPr>
        <u/>
        <sz val="10"/>
        <rFont val="Trebuchet MS"/>
        <family val="2"/>
      </rPr>
      <t>La saisie du tableau pour cet agent est alors terminée</t>
    </r>
    <r>
      <rPr>
        <sz val="10"/>
        <rFont val="Trebuchet MS"/>
        <family val="2"/>
      </rPr>
      <t xml:space="preserve">. </t>
    </r>
  </si>
  <si>
    <r>
      <t xml:space="preserve">* </t>
    </r>
    <r>
      <rPr>
        <b/>
        <sz val="10"/>
        <rFont val="Trebuchet MS"/>
        <family val="2"/>
      </rPr>
      <t xml:space="preserve">Si vous avez répondu "NON" </t>
    </r>
    <r>
      <rPr>
        <b/>
        <u/>
        <sz val="10"/>
        <rFont val="Trebuchet MS"/>
        <family val="2"/>
      </rPr>
      <t>à l'une des questions</t>
    </r>
    <r>
      <rPr>
        <b/>
        <sz val="10"/>
        <rFont val="Trebuchet MS"/>
        <family val="2"/>
      </rPr>
      <t xml:space="preserve"> : </t>
    </r>
    <r>
      <rPr>
        <sz val="10"/>
        <rFont val="Trebuchet MS"/>
        <family val="2"/>
      </rPr>
      <t>l'agent ne remplit pas les conditions fixées à l'article 14 : 
Il n'est pas éligible au dispositif de titularisation, ni à la date du 31 mars 2013, ni ultérieurement au 31 mars 2013. il ne pourra donc pas se présenter à une sélection professionnelle.</t>
    </r>
  </si>
  <si>
    <t>Indiquer le motif de recrutement (art 3-3-5°ou ex art 3 al 6)</t>
  </si>
  <si>
    <r>
      <rPr>
        <b/>
        <sz val="10"/>
        <rFont val="Trebuchet MS"/>
        <family val="2"/>
      </rPr>
      <t>*</t>
    </r>
    <r>
      <rPr>
        <sz val="10"/>
        <rFont val="Trebuchet MS"/>
        <family val="2"/>
      </rPr>
      <t xml:space="preserve"> Si la mention</t>
    </r>
    <r>
      <rPr>
        <sz val="10"/>
        <color rgb="FFC00000"/>
        <rFont val="Trebuchet MS"/>
        <family val="2"/>
      </rPr>
      <t xml:space="preserve"> </t>
    </r>
    <r>
      <rPr>
        <b/>
        <sz val="10"/>
        <color theme="9" tint="-0.249977111117893"/>
        <rFont val="Trebuchet MS"/>
        <family val="2"/>
      </rPr>
      <t>"éligibilité</t>
    </r>
    <r>
      <rPr>
        <b/>
        <sz val="10"/>
        <color indexed="53"/>
        <rFont val="Trebuchet MS"/>
        <family val="2"/>
      </rPr>
      <t xml:space="preserve"> ultérieure"</t>
    </r>
    <r>
      <rPr>
        <sz val="10"/>
        <color indexed="10"/>
        <rFont val="Trebuchet MS"/>
        <family val="2"/>
      </rPr>
      <t xml:space="preserve"> </t>
    </r>
    <r>
      <rPr>
        <b/>
        <sz val="10"/>
        <color rgb="FF663300"/>
        <rFont val="Trebuchet MS"/>
        <family val="2"/>
      </rPr>
      <t xml:space="preserve"> </t>
    </r>
    <r>
      <rPr>
        <sz val="10"/>
        <rFont val="Trebuchet MS"/>
        <family val="2"/>
      </rPr>
      <t>apparait l'agent ne remplit pas les conditions d'ancienneté au 31/03/2013 mais pourra se présenter aux sélections professionnelles dès qu'il remplira la condition d'ancienneté de 4 années en ETP</t>
    </r>
    <r>
      <rPr>
        <sz val="10"/>
        <color rgb="FF663300"/>
        <rFont val="Trebuchet MS"/>
        <family val="2"/>
      </rPr>
      <t xml:space="preserve"> </t>
    </r>
    <r>
      <rPr>
        <sz val="10"/>
        <rFont val="Trebuchet MS"/>
        <family val="2"/>
      </rPr>
      <t>et au plus tard le cas échéant, à la date de clôture des inscriptions aux sélections (2 des 4 années exigées ayant été accomplies entre le 31/03/2009 et le 31/03/2013).</t>
    </r>
  </si>
  <si>
    <t>Dans le cas de l'éligibilité (ou de l'éligibilité ultérieure) de votre agent, un calcul automatique des périodes à reporter sur le tableau global "RSAPPAET 2016" dans sa partie "éligibilité" sera à votre disposition et facilitera l'alimentation de vos données globales. Il suffira de reprendre les données du tableau récapitulatif "Informations à reporter dans le tableau "Eligibilité" du document RSAPPAET" et de les reporter dans les colonnes dédiées.</t>
  </si>
  <si>
    <t>Indiquer tous grades ou bien un des grades de la filière d'enseignement artistique permettant d'identifier le temps de travail à temps complet correspondant au grade.</t>
  </si>
  <si>
    <t xml:space="preserve">Ce tableau permet de vérifier si vos agents, individuellement, remplissent les conditions de date et d'emploi pour accéder à l'emploi titulaire, définies à l'article 14 de la loi du 12 mars 2012 modifiée.
</t>
  </si>
  <si>
    <t>Catégorie hiérarchique</t>
  </si>
  <si>
    <t>Informations à reporter dans le tableau "Eligibilité" du document RSAPPAET</t>
  </si>
  <si>
    <r>
      <t>Grade de référence du contrat (</t>
    </r>
    <r>
      <rPr>
        <b/>
        <sz val="8"/>
        <rFont val="Trebuchet MS"/>
        <family val="2"/>
      </rPr>
      <t>en l'absence de référence à un grade, le préciser</t>
    </r>
    <r>
      <rPr>
        <b/>
        <sz val="10"/>
        <rFont val="Trebuchet MS"/>
        <family val="2"/>
      </rPr>
      <t>) :</t>
    </r>
  </si>
  <si>
    <r>
      <t>Agent reconnu handicapé</t>
    </r>
    <r>
      <rPr>
        <sz val="9"/>
        <rFont val="Trebuchet MS"/>
        <family val="2"/>
      </rPr>
      <t xml:space="preserve"> (</t>
    </r>
    <r>
      <rPr>
        <b/>
        <sz val="9"/>
        <rFont val="Trebuchet MS"/>
        <family val="2"/>
      </rPr>
      <t>oui ou non</t>
    </r>
    <r>
      <rPr>
        <sz val="9"/>
        <rFont val="Trebuchet MS"/>
        <family val="2"/>
      </rPr>
      <t>)</t>
    </r>
  </si>
  <si>
    <t>Cet onglet ne peut être utilisé que pour les agents en CDD qui remplissent les conditions exigées au précédent onglet et pour lesquels les conditions de date et d'emploi sont bien renseignées et vérifiées.
Nota bene : le simulateur ne porte que sur la durée de temps de travail. Le grade de référence du contrat ne peut être étranger aux cadres d'emplois fixés à l'annexe 1 du décret 2012-1293 modifié.
La saisie des civilités et informations de l'agent est automatique (avec l'onglet "Conditions de date et d'emploi") ; les données ne sont automatiquement remplies qu'en cas d'éligibilité de l'agent à l'étude de son dossier.</t>
  </si>
  <si>
    <t>Grade de référence du contrat (en l'absence de référence à un grade, le préciser) :</t>
  </si>
  <si>
    <r>
      <rPr>
        <b/>
        <sz val="10"/>
        <rFont val="Trebuchet MS"/>
        <family val="2"/>
      </rPr>
      <t>*</t>
    </r>
    <r>
      <rPr>
        <sz val="10"/>
        <rFont val="Trebuchet MS"/>
        <family val="2"/>
      </rPr>
      <t xml:space="preserve"> Si la mention </t>
    </r>
    <r>
      <rPr>
        <b/>
        <sz val="10"/>
        <rFont val="Trebuchet MS"/>
        <family val="2"/>
      </rPr>
      <t>"</t>
    </r>
    <r>
      <rPr>
        <b/>
        <sz val="10"/>
        <color rgb="FFC00000"/>
        <rFont val="Trebuchet MS"/>
        <family val="2"/>
      </rPr>
      <t>non éligible"</t>
    </r>
    <r>
      <rPr>
        <sz val="10"/>
        <rFont val="Trebuchet MS"/>
        <family val="2"/>
      </rPr>
      <t xml:space="preserve"> apparait, l'agent ne remplit pas les conditions d'ancienneté pour accéder à l'emploi titulaire et ne pourra pas bénéficier d'une titularisation selon le dispositif prévu  par la loi du 12 mars 2012 modifiée.</t>
    </r>
  </si>
  <si>
    <t xml:space="preserve">Dans le cas de l'éligibilité (ou de l'éligibilité ultérieure) de votre agent, un calcul automatique des périodes à reporter sur le tableau global "RSAPPAET 2016" dans sa partie "Eligibilité" sera à votre disposition et facilitera l'alimentation de vos données globales. Il conviendra de reprendre les données du tableau récapitulatif "Informations à reporter dans le tableau "Eligibilité" du document RSAPPAET" et simplement de les reporter dans les colonnes dédiées.
</t>
  </si>
  <si>
    <t>Notice explicative  V3 : 30 septembre 2016</t>
  </si>
  <si>
    <t>Prolongation du dispositif de titularisation : loi n°2012-347 du 12/03/2012 modifiée 
Détermination de l'éligibilité au dispositif (v3)</t>
  </si>
  <si>
    <r>
      <t>L'agent a-t-il été recruté sur un CDD ou un CDI répondant à un des cas suivants ?</t>
    </r>
    <r>
      <rPr>
        <sz val="10"/>
        <rFont val="Trebuchet MS"/>
        <family val="2"/>
      </rPr>
      <t xml:space="preserve">
</t>
    </r>
    <r>
      <rPr>
        <i/>
        <sz val="10"/>
        <rFont val="Trebuchet MS"/>
        <family val="2"/>
      </rPr>
      <t xml:space="preserve">a) CDI de droit public (issu de la loi du 12 mars 2012, CDI de droit commun, CDI sur un emploi régi par le I de l'article 35 de la loi n° 2000-321 du 12 avril 2000, CDI ou CDD suite à reprise d'activité d'entité économique par une personne publique en application de l'art L1224-3 du Code du travail); 
b) remplacement d'un fonctionnaire momentanément indisponible (art 3-1/ ex art 3 al 1);
c) vacance temporaire d'emploi (art 3-2/ ex art 3 al 1);
d) absence de cadres d'emplois  ( art 3-3-1°/ ex art 3 al 4);
e) emploi de catégorie A lorsque la nature des fonctions ou les besoins du service le justifient (art 3-3-2°/ ex art 3 al 5);
f)  dans les communes  de moins de 1000 habitantsou groupements de communes (moyenne &lt; 1000), emploi de secrétaire de mairie (art 3-3-3°/ex art 3 al 6)
g) dans les communes de moins de 2000 habitants, et groupements de communes (&lt; 10 000 hab) lorsque la création ou la suppression de l'emploi dépend de la décision d'une autorité qui s'impose à la collectivité en matière de création, de changement de périmètre ou de suppression d'un service public (art 3-3-5°/ex art 3 al 6 );
</t>
    </r>
  </si>
  <si>
    <t>Saisie individuelle contrat par contrat / Etat de services (V3)</t>
  </si>
  <si>
    <t>Saisie des contrats en équivalent temps plein (v3)</t>
  </si>
</sst>
</file>

<file path=xl/styles.xml><?xml version="1.0" encoding="utf-8"?>
<styleSheet xmlns="http://schemas.openxmlformats.org/spreadsheetml/2006/main">
  <numFmts count="6">
    <numFmt numFmtId="164" formatCode="0.0"/>
    <numFmt numFmtId="165" formatCode="m/d/yyyy"/>
    <numFmt numFmtId="166" formatCode="0_ &quot;m&quot;"/>
    <numFmt numFmtId="167" formatCode="0_ &quot;j&quot;"/>
    <numFmt numFmtId="168" formatCode="0.000000"/>
    <numFmt numFmtId="169" formatCode="[hh]:mm"/>
  </numFmts>
  <fonts count="51">
    <font>
      <sz val="10"/>
      <name val="Arial"/>
    </font>
    <font>
      <sz val="9"/>
      <color indexed="81"/>
      <name val="Tahoma"/>
      <family val="2"/>
    </font>
    <font>
      <sz val="10"/>
      <name val="Arial"/>
      <family val="2"/>
    </font>
    <font>
      <sz val="8"/>
      <color indexed="81"/>
      <name val="Tahoma"/>
      <family val="2"/>
    </font>
    <font>
      <b/>
      <sz val="8"/>
      <color indexed="10"/>
      <name val="Tahoma"/>
      <family val="2"/>
    </font>
    <font>
      <b/>
      <sz val="26"/>
      <name val="Trebuchet MS"/>
      <family val="2"/>
    </font>
    <font>
      <sz val="10"/>
      <name val="Trebuchet MS"/>
      <family val="2"/>
    </font>
    <font>
      <b/>
      <sz val="14"/>
      <name val="Trebuchet MS"/>
      <family val="2"/>
    </font>
    <font>
      <b/>
      <sz val="10"/>
      <name val="Trebuchet MS"/>
      <family val="2"/>
    </font>
    <font>
      <u/>
      <sz val="10"/>
      <name val="Trebuchet MS"/>
      <family val="2"/>
    </font>
    <font>
      <b/>
      <u/>
      <sz val="10"/>
      <name val="Trebuchet MS"/>
      <family val="2"/>
    </font>
    <font>
      <i/>
      <sz val="10"/>
      <name val="Trebuchet MS"/>
      <family val="2"/>
    </font>
    <font>
      <b/>
      <sz val="10"/>
      <color indexed="10"/>
      <name val="Trebuchet MS"/>
      <family val="2"/>
    </font>
    <font>
      <sz val="10"/>
      <color indexed="10"/>
      <name val="Trebuchet MS"/>
      <family val="2"/>
    </font>
    <font>
      <sz val="11"/>
      <name val="Trebuchet MS"/>
      <family val="2"/>
    </font>
    <font>
      <sz val="8"/>
      <name val="Trebuchet MS"/>
      <family val="2"/>
    </font>
    <font>
      <i/>
      <sz val="8"/>
      <name val="Trebuchet MS"/>
      <family val="2"/>
    </font>
    <font>
      <sz val="8"/>
      <color indexed="81"/>
      <name val="Trebuchet MS"/>
      <family val="2"/>
    </font>
    <font>
      <b/>
      <sz val="8"/>
      <color indexed="81"/>
      <name val="Trebuchet MS"/>
      <family val="2"/>
    </font>
    <font>
      <b/>
      <i/>
      <sz val="10"/>
      <name val="Trebuchet MS"/>
      <family val="2"/>
    </font>
    <font>
      <b/>
      <i/>
      <u/>
      <sz val="11"/>
      <name val="Trebuchet MS"/>
      <family val="2"/>
    </font>
    <font>
      <sz val="10"/>
      <color indexed="17"/>
      <name val="Trebuchet MS"/>
      <family val="2"/>
    </font>
    <font>
      <b/>
      <sz val="10"/>
      <color indexed="17"/>
      <name val="Trebuchet MS"/>
      <family val="2"/>
    </font>
    <font>
      <b/>
      <sz val="10"/>
      <color indexed="53"/>
      <name val="Trebuchet MS"/>
      <family val="2"/>
    </font>
    <font>
      <b/>
      <sz val="8"/>
      <name val="Trebuchet MS"/>
      <family val="2"/>
    </font>
    <font>
      <b/>
      <sz val="9"/>
      <name val="Trebuchet MS"/>
      <family val="2"/>
    </font>
    <font>
      <b/>
      <sz val="6"/>
      <name val="Trebuchet MS"/>
      <family val="2"/>
    </font>
    <font>
      <u/>
      <sz val="10"/>
      <color indexed="12"/>
      <name val="Arial"/>
      <family val="2"/>
    </font>
    <font>
      <b/>
      <sz val="7"/>
      <color indexed="10"/>
      <name val="Trebuchet MS"/>
      <family val="2"/>
    </font>
    <font>
      <b/>
      <sz val="24"/>
      <name val="Trebuchet MS"/>
      <family val="2"/>
    </font>
    <font>
      <sz val="9"/>
      <name val="Trebuchet MS"/>
      <family val="2"/>
    </font>
    <font>
      <b/>
      <sz val="12"/>
      <color indexed="10"/>
      <name val="Trebuchet MS"/>
      <family val="2"/>
    </font>
    <font>
      <b/>
      <sz val="10"/>
      <color indexed="10"/>
      <name val="Trebuchet MS"/>
      <family val="2"/>
    </font>
    <font>
      <b/>
      <sz val="10"/>
      <color indexed="60"/>
      <name val="Trebuchet MS"/>
      <family val="2"/>
    </font>
    <font>
      <b/>
      <sz val="10"/>
      <color indexed="57"/>
      <name val="Trebuchet MS"/>
      <family val="2"/>
    </font>
    <font>
      <b/>
      <i/>
      <sz val="11"/>
      <color indexed="8"/>
      <name val="Trebuchet MS"/>
      <family val="2"/>
    </font>
    <font>
      <b/>
      <sz val="10"/>
      <color indexed="48"/>
      <name val="Trebuchet MS"/>
      <family val="2"/>
    </font>
    <font>
      <b/>
      <u/>
      <sz val="10"/>
      <color indexed="48"/>
      <name val="Trebuchet MS"/>
      <family val="2"/>
    </font>
    <font>
      <b/>
      <sz val="6"/>
      <color indexed="10"/>
      <name val="Trebuchet MS"/>
      <family val="2"/>
    </font>
    <font>
      <i/>
      <u/>
      <sz val="10"/>
      <name val="Trebuchet MS"/>
      <family val="2"/>
    </font>
    <font>
      <b/>
      <sz val="7.5"/>
      <name val="Trebuchet MS"/>
      <family val="2"/>
    </font>
    <font>
      <b/>
      <sz val="10"/>
      <name val="Arial"/>
      <family val="2"/>
    </font>
    <font>
      <sz val="10"/>
      <color theme="1"/>
      <name val="Trebuchet MS"/>
      <family val="2"/>
    </font>
    <font>
      <b/>
      <sz val="8"/>
      <color theme="1"/>
      <name val="Trebuchet MS"/>
      <family val="2"/>
    </font>
    <font>
      <sz val="10"/>
      <color rgb="FFFF0000"/>
      <name val="Arial"/>
      <family val="2"/>
    </font>
    <font>
      <b/>
      <sz val="22"/>
      <name val="Trebuchet MS"/>
      <family val="2"/>
    </font>
    <font>
      <sz val="10"/>
      <color rgb="FFC00000"/>
      <name val="Trebuchet MS"/>
      <family val="2"/>
    </font>
    <font>
      <b/>
      <sz val="10"/>
      <color theme="9" tint="-0.249977111117893"/>
      <name val="Trebuchet MS"/>
      <family val="2"/>
    </font>
    <font>
      <b/>
      <sz val="10"/>
      <color rgb="FF663300"/>
      <name val="Trebuchet MS"/>
      <family val="2"/>
    </font>
    <font>
      <sz val="10"/>
      <color rgb="FF663300"/>
      <name val="Trebuchet MS"/>
      <family val="2"/>
    </font>
    <font>
      <b/>
      <sz val="10"/>
      <color rgb="FFC00000"/>
      <name val="Trebuchet MS"/>
      <family val="2"/>
    </font>
  </fonts>
  <fills count="13">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theme="0"/>
        <bgColor indexed="64"/>
      </patternFill>
    </fill>
    <fill>
      <patternFill patternType="solid">
        <fgColor theme="6"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5" tint="0.79998168889431442"/>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ashed">
        <color indexed="11"/>
      </left>
      <right/>
      <top/>
      <bottom/>
      <diagonal/>
    </border>
    <border>
      <left/>
      <right/>
      <top/>
      <bottom style="thick">
        <color indexed="64"/>
      </bottom>
      <diagonal/>
    </border>
    <border>
      <left/>
      <right style="dashed">
        <color indexed="11"/>
      </right>
      <top/>
      <bottom/>
      <diagonal/>
    </border>
    <border>
      <left style="dashed">
        <color indexed="11"/>
      </left>
      <right/>
      <top/>
      <bottom style="dashed">
        <color indexed="11"/>
      </bottom>
      <diagonal/>
    </border>
    <border>
      <left/>
      <right/>
      <top/>
      <bottom style="dashed">
        <color indexed="11"/>
      </bottom>
      <diagonal/>
    </border>
    <border>
      <left/>
      <right style="dashed">
        <color indexed="11"/>
      </right>
      <top/>
      <bottom style="dashed">
        <color indexed="11"/>
      </bottom>
      <diagonal/>
    </border>
    <border>
      <left/>
      <right/>
      <top style="dashed">
        <color indexed="11"/>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thin">
        <color indexed="64"/>
      </left>
      <right/>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ashed">
        <color indexed="17"/>
      </left>
      <right/>
      <top/>
      <bottom/>
      <diagonal/>
    </border>
    <border>
      <left/>
      <right style="dashed">
        <color indexed="17"/>
      </right>
      <top/>
      <bottom/>
      <diagonal/>
    </border>
    <border>
      <left style="dashed">
        <color indexed="17"/>
      </left>
      <right/>
      <top/>
      <bottom style="thick">
        <color indexed="64"/>
      </bottom>
      <diagonal/>
    </border>
    <border>
      <left/>
      <right style="dashed">
        <color indexed="17"/>
      </right>
      <top/>
      <bottom style="thick">
        <color indexed="64"/>
      </bottom>
      <diagonal/>
    </border>
    <border>
      <left style="dashed">
        <color indexed="17"/>
      </left>
      <right/>
      <top/>
      <bottom style="dashed">
        <color indexed="17"/>
      </bottom>
      <diagonal/>
    </border>
    <border>
      <left/>
      <right/>
      <top/>
      <bottom style="dashed">
        <color indexed="17"/>
      </bottom>
      <diagonal/>
    </border>
    <border>
      <left/>
      <right style="dashed">
        <color indexed="17"/>
      </right>
      <top/>
      <bottom style="dashed">
        <color indexed="17"/>
      </bottom>
      <diagonal/>
    </border>
    <border>
      <left/>
      <right style="dashed">
        <color indexed="11"/>
      </right>
      <top/>
      <bottom style="dashed">
        <color indexed="17"/>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ashed">
        <color indexed="17"/>
      </left>
      <right style="dashed">
        <color indexed="17"/>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17"/>
      </left>
      <right/>
      <top style="dashed">
        <color indexed="17"/>
      </top>
      <bottom/>
      <diagonal/>
    </border>
    <border>
      <left/>
      <right/>
      <top style="dashed">
        <color indexed="17"/>
      </top>
      <bottom/>
      <diagonal/>
    </border>
    <border>
      <left/>
      <right style="dashed">
        <color indexed="17"/>
      </right>
      <top style="dashed">
        <color indexed="17"/>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s>
  <cellStyleXfs count="2">
    <xf numFmtId="0" fontId="0" fillId="0" borderId="0"/>
    <xf numFmtId="0" fontId="27" fillId="0" borderId="0" applyNumberFormat="0" applyFill="0" applyBorder="0" applyAlignment="0" applyProtection="0">
      <alignment vertical="top"/>
      <protection locked="0"/>
    </xf>
  </cellStyleXfs>
  <cellXfs count="307">
    <xf numFmtId="0" fontId="0" fillId="0" borderId="0" xfId="0"/>
    <xf numFmtId="0" fontId="0" fillId="0" borderId="1" xfId="0" applyBorder="1"/>
    <xf numFmtId="0" fontId="0" fillId="0" borderId="2" xfId="0" applyBorder="1"/>
    <xf numFmtId="0" fontId="0" fillId="0" borderId="3" xfId="0" applyBorder="1"/>
    <xf numFmtId="14" fontId="0" fillId="0" borderId="0" xfId="0" applyNumberFormat="1"/>
    <xf numFmtId="0" fontId="0" fillId="0" borderId="0" xfId="0" applyBorder="1"/>
    <xf numFmtId="0" fontId="2" fillId="0" borderId="1" xfId="0" applyFont="1" applyBorder="1"/>
    <xf numFmtId="0" fontId="2" fillId="0" borderId="2" xfId="0" applyFont="1" applyBorder="1"/>
    <xf numFmtId="0" fontId="6" fillId="2" borderId="0" xfId="0" applyFont="1" applyFill="1" applyBorder="1" applyProtection="1"/>
    <xf numFmtId="0" fontId="6" fillId="2" borderId="0" xfId="0" applyFont="1" applyFill="1" applyProtection="1"/>
    <xf numFmtId="0" fontId="6" fillId="0" borderId="0" xfId="0" applyFont="1" applyProtection="1"/>
    <xf numFmtId="0" fontId="6" fillId="0" borderId="0" xfId="0" applyFont="1" applyBorder="1" applyAlignment="1" applyProtection="1">
      <alignment horizontal="center" vertical="center"/>
    </xf>
    <xf numFmtId="0" fontId="13" fillId="0" borderId="0" xfId="0" applyFont="1" applyProtection="1"/>
    <xf numFmtId="0" fontId="12" fillId="0" borderId="0" xfId="0" applyFont="1" applyAlignment="1" applyProtection="1">
      <alignment horizontal="center"/>
    </xf>
    <xf numFmtId="0" fontId="6" fillId="0" borderId="0" xfId="0" applyFont="1" applyAlignment="1" applyProtection="1">
      <alignment horizontal="center"/>
    </xf>
    <xf numFmtId="0" fontId="8" fillId="0" borderId="0" xfId="0" applyFont="1" applyAlignment="1" applyProtection="1">
      <alignment horizontal="center"/>
      <protection locked="0"/>
    </xf>
    <xf numFmtId="0" fontId="6" fillId="0" borderId="4" xfId="0" applyFont="1" applyFill="1" applyBorder="1" applyAlignment="1" applyProtection="1">
      <alignment vertical="center"/>
    </xf>
    <xf numFmtId="0" fontId="15" fillId="0" borderId="0" xfId="0" applyFont="1" applyAlignment="1" applyProtection="1">
      <alignment vertical="center"/>
    </xf>
    <xf numFmtId="0" fontId="15" fillId="3" borderId="0" xfId="0" applyFont="1" applyFill="1" applyAlignment="1" applyProtection="1">
      <alignment vertical="center"/>
    </xf>
    <xf numFmtId="0" fontId="24" fillId="3" borderId="0" xfId="0" applyFont="1" applyFill="1" applyAlignment="1" applyProtection="1">
      <alignment vertical="top" wrapText="1"/>
    </xf>
    <xf numFmtId="1" fontId="15" fillId="0" borderId="0" xfId="0" applyNumberFormat="1" applyFont="1" applyBorder="1" applyAlignment="1" applyProtection="1">
      <alignment horizontal="center" vertical="center"/>
    </xf>
    <xf numFmtId="2" fontId="15" fillId="0" borderId="4" xfId="0" applyNumberFormat="1" applyFont="1" applyBorder="1" applyAlignment="1" applyProtection="1">
      <alignment horizontal="center" vertical="center"/>
      <protection locked="0"/>
    </xf>
    <xf numFmtId="0" fontId="15" fillId="0" borderId="0" xfId="0" applyNumberFormat="1" applyFont="1" applyBorder="1" applyAlignment="1" applyProtection="1">
      <alignment vertical="center"/>
    </xf>
    <xf numFmtId="0" fontId="15" fillId="0" borderId="0" xfId="0" applyFont="1" applyBorder="1" applyAlignment="1" applyProtection="1">
      <alignment vertical="center"/>
    </xf>
    <xf numFmtId="20" fontId="15" fillId="0" borderId="0" xfId="0" applyNumberFormat="1" applyFont="1" applyBorder="1" applyAlignment="1" applyProtection="1">
      <alignment vertical="center"/>
    </xf>
    <xf numFmtId="1" fontId="15" fillId="0" borderId="0" xfId="0" applyNumberFormat="1" applyFont="1" applyBorder="1" applyAlignment="1" applyProtection="1">
      <alignment vertical="center"/>
    </xf>
    <xf numFmtId="0" fontId="24" fillId="4" borderId="4" xfId="0" applyFont="1" applyFill="1" applyBorder="1" applyAlignment="1" applyProtection="1">
      <alignment horizontal="center" vertical="center"/>
    </xf>
    <xf numFmtId="0" fontId="32" fillId="3" borderId="0" xfId="0" applyFont="1" applyFill="1" applyBorder="1" applyAlignment="1" applyProtection="1">
      <alignment horizontal="center" vertical="center"/>
    </xf>
    <xf numFmtId="2" fontId="24" fillId="3" borderId="5" xfId="0" applyNumberFormat="1" applyFont="1" applyFill="1" applyBorder="1" applyAlignment="1" applyProtection="1">
      <alignment horizontal="centerContinuous" vertical="center"/>
    </xf>
    <xf numFmtId="1" fontId="6" fillId="0" borderId="0" xfId="0" applyNumberFormat="1" applyFont="1" applyBorder="1" applyAlignment="1" applyProtection="1">
      <alignment horizontal="center" vertical="center"/>
    </xf>
    <xf numFmtId="1" fontId="15" fillId="3" borderId="6" xfId="0" applyNumberFormat="1" applyFont="1" applyFill="1" applyBorder="1" applyAlignment="1" applyProtection="1">
      <alignment horizontal="center" vertical="center"/>
    </xf>
    <xf numFmtId="0" fontId="15" fillId="3" borderId="5" xfId="0" applyFont="1" applyFill="1" applyBorder="1" applyAlignment="1" applyProtection="1">
      <alignment vertical="center"/>
    </xf>
    <xf numFmtId="1" fontId="15" fillId="3" borderId="0" xfId="0" applyNumberFormat="1" applyFont="1" applyFill="1" applyBorder="1" applyAlignment="1" applyProtection="1">
      <alignment horizontal="center" vertical="center"/>
    </xf>
    <xf numFmtId="1" fontId="15" fillId="3" borderId="5" xfId="0" applyNumberFormat="1" applyFont="1" applyFill="1" applyBorder="1" applyAlignment="1" applyProtection="1">
      <alignment horizontal="center" vertical="center"/>
    </xf>
    <xf numFmtId="0" fontId="15" fillId="3" borderId="0" xfId="0" applyFont="1" applyFill="1" applyBorder="1" applyAlignment="1" applyProtection="1">
      <alignment vertical="center"/>
    </xf>
    <xf numFmtId="164" fontId="24" fillId="3" borderId="5" xfId="0" applyNumberFormat="1" applyFont="1" applyFill="1" applyBorder="1" applyAlignment="1" applyProtection="1">
      <alignment vertical="center"/>
    </xf>
    <xf numFmtId="1" fontId="15" fillId="5" borderId="0" xfId="0" applyNumberFormat="1" applyFont="1" applyFill="1" applyBorder="1" applyAlignment="1" applyProtection="1">
      <alignment horizontal="center" vertical="center"/>
    </xf>
    <xf numFmtId="2" fontId="15" fillId="0" borderId="0" xfId="0" applyNumberFormat="1" applyFont="1" applyBorder="1" applyAlignment="1" applyProtection="1">
      <alignment vertical="center"/>
    </xf>
    <xf numFmtId="2" fontId="15" fillId="0" borderId="5" xfId="0" applyNumberFormat="1" applyFont="1" applyBorder="1" applyAlignment="1" applyProtection="1">
      <alignment vertical="center"/>
    </xf>
    <xf numFmtId="0" fontId="15" fillId="0" borderId="0" xfId="0" applyFont="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2" fontId="24" fillId="0" borderId="0" xfId="0" applyNumberFormat="1" applyFont="1" applyBorder="1" applyAlignment="1" applyProtection="1">
      <alignment horizontal="center" vertical="center"/>
    </xf>
    <xf numFmtId="2" fontId="24" fillId="3" borderId="5" xfId="0" applyNumberFormat="1" applyFont="1" applyFill="1" applyBorder="1" applyAlignment="1" applyProtection="1">
      <alignment vertical="center"/>
    </xf>
    <xf numFmtId="2" fontId="24" fillId="3" borderId="0" xfId="0" applyNumberFormat="1" applyFont="1" applyFill="1" applyBorder="1" applyAlignment="1" applyProtection="1">
      <alignment horizontal="center" vertical="center"/>
    </xf>
    <xf numFmtId="2" fontId="24" fillId="3" borderId="5" xfId="0" applyNumberFormat="1" applyFont="1" applyFill="1" applyBorder="1" applyAlignment="1" applyProtection="1">
      <alignment horizontal="center" vertical="center"/>
    </xf>
    <xf numFmtId="2" fontId="24" fillId="3" borderId="7" xfId="0" applyNumberFormat="1" applyFont="1" applyFill="1" applyBorder="1" applyAlignment="1" applyProtection="1">
      <alignment horizontal="center" vertical="center"/>
    </xf>
    <xf numFmtId="2" fontId="33" fillId="3" borderId="5" xfId="0" applyNumberFormat="1" applyFont="1" applyFill="1" applyBorder="1" applyAlignment="1" applyProtection="1">
      <alignment horizontal="centerContinuous" vertical="center" wrapText="1"/>
    </xf>
    <xf numFmtId="0" fontId="15" fillId="3" borderId="8" xfId="0" applyFont="1" applyFill="1" applyBorder="1" applyAlignment="1" applyProtection="1">
      <alignment vertical="center"/>
    </xf>
    <xf numFmtId="0" fontId="15" fillId="3" borderId="9" xfId="0" applyFont="1" applyFill="1" applyBorder="1" applyAlignment="1" applyProtection="1">
      <alignment vertical="center"/>
    </xf>
    <xf numFmtId="0" fontId="15" fillId="3" borderId="10" xfId="0" applyFont="1" applyFill="1" applyBorder="1" applyAlignment="1" applyProtection="1">
      <alignment vertical="center"/>
    </xf>
    <xf numFmtId="168" fontId="15" fillId="0" borderId="0" xfId="0" applyNumberFormat="1" applyFont="1" applyBorder="1" applyAlignment="1" applyProtection="1">
      <alignment vertical="center"/>
    </xf>
    <xf numFmtId="0" fontId="6" fillId="3" borderId="0" xfId="0" applyFont="1" applyFill="1" applyProtection="1"/>
    <xf numFmtId="0" fontId="6" fillId="3" borderId="0" xfId="0" applyFont="1" applyFill="1" applyAlignment="1" applyProtection="1">
      <alignment horizontal="center"/>
    </xf>
    <xf numFmtId="0" fontId="24" fillId="6" borderId="0" xfId="0" applyFont="1" applyFill="1" applyBorder="1" applyAlignment="1" applyProtection="1">
      <alignment vertical="center" wrapText="1"/>
    </xf>
    <xf numFmtId="0" fontId="24" fillId="3" borderId="0" xfId="0" applyFont="1" applyFill="1" applyBorder="1" applyAlignment="1" applyProtection="1">
      <alignment vertical="center"/>
    </xf>
    <xf numFmtId="0" fontId="24" fillId="3" borderId="0" xfId="0" applyFont="1" applyFill="1" applyBorder="1" applyAlignment="1" applyProtection="1">
      <alignment vertical="center" wrapText="1"/>
    </xf>
    <xf numFmtId="0" fontId="24" fillId="3" borderId="11" xfId="0" applyFont="1" applyFill="1" applyBorder="1" applyAlignment="1" applyProtection="1">
      <alignment vertical="center"/>
    </xf>
    <xf numFmtId="0" fontId="6" fillId="2" borderId="0" xfId="0" applyFont="1" applyFill="1" applyBorder="1" applyProtection="1">
      <protection hidden="1"/>
    </xf>
    <xf numFmtId="0" fontId="6" fillId="2" borderId="0" xfId="0" applyFont="1" applyFill="1" applyProtection="1">
      <protection hidden="1"/>
    </xf>
    <xf numFmtId="0" fontId="6" fillId="0" borderId="0" xfId="0" applyFont="1"/>
    <xf numFmtId="0" fontId="6" fillId="3" borderId="0" xfId="0" applyFont="1" applyFill="1" applyAlignment="1" applyProtection="1">
      <alignment horizontal="center"/>
      <protection hidden="1"/>
    </xf>
    <xf numFmtId="0" fontId="6" fillId="3" borderId="0" xfId="0" applyFont="1" applyFill="1" applyProtection="1">
      <protection hidden="1"/>
    </xf>
    <xf numFmtId="165" fontId="6" fillId="3" borderId="0" xfId="0" applyNumberFormat="1" applyFont="1" applyFill="1" applyProtection="1">
      <protection hidden="1"/>
    </xf>
    <xf numFmtId="0" fontId="6" fillId="2" borderId="0" xfId="0" applyFont="1" applyFill="1"/>
    <xf numFmtId="2" fontId="6" fillId="3" borderId="0" xfId="0" applyNumberFormat="1" applyFont="1" applyFill="1" applyProtection="1">
      <protection hidden="1"/>
    </xf>
    <xf numFmtId="0" fontId="34" fillId="3" borderId="0" xfId="0" applyFont="1" applyFill="1" applyAlignment="1" applyProtection="1">
      <alignment vertical="center"/>
      <protection hidden="1"/>
    </xf>
    <xf numFmtId="0" fontId="6" fillId="3" borderId="0" xfId="0" applyFont="1" applyFill="1"/>
    <xf numFmtId="0" fontId="6" fillId="0" borderId="0" xfId="0" applyFont="1" applyAlignment="1">
      <alignment wrapText="1"/>
    </xf>
    <xf numFmtId="166" fontId="6" fillId="0" borderId="12" xfId="0" applyNumberFormat="1" applyFont="1" applyBorder="1" applyAlignment="1">
      <alignment horizontal="center" wrapText="1"/>
    </xf>
    <xf numFmtId="167" fontId="6" fillId="0" borderId="13" xfId="0" applyNumberFormat="1" applyFont="1" applyBorder="1" applyAlignment="1">
      <alignment horizontal="center" wrapText="1"/>
    </xf>
    <xf numFmtId="0" fontId="6" fillId="0" borderId="0" xfId="0" applyFont="1" applyAlignment="1" applyProtection="1">
      <alignment horizontal="center"/>
      <protection hidden="1"/>
    </xf>
    <xf numFmtId="0" fontId="6" fillId="0" borderId="0" xfId="0" applyFont="1" applyProtection="1">
      <protection hidden="1"/>
    </xf>
    <xf numFmtId="2" fontId="6" fillId="0" borderId="0" xfId="0" applyNumberFormat="1" applyFont="1" applyAlignment="1">
      <alignment horizontal="center" wrapText="1"/>
    </xf>
    <xf numFmtId="14" fontId="6" fillId="0" borderId="0" xfId="0" applyNumberFormat="1" applyFont="1" applyProtection="1">
      <protection hidden="1"/>
    </xf>
    <xf numFmtId="2" fontId="8" fillId="0" borderId="14" xfId="0" applyNumberFormat="1" applyFont="1" applyBorder="1" applyAlignment="1" applyProtection="1">
      <alignment horizontal="center"/>
      <protection hidden="1"/>
    </xf>
    <xf numFmtId="2" fontId="6" fillId="0" borderId="0" xfId="0" applyNumberFormat="1" applyFont="1" applyFill="1" applyBorder="1" applyAlignment="1">
      <alignment horizontal="center" wrapText="1"/>
    </xf>
    <xf numFmtId="0" fontId="8" fillId="0" borderId="0" xfId="0" applyFont="1" applyProtection="1">
      <protection hidden="1"/>
    </xf>
    <xf numFmtId="0" fontId="25" fillId="0" borderId="14" xfId="0"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2" fontId="6" fillId="0" borderId="0" xfId="0" applyNumberFormat="1" applyFont="1"/>
    <xf numFmtId="0" fontId="8" fillId="0" borderId="14" xfId="0" applyFont="1" applyBorder="1" applyProtection="1">
      <protection hidden="1"/>
    </xf>
    <xf numFmtId="0" fontId="8" fillId="2" borderId="15" xfId="0" applyNumberFormat="1" applyFont="1" applyFill="1" applyBorder="1" applyAlignment="1" applyProtection="1">
      <alignment horizontal="center"/>
      <protection hidden="1"/>
    </xf>
    <xf numFmtId="2" fontId="25" fillId="2" borderId="15" xfId="0" applyNumberFormat="1" applyFont="1" applyFill="1" applyBorder="1" applyAlignment="1" applyProtection="1">
      <alignment horizontal="center" vertical="center"/>
      <protection hidden="1"/>
    </xf>
    <xf numFmtId="1" fontId="8" fillId="2" borderId="15" xfId="0" applyNumberFormat="1" applyFont="1" applyFill="1" applyBorder="1" applyAlignment="1" applyProtection="1">
      <alignment horizontal="center"/>
      <protection hidden="1"/>
    </xf>
    <xf numFmtId="0" fontId="8" fillId="0" borderId="14" xfId="0" applyNumberFormat="1" applyFont="1" applyBorder="1" applyAlignment="1" applyProtection="1">
      <alignment horizontal="center"/>
      <protection hidden="1"/>
    </xf>
    <xf numFmtId="0" fontId="8" fillId="0" borderId="0" xfId="0" applyFont="1" applyAlignment="1" applyProtection="1">
      <alignment horizontal="center"/>
      <protection hidden="1"/>
    </xf>
    <xf numFmtId="1" fontId="8" fillId="0" borderId="14" xfId="0" applyNumberFormat="1" applyFont="1" applyBorder="1" applyAlignment="1" applyProtection="1">
      <alignment horizontal="center"/>
      <protection hidden="1"/>
    </xf>
    <xf numFmtId="0" fontId="6" fillId="0" borderId="0" xfId="0" applyNumberFormat="1" applyFont="1"/>
    <xf numFmtId="0" fontId="13" fillId="0" borderId="0" xfId="0" applyFont="1" applyAlignment="1" applyProtection="1">
      <alignment wrapText="1"/>
      <protection hidden="1"/>
    </xf>
    <xf numFmtId="0" fontId="31" fillId="0" borderId="0" xfId="0" applyFont="1" applyFill="1" applyProtection="1">
      <protection hidden="1"/>
    </xf>
    <xf numFmtId="0" fontId="6" fillId="3" borderId="0" xfId="0" applyFont="1" applyFill="1" applyBorder="1" applyProtection="1">
      <protection hidden="1"/>
    </xf>
    <xf numFmtId="165" fontId="6" fillId="0" borderId="0" xfId="0" applyNumberFormat="1" applyFont="1"/>
    <xf numFmtId="0" fontId="6" fillId="0" borderId="0" xfId="0" applyFont="1" applyAlignment="1">
      <alignment horizontal="center"/>
    </xf>
    <xf numFmtId="165" fontId="6" fillId="0" borderId="0" xfId="0" applyNumberFormat="1" applyFont="1" applyBorder="1"/>
    <xf numFmtId="1" fontId="24" fillId="3" borderId="0" xfId="0" applyNumberFormat="1" applyFont="1" applyFill="1" applyBorder="1" applyAlignment="1" applyProtection="1">
      <alignment horizontal="left" vertical="center"/>
    </xf>
    <xf numFmtId="1" fontId="8" fillId="3" borderId="0" xfId="0" applyNumberFormat="1" applyFont="1" applyFill="1" applyBorder="1" applyAlignment="1" applyProtection="1">
      <alignment horizontal="center" vertical="center"/>
    </xf>
    <xf numFmtId="14" fontId="6" fillId="3" borderId="0" xfId="0" applyNumberFormat="1" applyFont="1" applyFill="1" applyProtection="1">
      <protection hidden="1"/>
    </xf>
    <xf numFmtId="2" fontId="8" fillId="3" borderId="14" xfId="0" applyNumberFormat="1" applyFont="1" applyFill="1" applyBorder="1" applyAlignment="1" applyProtection="1">
      <alignment horizontal="center"/>
      <protection hidden="1"/>
    </xf>
    <xf numFmtId="165" fontId="12" fillId="3" borderId="0" xfId="0" applyNumberFormat="1" applyFont="1" applyFill="1" applyAlignment="1" applyProtection="1">
      <alignment horizontal="center"/>
      <protection hidden="1"/>
    </xf>
    <xf numFmtId="0" fontId="8" fillId="3" borderId="14" xfId="0" applyFont="1" applyFill="1" applyBorder="1" applyAlignment="1" applyProtection="1">
      <alignment horizontal="center" vertical="center"/>
      <protection hidden="1"/>
    </xf>
    <xf numFmtId="0" fontId="8" fillId="3" borderId="15"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12" fillId="3" borderId="0" xfId="0" applyFont="1" applyFill="1" applyAlignment="1" applyProtection="1">
      <alignment horizontal="center" wrapText="1"/>
      <protection hidden="1"/>
    </xf>
    <xf numFmtId="0" fontId="8" fillId="3" borderId="0" xfId="0" applyFont="1" applyFill="1" applyBorder="1" applyAlignment="1" applyProtection="1">
      <alignment horizontal="center" vertical="center"/>
      <protection hidden="1"/>
    </xf>
    <xf numFmtId="1" fontId="8" fillId="3" borderId="0" xfId="0" applyNumberFormat="1" applyFont="1" applyFill="1" applyBorder="1" applyAlignment="1">
      <alignment horizontal="center" vertical="center"/>
    </xf>
    <xf numFmtId="0" fontId="15" fillId="3" borderId="4" xfId="0" applyFont="1" applyFill="1" applyBorder="1" applyAlignment="1" applyProtection="1">
      <alignment vertical="center" wrapText="1"/>
      <protection locked="0"/>
    </xf>
    <xf numFmtId="0" fontId="15" fillId="3" borderId="4" xfId="0" applyFont="1" applyFill="1" applyBorder="1" applyAlignment="1" applyProtection="1">
      <alignment horizontal="center" vertical="center"/>
      <protection locked="0"/>
    </xf>
    <xf numFmtId="14" fontId="15" fillId="3" borderId="4" xfId="0" applyNumberFormat="1" applyFont="1" applyFill="1" applyBorder="1" applyAlignment="1" applyProtection="1">
      <alignment horizontal="center" vertical="center"/>
      <protection locked="0"/>
    </xf>
    <xf numFmtId="14" fontId="15" fillId="3" borderId="4" xfId="0" applyNumberFormat="1" applyFont="1" applyFill="1" applyBorder="1" applyAlignment="1">
      <alignment horizontal="center" vertical="center"/>
    </xf>
    <xf numFmtId="14" fontId="15" fillId="0" borderId="4" xfId="0" applyNumberFormat="1" applyFont="1" applyBorder="1" applyAlignment="1">
      <alignment horizontal="center" vertical="center"/>
    </xf>
    <xf numFmtId="2" fontId="15" fillId="3" borderId="4" xfId="0" applyNumberFormat="1" applyFont="1" applyFill="1" applyBorder="1" applyAlignment="1" applyProtection="1">
      <alignment horizontal="center" vertical="center" wrapText="1"/>
      <protection locked="0"/>
    </xf>
    <xf numFmtId="2" fontId="15" fillId="3" borderId="4" xfId="0" applyNumberFormat="1" applyFont="1" applyFill="1" applyBorder="1" applyAlignment="1">
      <alignment horizontal="center" vertical="center" wrapText="1"/>
    </xf>
    <xf numFmtId="0" fontId="15" fillId="0" borderId="4" xfId="0" applyFont="1" applyBorder="1" applyAlignment="1">
      <alignment horizontal="center" vertical="center"/>
    </xf>
    <xf numFmtId="164" fontId="15" fillId="3" borderId="4" xfId="0" applyNumberFormat="1" applyFont="1" applyFill="1" applyBorder="1" applyAlignment="1" applyProtection="1">
      <alignment horizontal="center" vertical="center" wrapText="1"/>
      <protection locked="0"/>
    </xf>
    <xf numFmtId="164" fontId="15" fillId="3" borderId="4" xfId="0" applyNumberFormat="1" applyFont="1" applyFill="1" applyBorder="1" applyAlignment="1" applyProtection="1">
      <alignment horizontal="center" vertical="center"/>
      <protection locked="0"/>
    </xf>
    <xf numFmtId="0" fontId="15" fillId="3" borderId="0" xfId="0" applyFont="1" applyFill="1" applyBorder="1" applyAlignment="1" applyProtection="1">
      <alignment vertical="center" textRotation="90" wrapText="1"/>
    </xf>
    <xf numFmtId="0" fontId="24" fillId="6" borderId="16" xfId="0" applyFont="1" applyFill="1" applyBorder="1" applyAlignment="1" applyProtection="1">
      <alignment vertical="center" wrapText="1"/>
    </xf>
    <xf numFmtId="14" fontId="6" fillId="0" borderId="0" xfId="0" applyNumberFormat="1" applyFont="1"/>
    <xf numFmtId="164" fontId="24" fillId="6" borderId="16" xfId="0" applyNumberFormat="1" applyFont="1" applyFill="1" applyBorder="1" applyAlignment="1" applyProtection="1">
      <alignment vertical="center" wrapText="1"/>
    </xf>
    <xf numFmtId="164" fontId="24" fillId="6" borderId="0" xfId="0" applyNumberFormat="1" applyFont="1" applyFill="1" applyBorder="1" applyAlignment="1" applyProtection="1">
      <alignment vertical="center" wrapText="1"/>
    </xf>
    <xf numFmtId="0" fontId="8" fillId="3" borderId="0" xfId="0" applyFont="1" applyFill="1" applyBorder="1" applyAlignment="1" applyProtection="1">
      <alignment horizontal="center" vertical="center"/>
    </xf>
    <xf numFmtId="0" fontId="6" fillId="0" borderId="0" xfId="0" applyFont="1" applyBorder="1"/>
    <xf numFmtId="0" fontId="14" fillId="3" borderId="0" xfId="0" applyFont="1" applyFill="1" applyBorder="1" applyAlignment="1" applyProtection="1">
      <alignment horizontal="center"/>
      <protection hidden="1"/>
    </xf>
    <xf numFmtId="14" fontId="14" fillId="3" borderId="0" xfId="0" applyNumberFormat="1" applyFont="1" applyFill="1" applyBorder="1" applyAlignment="1" applyProtection="1">
      <alignment horizontal="center"/>
      <protection hidden="1"/>
    </xf>
    <xf numFmtId="0" fontId="15" fillId="3" borderId="23" xfId="0" applyFont="1" applyFill="1" applyBorder="1" applyAlignment="1" applyProtection="1">
      <alignment vertical="center"/>
    </xf>
    <xf numFmtId="0" fontId="15" fillId="3" borderId="24" xfId="0" applyFont="1" applyFill="1" applyBorder="1" applyAlignment="1" applyProtection="1">
      <alignment vertical="center"/>
    </xf>
    <xf numFmtId="0" fontId="15" fillId="0" borderId="24" xfId="0" applyFont="1" applyBorder="1" applyAlignment="1" applyProtection="1">
      <alignment horizontal="center" vertical="center"/>
    </xf>
    <xf numFmtId="0" fontId="15" fillId="3" borderId="24" xfId="0" applyFont="1" applyFill="1" applyBorder="1" applyAlignment="1" applyProtection="1">
      <alignment horizontal="center" vertical="center"/>
    </xf>
    <xf numFmtId="2" fontId="24" fillId="3" borderId="24" xfId="0" applyNumberFormat="1" applyFont="1" applyFill="1" applyBorder="1" applyAlignment="1" applyProtection="1">
      <alignment horizontal="center" vertical="center"/>
    </xf>
    <xf numFmtId="1" fontId="15" fillId="3" borderId="25" xfId="0" applyNumberFormat="1" applyFont="1" applyFill="1" applyBorder="1" applyAlignment="1" applyProtection="1">
      <alignment horizontal="center" vertical="center"/>
    </xf>
    <xf numFmtId="1" fontId="15" fillId="3" borderId="26" xfId="0" applyNumberFormat="1" applyFont="1" applyFill="1" applyBorder="1" applyAlignment="1" applyProtection="1">
      <alignment horizontal="center" vertical="center"/>
    </xf>
    <xf numFmtId="1" fontId="15" fillId="3" borderId="24" xfId="0" applyNumberFormat="1" applyFont="1" applyFill="1" applyBorder="1" applyAlignment="1" applyProtection="1">
      <alignment horizontal="center" vertical="center"/>
    </xf>
    <xf numFmtId="0" fontId="15" fillId="0" borderId="23" xfId="0" applyFont="1" applyBorder="1" applyAlignment="1" applyProtection="1">
      <alignment vertical="center"/>
    </xf>
    <xf numFmtId="2" fontId="15" fillId="0" borderId="24" xfId="0" applyNumberFormat="1" applyFont="1" applyBorder="1" applyAlignment="1" applyProtection="1">
      <alignment vertical="center"/>
    </xf>
    <xf numFmtId="0" fontId="15" fillId="0" borderId="24" xfId="0" applyFont="1" applyBorder="1" applyAlignment="1" applyProtection="1">
      <alignment vertical="center"/>
    </xf>
    <xf numFmtId="0" fontId="24" fillId="3" borderId="23" xfId="0" applyFont="1" applyFill="1" applyBorder="1" applyAlignment="1" applyProtection="1">
      <alignment vertical="center"/>
    </xf>
    <xf numFmtId="0" fontId="15" fillId="3" borderId="27" xfId="0" applyFont="1" applyFill="1" applyBorder="1" applyAlignment="1" applyProtection="1">
      <alignment vertical="center"/>
    </xf>
    <xf numFmtId="0" fontId="15" fillId="3" borderId="28" xfId="0" applyFont="1" applyFill="1" applyBorder="1" applyAlignment="1" applyProtection="1">
      <alignment vertical="center"/>
    </xf>
    <xf numFmtId="0" fontId="15" fillId="3" borderId="29" xfId="0" applyFont="1" applyFill="1" applyBorder="1" applyAlignment="1" applyProtection="1">
      <alignment horizontal="center" vertical="center"/>
    </xf>
    <xf numFmtId="2" fontId="15" fillId="5" borderId="4" xfId="0" applyNumberFormat="1" applyFont="1" applyFill="1" applyBorder="1" applyAlignment="1" applyProtection="1">
      <alignment horizontal="center" vertical="center"/>
    </xf>
    <xf numFmtId="1" fontId="15" fillId="5" borderId="24" xfId="0" applyNumberFormat="1" applyFont="1" applyFill="1" applyBorder="1" applyAlignment="1" applyProtection="1">
      <alignment horizontal="center" vertical="center"/>
    </xf>
    <xf numFmtId="164" fontId="24" fillId="5" borderId="24" xfId="0" applyNumberFormat="1" applyFont="1" applyFill="1" applyBorder="1" applyAlignment="1" applyProtection="1">
      <alignment horizontal="center" vertical="center"/>
    </xf>
    <xf numFmtId="2" fontId="24" fillId="5" borderId="24"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vertical="center"/>
      <protection hidden="1"/>
    </xf>
    <xf numFmtId="164" fontId="15" fillId="5" borderId="4" xfId="0" applyNumberFormat="1" applyFont="1" applyFill="1" applyBorder="1" applyAlignment="1" applyProtection="1">
      <alignment horizontal="center" vertical="center" wrapText="1"/>
      <protection hidden="1"/>
    </xf>
    <xf numFmtId="2" fontId="15" fillId="5" borderId="4" xfId="0" applyNumberFormat="1" applyFont="1" applyFill="1" applyBorder="1" applyAlignment="1" applyProtection="1">
      <alignment horizontal="center" vertical="center" wrapText="1"/>
      <protection hidden="1"/>
    </xf>
    <xf numFmtId="164" fontId="15" fillId="5" borderId="4" xfId="0" applyNumberFormat="1" applyFont="1" applyFill="1" applyBorder="1" applyAlignment="1" applyProtection="1">
      <alignment horizontal="center" vertical="center"/>
      <protection hidden="1"/>
    </xf>
    <xf numFmtId="14" fontId="15" fillId="5" borderId="4" xfId="0" applyNumberFormat="1" applyFont="1" applyFill="1" applyBorder="1" applyAlignment="1" applyProtection="1">
      <alignment horizontal="center" vertical="center"/>
      <protection hidden="1"/>
    </xf>
    <xf numFmtId="0" fontId="6" fillId="3" borderId="23" xfId="0" applyFont="1" applyFill="1" applyBorder="1" applyAlignment="1">
      <alignment horizontal="right" vertical="center"/>
    </xf>
    <xf numFmtId="1" fontId="24" fillId="3" borderId="24" xfId="0" applyNumberFormat="1" applyFont="1" applyFill="1" applyBorder="1" applyAlignment="1" applyProtection="1">
      <alignment horizontal="left" vertical="center"/>
    </xf>
    <xf numFmtId="0" fontId="6" fillId="3" borderId="23" xfId="0" applyFont="1" applyFill="1" applyBorder="1"/>
    <xf numFmtId="0" fontId="15" fillId="3" borderId="29" xfId="0" applyFont="1" applyFill="1" applyBorder="1" applyAlignment="1" applyProtection="1">
      <alignment vertical="center"/>
    </xf>
    <xf numFmtId="0" fontId="6" fillId="0" borderId="28" xfId="0" applyFont="1" applyBorder="1"/>
    <xf numFmtId="0" fontId="15" fillId="3" borderId="30" xfId="0" applyFont="1" applyFill="1" applyBorder="1" applyAlignment="1" applyProtection="1">
      <alignment vertical="center"/>
    </xf>
    <xf numFmtId="165" fontId="6" fillId="0" borderId="28" xfId="0" applyNumberFormat="1" applyFont="1" applyBorder="1"/>
    <xf numFmtId="0" fontId="6" fillId="0" borderId="0" xfId="0" applyFont="1" applyBorder="1" applyProtection="1"/>
    <xf numFmtId="0" fontId="15" fillId="3" borderId="40" xfId="0" applyFont="1" applyFill="1" applyBorder="1" applyAlignment="1" applyProtection="1">
      <alignment vertical="center"/>
    </xf>
    <xf numFmtId="0" fontId="41" fillId="0" borderId="0" xfId="0" applyNumberFormat="1" applyFont="1" applyAlignment="1">
      <alignment vertical="top" wrapText="1"/>
    </xf>
    <xf numFmtId="0" fontId="41"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55" xfId="0" applyNumberFormat="1" applyBorder="1" applyAlignment="1">
      <alignment vertical="top" wrapText="1"/>
    </xf>
    <xf numFmtId="0" fontId="0" fillId="0" borderId="56" xfId="0" applyBorder="1" applyAlignment="1">
      <alignment vertical="top" wrapText="1"/>
    </xf>
    <xf numFmtId="0" fontId="0" fillId="0" borderId="57" xfId="0" applyBorder="1" applyAlignment="1">
      <alignment vertical="top" wrapText="1"/>
    </xf>
    <xf numFmtId="0" fontId="0" fillId="0" borderId="58" xfId="0" applyBorder="1" applyAlignment="1">
      <alignment vertical="top" wrapText="1"/>
    </xf>
    <xf numFmtId="0" fontId="41" fillId="0" borderId="0" xfId="0" applyFont="1" applyAlignment="1">
      <alignment horizontal="center" vertical="top" wrapText="1"/>
    </xf>
    <xf numFmtId="0" fontId="0" fillId="0" borderId="0" xfId="0" applyAlignment="1">
      <alignment horizontal="center" vertical="top" wrapText="1"/>
    </xf>
    <xf numFmtId="0" fontId="41" fillId="0" borderId="0" xfId="0" applyNumberFormat="1" applyFont="1" applyAlignment="1">
      <alignment horizontal="center" vertical="top" wrapText="1"/>
    </xf>
    <xf numFmtId="0" fontId="0" fillId="0" borderId="56" xfId="0" applyBorder="1" applyAlignment="1">
      <alignment horizontal="center" vertical="top" wrapText="1"/>
    </xf>
    <xf numFmtId="0" fontId="0" fillId="0" borderId="59" xfId="0" applyBorder="1" applyAlignment="1">
      <alignment horizontal="center" vertical="top" wrapText="1"/>
    </xf>
    <xf numFmtId="0" fontId="0" fillId="0" borderId="58" xfId="0" applyBorder="1" applyAlignment="1">
      <alignment horizontal="center" vertical="top" wrapText="1"/>
    </xf>
    <xf numFmtId="0" fontId="27" fillId="0" borderId="60" xfId="1" applyNumberFormat="1" applyBorder="1" applyAlignment="1" applyProtection="1">
      <alignment horizontal="center" vertical="top" wrapText="1"/>
    </xf>
    <xf numFmtId="0" fontId="42" fillId="3" borderId="0" xfId="0" applyFont="1" applyFill="1" applyProtection="1">
      <protection hidden="1"/>
    </xf>
    <xf numFmtId="165" fontId="42" fillId="3" borderId="0" xfId="0" applyNumberFormat="1" applyFont="1" applyFill="1" applyProtection="1">
      <protection hidden="1"/>
    </xf>
    <xf numFmtId="169" fontId="43" fillId="3" borderId="0" xfId="0" applyNumberFormat="1" applyFont="1" applyFill="1" applyBorder="1" applyAlignment="1" applyProtection="1">
      <alignment vertical="center"/>
      <protection hidden="1"/>
    </xf>
    <xf numFmtId="0" fontId="43" fillId="3" borderId="0" xfId="0" applyFont="1" applyFill="1" applyAlignment="1" applyProtection="1">
      <alignment vertical="top"/>
      <protection hidden="1"/>
    </xf>
    <xf numFmtId="0" fontId="43" fillId="3" borderId="0" xfId="0" applyFont="1" applyFill="1" applyAlignment="1" applyProtection="1">
      <alignment vertical="top" wrapText="1"/>
      <protection hidden="1"/>
    </xf>
    <xf numFmtId="0" fontId="43" fillId="3" borderId="37" xfId="0" applyFont="1" applyFill="1" applyBorder="1" applyAlignment="1" applyProtection="1">
      <alignment vertical="top"/>
      <protection hidden="1"/>
    </xf>
    <xf numFmtId="0" fontId="44" fillId="0" borderId="0" xfId="0" applyFont="1"/>
    <xf numFmtId="0" fontId="6" fillId="10" borderId="0" xfId="0" applyFont="1" applyFill="1" applyBorder="1" applyAlignment="1" applyProtection="1">
      <alignment horizontal="left"/>
    </xf>
    <xf numFmtId="0" fontId="19" fillId="10" borderId="0" xfId="0" applyFont="1" applyFill="1" applyAlignment="1" applyProtection="1">
      <alignment horizontal="centerContinuous" vertical="center"/>
    </xf>
    <xf numFmtId="0" fontId="6" fillId="10" borderId="0" xfId="0" applyFont="1" applyFill="1" applyAlignment="1" applyProtection="1">
      <alignment horizontal="centerContinuous"/>
    </xf>
    <xf numFmtId="0" fontId="6" fillId="10" borderId="0" xfId="0" applyFont="1" applyFill="1" applyBorder="1" applyAlignment="1" applyProtection="1">
      <alignment horizontal="centerContinuous" vertical="center"/>
    </xf>
    <xf numFmtId="0" fontId="7" fillId="10" borderId="31" xfId="0" applyFont="1" applyFill="1" applyBorder="1" applyAlignment="1" applyProtection="1">
      <alignment horizontal="center" vertical="center"/>
    </xf>
    <xf numFmtId="0" fontId="8" fillId="10" borderId="32" xfId="0" applyFont="1" applyFill="1" applyBorder="1" applyAlignment="1" applyProtection="1">
      <alignment vertical="center" wrapText="1"/>
    </xf>
    <xf numFmtId="0" fontId="6" fillId="10" borderId="17" xfId="0" applyFont="1" applyFill="1" applyBorder="1" applyAlignment="1" applyProtection="1">
      <alignment horizontal="center" vertical="center"/>
      <protection locked="0" hidden="1"/>
    </xf>
    <xf numFmtId="0" fontId="7" fillId="10" borderId="33" xfId="0" applyFont="1" applyFill="1" applyBorder="1" applyAlignment="1" applyProtection="1">
      <alignment horizontal="center" vertical="center"/>
    </xf>
    <xf numFmtId="0" fontId="8" fillId="10" borderId="34" xfId="0" applyFont="1" applyFill="1" applyBorder="1" applyAlignment="1" applyProtection="1">
      <alignment vertical="center" wrapText="1"/>
    </xf>
    <xf numFmtId="0" fontId="6" fillId="10" borderId="18" xfId="0" applyFont="1" applyFill="1" applyBorder="1" applyAlignment="1" applyProtection="1">
      <alignment horizontal="center" vertical="center"/>
      <protection locked="0" hidden="1"/>
    </xf>
    <xf numFmtId="0" fontId="7" fillId="10" borderId="35" xfId="0" applyFont="1" applyFill="1" applyBorder="1" applyAlignment="1" applyProtection="1">
      <alignment horizontal="center" vertical="center"/>
    </xf>
    <xf numFmtId="0" fontId="8" fillId="10" borderId="36" xfId="0" applyFont="1" applyFill="1" applyBorder="1" applyAlignment="1" applyProtection="1">
      <alignment vertical="center" wrapText="1"/>
    </xf>
    <xf numFmtId="0" fontId="8" fillId="10" borderId="0" xfId="0" applyFont="1" applyFill="1" applyBorder="1" applyAlignment="1" applyProtection="1">
      <alignment horizontal="center" vertical="center" wrapText="1"/>
    </xf>
    <xf numFmtId="0" fontId="6" fillId="10" borderId="22" xfId="0" applyFont="1" applyFill="1" applyBorder="1" applyAlignment="1" applyProtection="1">
      <alignment horizontal="right" vertical="center"/>
      <protection hidden="1"/>
    </xf>
    <xf numFmtId="0" fontId="6" fillId="10" borderId="22" xfId="0" applyFont="1" applyFill="1" applyBorder="1" applyAlignment="1" applyProtection="1">
      <alignment horizontal="right" vertical="center" wrapText="1"/>
      <protection hidden="1"/>
    </xf>
    <xf numFmtId="0" fontId="30" fillId="10" borderId="22" xfId="0" applyFont="1" applyFill="1" applyBorder="1" applyAlignment="1" applyProtection="1">
      <alignment horizontal="right" vertical="center" wrapText="1"/>
      <protection hidden="1"/>
    </xf>
    <xf numFmtId="0" fontId="8" fillId="10" borderId="19" xfId="0" applyFont="1" applyFill="1" applyBorder="1" applyAlignment="1" applyProtection="1">
      <alignment horizontal="center" vertical="center"/>
      <protection hidden="1"/>
    </xf>
    <xf numFmtId="0" fontId="8" fillId="10" borderId="19" xfId="0" applyFont="1" applyFill="1" applyBorder="1" applyAlignment="1" applyProtection="1">
      <alignment horizontal="center" vertical="center" wrapText="1"/>
      <protection hidden="1"/>
    </xf>
    <xf numFmtId="0" fontId="25" fillId="10" borderId="19" xfId="0" applyFont="1" applyFill="1" applyBorder="1" applyAlignment="1" applyProtection="1">
      <alignment horizontal="center" vertical="center" wrapText="1"/>
      <protection hidden="1"/>
    </xf>
    <xf numFmtId="0" fontId="8" fillId="10" borderId="20" xfId="0" applyFont="1" applyFill="1" applyBorder="1" applyAlignment="1" applyProtection="1">
      <alignment horizontal="center" vertical="center" wrapText="1"/>
      <protection hidden="1"/>
    </xf>
    <xf numFmtId="49" fontId="8" fillId="10" borderId="19" xfId="0" applyNumberFormat="1" applyFont="1" applyFill="1" applyBorder="1" applyAlignment="1" applyProtection="1">
      <alignment horizontal="center" vertical="center" wrapText="1"/>
      <protection hidden="1"/>
    </xf>
    <xf numFmtId="2" fontId="8" fillId="10" borderId="19" xfId="0" applyNumberFormat="1" applyFont="1" applyFill="1" applyBorder="1" applyAlignment="1" applyProtection="1">
      <alignment horizontal="center" vertical="center" wrapText="1"/>
      <protection hidden="1"/>
    </xf>
    <xf numFmtId="0" fontId="29" fillId="10" borderId="0" xfId="0" applyFont="1" applyFill="1" applyBorder="1" applyAlignment="1" applyProtection="1">
      <alignment horizontal="centerContinuous" wrapText="1"/>
      <protection hidden="1"/>
    </xf>
    <xf numFmtId="0" fontId="5" fillId="10" borderId="0" xfId="0" applyFont="1" applyFill="1" applyBorder="1" applyAlignment="1" applyProtection="1">
      <alignment horizontal="centerContinuous" wrapText="1"/>
      <protection hidden="1"/>
    </xf>
    <xf numFmtId="0" fontId="6" fillId="10" borderId="0" xfId="0" applyFont="1" applyFill="1" applyAlignment="1">
      <alignment horizontal="centerContinuous"/>
    </xf>
    <xf numFmtId="0" fontId="6" fillId="10" borderId="0" xfId="0" applyFont="1" applyFill="1" applyAlignment="1" applyProtection="1">
      <alignment horizontal="centerContinuous"/>
      <protection hidden="1"/>
    </xf>
    <xf numFmtId="0" fontId="26" fillId="10" borderId="4" xfId="0" applyFont="1" applyFill="1" applyBorder="1" applyAlignment="1" applyProtection="1">
      <alignment horizontal="center" vertical="center" wrapText="1"/>
    </xf>
    <xf numFmtId="0" fontId="24" fillId="10" borderId="4" xfId="0" applyFont="1" applyFill="1" applyBorder="1" applyAlignment="1" applyProtection="1">
      <alignment horizontal="right" vertical="center"/>
    </xf>
    <xf numFmtId="0" fontId="24" fillId="10" borderId="4" xfId="0" applyFont="1" applyFill="1" applyBorder="1" applyAlignment="1" applyProtection="1">
      <alignment horizontal="center" vertical="center" wrapText="1"/>
    </xf>
    <xf numFmtId="0" fontId="24" fillId="10" borderId="23" xfId="0" applyFont="1" applyFill="1" applyBorder="1" applyAlignment="1" applyProtection="1">
      <alignment vertical="center"/>
    </xf>
    <xf numFmtId="0" fontId="24" fillId="10" borderId="0" xfId="0" applyFont="1" applyFill="1" applyBorder="1" applyAlignment="1" applyProtection="1">
      <alignment vertical="center"/>
    </xf>
    <xf numFmtId="0" fontId="15" fillId="10" borderId="0" xfId="0" applyFont="1" applyFill="1" applyBorder="1" applyAlignment="1" applyProtection="1">
      <alignment vertical="center"/>
    </xf>
    <xf numFmtId="2" fontId="24" fillId="10" borderId="0" xfId="0" applyNumberFormat="1" applyFont="1" applyFill="1" applyBorder="1" applyAlignment="1" applyProtection="1">
      <alignment horizontal="center" vertical="center"/>
    </xf>
    <xf numFmtId="164" fontId="24" fillId="11" borderId="24" xfId="0" applyNumberFormat="1" applyFont="1" applyFill="1" applyBorder="1" applyAlignment="1" applyProtection="1">
      <alignment horizontal="center" vertical="center"/>
    </xf>
    <xf numFmtId="0" fontId="8" fillId="10" borderId="37" xfId="0" applyFont="1" applyFill="1" applyBorder="1" applyAlignment="1" applyProtection="1">
      <alignment horizontal="left" vertical="center"/>
    </xf>
    <xf numFmtId="0" fontId="8" fillId="10" borderId="38" xfId="0" applyFont="1" applyFill="1" applyBorder="1" applyAlignment="1" applyProtection="1">
      <alignment horizontal="left" vertical="center"/>
    </xf>
    <xf numFmtId="0" fontId="8" fillId="10" borderId="38" xfId="0" applyFont="1" applyFill="1" applyBorder="1" applyAlignment="1" applyProtection="1">
      <alignment horizontal="left" vertical="center" wrapText="1"/>
    </xf>
    <xf numFmtId="0" fontId="25" fillId="10" borderId="38" xfId="0" applyFont="1" applyFill="1" applyBorder="1" applyAlignment="1" applyProtection="1">
      <alignment horizontal="left" vertical="center" wrapText="1"/>
    </xf>
    <xf numFmtId="0" fontId="25" fillId="10" borderId="39"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protection hidden="1"/>
    </xf>
    <xf numFmtId="0" fontId="8" fillId="12" borderId="19" xfId="0" applyFont="1" applyFill="1" applyBorder="1" applyAlignment="1" applyProtection="1">
      <alignment horizontal="center" vertical="center" wrapText="1"/>
      <protection hidden="1"/>
    </xf>
    <xf numFmtId="0" fontId="8" fillId="12" borderId="20" xfId="0" applyFont="1" applyFill="1" applyBorder="1" applyAlignment="1" applyProtection="1">
      <alignment horizontal="center" vertical="center" wrapText="1"/>
      <protection hidden="1"/>
    </xf>
    <xf numFmtId="165" fontId="8" fillId="12" borderId="21" xfId="0" applyNumberFormat="1" applyFont="1" applyFill="1" applyBorder="1" applyAlignment="1" applyProtection="1">
      <alignment horizontal="center" vertical="center" wrapText="1"/>
      <protection hidden="1"/>
    </xf>
    <xf numFmtId="9" fontId="8" fillId="12" borderId="19" xfId="0" applyNumberFormat="1" applyFont="1" applyFill="1" applyBorder="1" applyAlignment="1" applyProtection="1">
      <alignment horizontal="center" vertical="center" wrapText="1"/>
      <protection hidden="1"/>
    </xf>
    <xf numFmtId="0" fontId="30" fillId="10" borderId="22" xfId="0" applyFont="1" applyFill="1" applyBorder="1" applyAlignment="1" applyProtection="1">
      <alignment horizontal="left" vertical="center" wrapText="1"/>
      <protection hidden="1"/>
    </xf>
    <xf numFmtId="0" fontId="6" fillId="10" borderId="22" xfId="0" applyFont="1" applyFill="1" applyBorder="1" applyAlignment="1" applyProtection="1">
      <alignment horizontal="left" vertical="center"/>
      <protection hidden="1"/>
    </xf>
    <xf numFmtId="0" fontId="45" fillId="10" borderId="4" xfId="0" applyFont="1" applyFill="1" applyBorder="1" applyAlignment="1">
      <alignment horizontal="left" vertical="center" wrapText="1"/>
    </xf>
    <xf numFmtId="0" fontId="0" fillId="0" borderId="0" xfId="0" applyAlignment="1">
      <alignment horizontal="left" vertical="center"/>
    </xf>
    <xf numFmtId="0" fontId="7" fillId="10" borderId="4" xfId="0" applyFont="1" applyFill="1" applyBorder="1" applyAlignment="1">
      <alignment horizontal="left" vertical="center" wrapText="1"/>
    </xf>
    <xf numFmtId="0" fontId="6" fillId="0" borderId="0" xfId="0" applyFont="1" applyBorder="1" applyAlignment="1">
      <alignment horizontal="left" vertical="center" wrapText="1" shrinkToFit="1"/>
    </xf>
    <xf numFmtId="0" fontId="6" fillId="3"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6" fillId="8" borderId="0"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35" fillId="10"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wrapText="1"/>
      <protection locked="0" hidden="1"/>
    </xf>
    <xf numFmtId="0" fontId="45" fillId="10" borderId="0" xfId="0" applyFont="1" applyFill="1" applyBorder="1" applyAlignment="1" applyProtection="1">
      <alignment horizontal="center" wrapText="1"/>
    </xf>
    <xf numFmtId="0" fontId="14" fillId="0" borderId="38"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38" xfId="0" applyFont="1" applyBorder="1" applyAlignment="1" applyProtection="1">
      <alignment horizontal="center"/>
      <protection locked="0"/>
    </xf>
    <xf numFmtId="0" fontId="14" fillId="0" borderId="13" xfId="0" applyFont="1" applyBorder="1" applyAlignment="1" applyProtection="1">
      <alignment horizontal="center"/>
      <protection locked="0"/>
    </xf>
    <xf numFmtId="14" fontId="14" fillId="0" borderId="38" xfId="0" applyNumberFormat="1" applyFont="1" applyBorder="1" applyAlignment="1" applyProtection="1">
      <alignment horizontal="center"/>
      <protection locked="0"/>
    </xf>
    <xf numFmtId="14" fontId="14" fillId="0" borderId="13" xfId="0" applyNumberFormat="1" applyFont="1" applyBorder="1" applyAlignment="1" applyProtection="1">
      <alignment horizontal="center"/>
      <protection locked="0"/>
    </xf>
    <xf numFmtId="0" fontId="14" fillId="0" borderId="37" xfId="0" applyFont="1" applyBorder="1" applyAlignment="1" applyProtection="1">
      <alignment horizontal="center"/>
      <protection locked="0"/>
    </xf>
    <xf numFmtId="0" fontId="14" fillId="0" borderId="41" xfId="0" applyFont="1" applyBorder="1" applyAlignment="1" applyProtection="1">
      <alignment horizontal="center"/>
      <protection locked="0"/>
    </xf>
    <xf numFmtId="0" fontId="29" fillId="10" borderId="0" xfId="0" applyFont="1" applyFill="1" applyBorder="1" applyAlignment="1" applyProtection="1">
      <alignment horizontal="center" wrapText="1"/>
      <protection locked="0"/>
    </xf>
    <xf numFmtId="0" fontId="6" fillId="5" borderId="2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2" fillId="3" borderId="0" xfId="0" applyFont="1" applyFill="1" applyAlignment="1" applyProtection="1">
      <alignment horizontal="center" wrapText="1"/>
      <protection hidden="1"/>
    </xf>
    <xf numFmtId="0" fontId="8" fillId="3" borderId="42" xfId="0" applyFont="1" applyFill="1" applyBorder="1" applyAlignment="1" applyProtection="1">
      <alignment horizontal="center"/>
      <protection hidden="1"/>
    </xf>
    <xf numFmtId="0" fontId="6" fillId="3" borderId="43" xfId="0" applyFont="1" applyFill="1" applyBorder="1" applyAlignment="1" applyProtection="1">
      <alignment horizontal="center"/>
      <protection hidden="1"/>
    </xf>
    <xf numFmtId="0" fontId="6" fillId="3" borderId="44" xfId="0" applyFont="1" applyFill="1" applyBorder="1" applyAlignment="1" applyProtection="1">
      <alignment horizontal="center"/>
      <protection hidden="1"/>
    </xf>
    <xf numFmtId="0" fontId="14" fillId="5" borderId="38" xfId="0" applyFont="1" applyFill="1" applyBorder="1" applyAlignment="1" applyProtection="1">
      <alignment horizontal="center"/>
      <protection hidden="1"/>
    </xf>
    <xf numFmtId="0" fontId="14" fillId="5" borderId="13" xfId="0" applyFont="1" applyFill="1" applyBorder="1" applyAlignment="1" applyProtection="1">
      <alignment horizontal="center"/>
      <protection hidden="1"/>
    </xf>
    <xf numFmtId="14" fontId="14" fillId="5" borderId="38" xfId="0" applyNumberFormat="1" applyFont="1" applyFill="1" applyBorder="1" applyAlignment="1" applyProtection="1">
      <alignment horizontal="center"/>
      <protection hidden="1"/>
    </xf>
    <xf numFmtId="14" fontId="14" fillId="5" borderId="13" xfId="0" applyNumberFormat="1" applyFont="1" applyFill="1" applyBorder="1" applyAlignment="1" applyProtection="1">
      <alignment horizontal="center"/>
      <protection hidden="1"/>
    </xf>
    <xf numFmtId="0" fontId="6" fillId="3" borderId="0" xfId="0" applyFont="1" applyFill="1" applyAlignment="1" applyProtection="1">
      <alignment horizontal="left" vertical="top" wrapText="1"/>
      <protection locked="0"/>
    </xf>
    <xf numFmtId="0" fontId="6" fillId="3" borderId="0" xfId="0" applyFont="1" applyFill="1" applyAlignment="1" applyProtection="1">
      <alignment horizontal="left" vertical="top"/>
      <protection locked="0"/>
    </xf>
    <xf numFmtId="0" fontId="24" fillId="10" borderId="23" xfId="0" applyFont="1" applyFill="1" applyBorder="1" applyAlignment="1" applyProtection="1">
      <alignment horizontal="center" vertical="center"/>
    </xf>
    <xf numFmtId="0" fontId="24" fillId="10" borderId="0" xfId="0" applyFont="1" applyFill="1" applyBorder="1" applyAlignment="1" applyProtection="1">
      <alignment horizontal="center" vertical="center"/>
    </xf>
    <xf numFmtId="0" fontId="8" fillId="3" borderId="45" xfId="0" applyFont="1" applyFill="1" applyBorder="1" applyAlignment="1" applyProtection="1">
      <alignment horizontal="center" vertical="center"/>
    </xf>
    <xf numFmtId="0" fontId="8" fillId="3" borderId="46" xfId="0" applyFont="1" applyFill="1" applyBorder="1" applyAlignment="1" applyProtection="1">
      <alignment horizontal="center" vertical="center"/>
    </xf>
    <xf numFmtId="0" fontId="8" fillId="3" borderId="47" xfId="0" applyFont="1" applyFill="1" applyBorder="1" applyAlignment="1" applyProtection="1">
      <alignment horizontal="center" vertical="center"/>
    </xf>
    <xf numFmtId="1" fontId="15" fillId="5" borderId="24" xfId="0" applyNumberFormat="1" applyFont="1" applyFill="1" applyBorder="1" applyAlignment="1" applyProtection="1">
      <alignment horizontal="center" vertical="center"/>
    </xf>
    <xf numFmtId="1" fontId="15" fillId="5" borderId="29" xfId="0" applyNumberFormat="1" applyFont="1" applyFill="1" applyBorder="1" applyAlignment="1" applyProtection="1">
      <alignment horizontal="center" vertical="center"/>
    </xf>
    <xf numFmtId="0" fontId="15" fillId="10" borderId="0" xfId="0" applyFont="1" applyFill="1" applyBorder="1" applyAlignment="1" applyProtection="1">
      <alignment horizontal="center" vertical="center" textRotation="90" wrapText="1"/>
    </xf>
    <xf numFmtId="0" fontId="15" fillId="10" borderId="28" xfId="0" applyFont="1" applyFill="1" applyBorder="1" applyAlignment="1" applyProtection="1">
      <alignment horizontal="center" vertical="center" textRotation="90" wrapText="1"/>
    </xf>
    <xf numFmtId="1" fontId="15" fillId="5" borderId="0" xfId="0" applyNumberFormat="1" applyFont="1" applyFill="1" applyBorder="1" applyAlignment="1" applyProtection="1">
      <alignment horizontal="center" vertical="center"/>
    </xf>
    <xf numFmtId="1" fontId="15" fillId="5" borderId="28" xfId="0" applyNumberFormat="1" applyFont="1" applyFill="1" applyBorder="1" applyAlignment="1" applyProtection="1">
      <alignment horizontal="center" vertical="center"/>
    </xf>
    <xf numFmtId="0" fontId="40" fillId="9" borderId="0" xfId="0" applyFont="1" applyFill="1" applyBorder="1" applyAlignment="1" applyProtection="1">
      <alignment horizontal="center" vertical="center" wrapText="1"/>
    </xf>
    <xf numFmtId="0" fontId="24" fillId="9" borderId="0" xfId="0" applyFont="1" applyFill="1" applyBorder="1" applyAlignment="1" applyProtection="1">
      <alignment horizontal="center" vertical="center" wrapText="1"/>
    </xf>
    <xf numFmtId="0" fontId="24" fillId="9" borderId="28" xfId="0" applyFont="1" applyFill="1" applyBorder="1" applyAlignment="1" applyProtection="1">
      <alignment horizontal="center" vertical="center" wrapText="1"/>
    </xf>
    <xf numFmtId="0" fontId="24" fillId="10" borderId="23" xfId="0" applyFont="1" applyFill="1" applyBorder="1" applyAlignment="1" applyProtection="1">
      <alignment horizontal="center" vertical="center" wrapText="1"/>
    </xf>
    <xf numFmtId="0" fontId="24" fillId="10" borderId="0" xfId="0" applyFont="1" applyFill="1" applyBorder="1" applyAlignment="1" applyProtection="1">
      <alignment horizontal="center" vertical="center" wrapText="1"/>
    </xf>
    <xf numFmtId="0" fontId="15" fillId="10" borderId="23" xfId="0" applyFont="1" applyFill="1" applyBorder="1" applyAlignment="1" applyProtection="1">
      <alignment horizontal="center" vertical="center" textRotation="90" wrapText="1"/>
    </xf>
    <xf numFmtId="0" fontId="15" fillId="10" borderId="27" xfId="0" applyFont="1" applyFill="1" applyBorder="1" applyAlignment="1" applyProtection="1">
      <alignment horizontal="center" vertical="center" textRotation="90" wrapText="1"/>
    </xf>
    <xf numFmtId="0" fontId="6" fillId="0" borderId="0" xfId="0" applyFont="1" applyAlignment="1">
      <alignment horizontal="center" wrapText="1"/>
    </xf>
    <xf numFmtId="0" fontId="15" fillId="7" borderId="5" xfId="0" applyFont="1" applyFill="1" applyBorder="1" applyAlignment="1" applyProtection="1">
      <alignment horizontal="center" vertical="center" textRotation="90" wrapText="1"/>
    </xf>
    <xf numFmtId="2" fontId="24" fillId="10" borderId="45" xfId="0" applyNumberFormat="1" applyFont="1" applyFill="1" applyBorder="1" applyAlignment="1" applyProtection="1">
      <alignment horizontal="center" vertical="center"/>
    </xf>
    <xf numFmtId="2" fontId="24" fillId="10" borderId="46" xfId="0" applyNumberFormat="1" applyFont="1" applyFill="1" applyBorder="1" applyAlignment="1" applyProtection="1">
      <alignment horizontal="center" vertical="center"/>
    </xf>
    <xf numFmtId="2" fontId="24" fillId="10" borderId="47" xfId="0" applyNumberFormat="1" applyFont="1" applyFill="1" applyBorder="1" applyAlignment="1" applyProtection="1">
      <alignment horizontal="center" vertical="center"/>
    </xf>
    <xf numFmtId="2" fontId="24" fillId="10" borderId="23" xfId="0" applyNumberFormat="1" applyFont="1" applyFill="1" applyBorder="1" applyAlignment="1" applyProtection="1">
      <alignment horizontal="center" vertical="center"/>
    </xf>
    <xf numFmtId="2" fontId="24" fillId="10" borderId="0" xfId="0" applyNumberFormat="1" applyFont="1" applyFill="1" applyBorder="1" applyAlignment="1" applyProtection="1">
      <alignment horizontal="center" vertical="center"/>
    </xf>
    <xf numFmtId="2" fontId="24" fillId="10" borderId="24" xfId="0" applyNumberFormat="1" applyFont="1" applyFill="1" applyBorder="1" applyAlignment="1" applyProtection="1">
      <alignment horizontal="center" vertical="center"/>
    </xf>
    <xf numFmtId="0" fontId="24" fillId="3" borderId="45" xfId="0" applyFont="1" applyFill="1" applyBorder="1" applyAlignment="1" applyProtection="1">
      <alignment horizontal="center" vertical="center"/>
    </xf>
    <xf numFmtId="0" fontId="24" fillId="3" borderId="46" xfId="0" applyFont="1" applyFill="1" applyBorder="1" applyAlignment="1" applyProtection="1">
      <alignment horizontal="center" vertical="center"/>
    </xf>
    <xf numFmtId="0" fontId="24" fillId="3" borderId="47" xfId="0" applyFont="1" applyFill="1" applyBorder="1" applyAlignment="1" applyProtection="1">
      <alignment horizontal="center" vertical="center"/>
    </xf>
    <xf numFmtId="2" fontId="15" fillId="5" borderId="48" xfId="0" applyNumberFormat="1" applyFont="1" applyFill="1" applyBorder="1" applyAlignment="1" applyProtection="1">
      <alignment horizontal="center" vertical="center"/>
    </xf>
    <xf numFmtId="2" fontId="15" fillId="5" borderId="49" xfId="0" applyNumberFormat="1" applyFont="1" applyFill="1" applyBorder="1" applyAlignment="1" applyProtection="1">
      <alignment horizontal="center" vertical="center"/>
    </xf>
    <xf numFmtId="2" fontId="15" fillId="5" borderId="50" xfId="0" applyNumberFormat="1" applyFont="1" applyFill="1" applyBorder="1" applyAlignment="1" applyProtection="1">
      <alignment horizontal="center" vertical="center"/>
    </xf>
    <xf numFmtId="2" fontId="15" fillId="5" borderId="51" xfId="0" applyNumberFormat="1" applyFont="1" applyFill="1" applyBorder="1" applyAlignment="1" applyProtection="1">
      <alignment horizontal="center" vertical="center"/>
    </xf>
    <xf numFmtId="2" fontId="15" fillId="5" borderId="52" xfId="0" applyNumberFormat="1" applyFont="1" applyFill="1" applyBorder="1" applyAlignment="1" applyProtection="1">
      <alignment horizontal="center" vertical="center"/>
    </xf>
    <xf numFmtId="2" fontId="15" fillId="5" borderId="53" xfId="0" applyNumberFormat="1" applyFont="1" applyFill="1" applyBorder="1" applyAlignment="1" applyProtection="1">
      <alignment horizontal="center" vertical="center"/>
    </xf>
    <xf numFmtId="0" fontId="15" fillId="3" borderId="54" xfId="0" applyFont="1" applyFill="1" applyBorder="1" applyAlignment="1" applyProtection="1">
      <alignment horizontal="center" vertical="center"/>
    </xf>
    <xf numFmtId="0" fontId="15" fillId="3" borderId="41" xfId="0" applyFont="1" applyFill="1" applyBorder="1" applyAlignment="1" applyProtection="1">
      <alignment horizontal="center" vertical="center"/>
    </xf>
    <xf numFmtId="2" fontId="24" fillId="10" borderId="22" xfId="0" applyNumberFormat="1" applyFont="1" applyFill="1" applyBorder="1" applyAlignment="1" applyProtection="1">
      <alignment horizontal="center" vertical="center"/>
    </xf>
    <xf numFmtId="2" fontId="24" fillId="10" borderId="13" xfId="0" applyNumberFormat="1" applyFont="1" applyFill="1" applyBorder="1" applyAlignment="1" applyProtection="1">
      <alignment horizontal="center" vertical="center"/>
    </xf>
    <xf numFmtId="0" fontId="25" fillId="10" borderId="22" xfId="0" applyFont="1" applyFill="1" applyBorder="1" applyAlignment="1" applyProtection="1">
      <alignment horizontal="center" vertical="center"/>
    </xf>
    <xf numFmtId="0" fontId="25" fillId="10" borderId="13" xfId="0" applyFont="1" applyFill="1" applyBorder="1" applyAlignment="1" applyProtection="1">
      <alignment horizontal="center" vertical="center"/>
    </xf>
    <xf numFmtId="2" fontId="24" fillId="4" borderId="22" xfId="0" applyNumberFormat="1" applyFont="1" applyFill="1" applyBorder="1" applyAlignment="1" applyProtection="1">
      <alignment horizontal="center" vertical="center"/>
    </xf>
    <xf numFmtId="2" fontId="24" fillId="4" borderId="13"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top" wrapText="1"/>
    </xf>
    <xf numFmtId="0" fontId="32" fillId="3" borderId="39" xfId="0" applyFont="1" applyFill="1" applyBorder="1" applyAlignment="1" applyProtection="1">
      <alignment horizontal="center" vertical="center"/>
    </xf>
  </cellXfs>
  <cellStyles count="2">
    <cellStyle name="Lien hypertexte" xfId="1" builtinId="8"/>
    <cellStyle name="Normal" xfId="0" builtinId="0"/>
  </cellStyles>
  <dxfs count="18">
    <dxf>
      <fill>
        <patternFill patternType="solid">
          <fgColor theme="0"/>
          <bgColor theme="0"/>
        </patternFill>
      </fill>
    </dxf>
    <dxf>
      <font>
        <color theme="0"/>
      </font>
      <fill>
        <patternFill patternType="none">
          <bgColor indexed="65"/>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ill>
        <patternFill patternType="solid">
          <fgColor theme="0"/>
          <bgColor theme="0"/>
        </patternFill>
      </fill>
    </dxf>
    <dxf>
      <font>
        <color theme="0"/>
      </font>
      <fill>
        <patternFill patternType="none">
          <bgColor indexed="65"/>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b/>
        <i val="0"/>
        <condense val="0"/>
        <extend val="0"/>
        <color indexed="10"/>
      </font>
      <fill>
        <patternFill>
          <bgColor indexed="29"/>
        </patternFill>
      </fill>
    </dxf>
    <dxf>
      <font>
        <b/>
        <i val="0"/>
        <condense val="0"/>
        <extend val="0"/>
        <color indexed="10"/>
      </font>
      <fill>
        <patternFill>
          <bgColor indexed="29"/>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b/>
        <i val="0"/>
        <color rgb="FFC00000"/>
      </font>
      <fill>
        <patternFill>
          <bgColor theme="5" tint="0.79998168889431442"/>
        </patternFill>
      </fill>
    </dxf>
    <dxf>
      <font>
        <b/>
        <i val="0"/>
        <color rgb="FF009900"/>
      </font>
      <fill>
        <patternFill>
          <bgColor rgb="FFCCFFCC"/>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62"/>
  <sheetViews>
    <sheetView tabSelected="1" workbookViewId="0">
      <selection activeCell="A53" sqref="A53:A55"/>
    </sheetView>
  </sheetViews>
  <sheetFormatPr baseColWidth="10" defaultRowHeight="12.75"/>
  <cols>
    <col min="1" max="1" width="128" customWidth="1"/>
    <col min="2" max="28" width="0" hidden="1" customWidth="1"/>
  </cols>
  <sheetData>
    <row r="1" spans="1:1" s="5" customFormat="1" ht="36" customHeight="1">
      <c r="A1" s="227" t="s">
        <v>221</v>
      </c>
    </row>
    <row r="2" spans="1:1" ht="24" customHeight="1">
      <c r="A2" s="228"/>
    </row>
    <row r="3" spans="1:1" ht="18.75">
      <c r="A3" s="229" t="s">
        <v>17</v>
      </c>
    </row>
    <row r="4" spans="1:1" ht="111" customHeight="1">
      <c r="A4" s="230" t="s">
        <v>204</v>
      </c>
    </row>
    <row r="5" spans="1:1" ht="21.75" customHeight="1">
      <c r="A5" s="229" t="s">
        <v>35</v>
      </c>
    </row>
    <row r="6" spans="1:1" ht="49.5" customHeight="1">
      <c r="A6" s="231" t="s">
        <v>212</v>
      </c>
    </row>
    <row r="7" spans="1:1" ht="22.5" customHeight="1">
      <c r="A7" s="231" t="s">
        <v>186</v>
      </c>
    </row>
    <row r="8" spans="1:1" ht="15">
      <c r="A8" s="231" t="s">
        <v>205</v>
      </c>
    </row>
    <row r="9" spans="1:1" ht="27" customHeight="1">
      <c r="A9" s="232" t="s">
        <v>39</v>
      </c>
    </row>
    <row r="10" spans="1:1" ht="22.5" customHeight="1">
      <c r="A10" s="232" t="s">
        <v>40</v>
      </c>
    </row>
    <row r="11" spans="1:1" ht="56.25" customHeight="1">
      <c r="A11" s="231" t="s">
        <v>206</v>
      </c>
    </row>
    <row r="12" spans="1:1" ht="40.5" customHeight="1">
      <c r="A12" s="231" t="s">
        <v>187</v>
      </c>
    </row>
    <row r="13" spans="1:1" ht="39.75" customHeight="1">
      <c r="A13" s="231" t="s">
        <v>41</v>
      </c>
    </row>
    <row r="14" spans="1:1" ht="54.75" customHeight="1">
      <c r="A14" s="231" t="s">
        <v>207</v>
      </c>
    </row>
    <row r="15" spans="1:1" ht="42" customHeight="1">
      <c r="A15" s="231" t="s">
        <v>170</v>
      </c>
    </row>
    <row r="16" spans="1:1" ht="18.75">
      <c r="A16" s="229" t="s">
        <v>159</v>
      </c>
    </row>
    <row r="17" spans="1:1" ht="99.75" customHeight="1">
      <c r="A17" s="233" t="s">
        <v>217</v>
      </c>
    </row>
    <row r="18" spans="1:1" ht="24.75" customHeight="1">
      <c r="A18" s="234" t="s">
        <v>161</v>
      </c>
    </row>
    <row r="19" spans="1:1" ht="15">
      <c r="A19" s="234" t="s">
        <v>21</v>
      </c>
    </row>
    <row r="20" spans="1:1" ht="21" customHeight="1">
      <c r="A20" s="235" t="s">
        <v>162</v>
      </c>
    </row>
    <row r="21" spans="1:1" ht="24.75" customHeight="1">
      <c r="A21" s="236" t="s">
        <v>42</v>
      </c>
    </row>
    <row r="22" spans="1:1" ht="15">
      <c r="A22" s="231" t="s">
        <v>18</v>
      </c>
    </row>
    <row r="23" spans="1:1" ht="15">
      <c r="A23" s="236" t="s">
        <v>43</v>
      </c>
    </row>
    <row r="24" spans="1:1" ht="15">
      <c r="A24" s="231" t="s">
        <v>208</v>
      </c>
    </row>
    <row r="25" spans="1:1" ht="24.75" customHeight="1">
      <c r="A25" s="236" t="s">
        <v>44</v>
      </c>
    </row>
    <row r="26" spans="1:1" ht="29.25" customHeight="1">
      <c r="A26" s="231" t="s">
        <v>27</v>
      </c>
    </row>
    <row r="27" spans="1:1" ht="15">
      <c r="A27" s="235" t="s">
        <v>163</v>
      </c>
    </row>
    <row r="28" spans="1:1" ht="19.5" customHeight="1">
      <c r="A28" s="231" t="s">
        <v>111</v>
      </c>
    </row>
    <row r="29" spans="1:1" ht="15">
      <c r="A29" s="236" t="s">
        <v>151</v>
      </c>
    </row>
    <row r="30" spans="1:1" ht="15">
      <c r="A30" s="231" t="s">
        <v>19</v>
      </c>
    </row>
    <row r="31" spans="1:1" ht="15">
      <c r="A31" s="235" t="s">
        <v>188</v>
      </c>
    </row>
    <row r="32" spans="1:1" ht="30">
      <c r="A32" s="231" t="s">
        <v>189</v>
      </c>
    </row>
    <row r="33" spans="1:1" ht="15">
      <c r="A33" s="236" t="s">
        <v>152</v>
      </c>
    </row>
    <row r="34" spans="1:1" ht="15">
      <c r="A34" s="231" t="s">
        <v>20</v>
      </c>
    </row>
    <row r="35" spans="1:1" ht="30" customHeight="1">
      <c r="A35" s="237" t="s">
        <v>45</v>
      </c>
    </row>
    <row r="36" spans="1:1" ht="27" customHeight="1">
      <c r="A36" s="232" t="s">
        <v>46</v>
      </c>
    </row>
    <row r="37" spans="1:1" ht="39" customHeight="1">
      <c r="A37" s="236" t="s">
        <v>153</v>
      </c>
    </row>
    <row r="38" spans="1:1" ht="45" customHeight="1">
      <c r="A38" s="231" t="s">
        <v>211</v>
      </c>
    </row>
    <row r="39" spans="1:1" ht="29.25" customHeight="1">
      <c r="A39" s="231" t="s">
        <v>26</v>
      </c>
    </row>
    <row r="40" spans="1:1" ht="24" customHeight="1">
      <c r="A40" s="231" t="s">
        <v>22</v>
      </c>
    </row>
    <row r="41" spans="1:1" ht="21.75" customHeight="1">
      <c r="A41" s="231" t="s">
        <v>23</v>
      </c>
    </row>
    <row r="42" spans="1:1" ht="15">
      <c r="A42" s="231" t="s">
        <v>24</v>
      </c>
    </row>
    <row r="43" spans="1:1" ht="26.25" customHeight="1">
      <c r="A43" s="236" t="s">
        <v>154</v>
      </c>
    </row>
    <row r="44" spans="1:1" ht="24" customHeight="1">
      <c r="A44" s="231" t="s">
        <v>25</v>
      </c>
    </row>
    <row r="45" spans="1:1" ht="23.25" customHeight="1">
      <c r="A45" s="232" t="s">
        <v>167</v>
      </c>
    </row>
    <row r="46" spans="1:1" ht="32.25" customHeight="1">
      <c r="A46" s="231" t="s">
        <v>168</v>
      </c>
    </row>
    <row r="47" spans="1:1" ht="48" customHeight="1">
      <c r="A47" s="231" t="s">
        <v>169</v>
      </c>
    </row>
    <row r="48" spans="1:1" ht="50.25" customHeight="1">
      <c r="A48" s="236" t="s">
        <v>155</v>
      </c>
    </row>
    <row r="49" spans="1:1" ht="56.25" customHeight="1">
      <c r="A49" s="231" t="s">
        <v>47</v>
      </c>
    </row>
    <row r="50" spans="1:1" ht="36.75" customHeight="1">
      <c r="A50" s="236" t="s">
        <v>190</v>
      </c>
    </row>
    <row r="51" spans="1:1" ht="34.5" customHeight="1">
      <c r="A51" s="231" t="s">
        <v>191</v>
      </c>
    </row>
    <row r="52" spans="1:1" ht="21.75" customHeight="1">
      <c r="A52" s="236" t="s">
        <v>48</v>
      </c>
    </row>
    <row r="53" spans="1:1" ht="29.25" customHeight="1">
      <c r="A53" s="231" t="s">
        <v>110</v>
      </c>
    </row>
    <row r="54" spans="1:1" ht="54.75" customHeight="1">
      <c r="A54" s="231" t="s">
        <v>209</v>
      </c>
    </row>
    <row r="55" spans="1:1" ht="56.25" customHeight="1">
      <c r="A55" s="231" t="s">
        <v>219</v>
      </c>
    </row>
    <row r="56" spans="1:1" ht="109.5" customHeight="1">
      <c r="A56" s="235" t="s">
        <v>220</v>
      </c>
    </row>
    <row r="57" spans="1:1" ht="23.25" customHeight="1">
      <c r="A57" s="229" t="s">
        <v>140</v>
      </c>
    </row>
    <row r="58" spans="1:1" ht="67.5" customHeight="1">
      <c r="A58" s="231" t="s">
        <v>160</v>
      </c>
    </row>
    <row r="59" spans="1:1" ht="23.25" customHeight="1">
      <c r="A59" s="234" t="s">
        <v>161</v>
      </c>
    </row>
    <row r="60" spans="1:1" ht="78.75" customHeight="1">
      <c r="A60" s="231" t="s">
        <v>192</v>
      </c>
    </row>
    <row r="61" spans="1:1" ht="78" customHeight="1">
      <c r="A61" s="235" t="s">
        <v>210</v>
      </c>
    </row>
    <row r="62" spans="1:1">
      <c r="A62" s="228"/>
    </row>
  </sheetData>
  <sheetProtection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53"/>
  <sheetViews>
    <sheetView view="pageBreakPreview" topLeftCell="A16" zoomScaleNormal="100" zoomScaleSheetLayoutView="100" workbookViewId="0">
      <selection activeCell="B3" sqref="B3:C3"/>
    </sheetView>
  </sheetViews>
  <sheetFormatPr baseColWidth="10" defaultColWidth="11.5703125" defaultRowHeight="15"/>
  <cols>
    <col min="1" max="1" width="26.7109375" style="10" customWidth="1"/>
    <col min="2" max="2" width="106.28515625" style="10" customWidth="1"/>
    <col min="3" max="3" width="13" style="14" customWidth="1"/>
    <col min="4" max="4" width="2.140625" style="10" hidden="1" customWidth="1"/>
    <col min="5" max="5" width="11.5703125" style="10" hidden="1" customWidth="1"/>
    <col min="6" max="16384" width="11.5703125" style="10"/>
  </cols>
  <sheetData>
    <row r="1" spans="1:5" ht="4.5" customHeight="1">
      <c r="A1" s="8"/>
      <c r="B1" s="9"/>
      <c r="C1" s="9"/>
    </row>
    <row r="2" spans="1:5" ht="85.5" customHeight="1">
      <c r="A2" s="181"/>
      <c r="B2" s="240" t="s">
        <v>222</v>
      </c>
      <c r="C2" s="240"/>
    </row>
    <row r="3" spans="1:5" ht="18" customHeight="1">
      <c r="A3" s="215" t="s">
        <v>36</v>
      </c>
      <c r="B3" s="247"/>
      <c r="C3" s="248"/>
      <c r="D3" s="157"/>
      <c r="E3" s="157"/>
    </row>
    <row r="4" spans="1:5" ht="18" customHeight="1">
      <c r="A4" s="216" t="s">
        <v>37</v>
      </c>
      <c r="B4" s="243"/>
      <c r="C4" s="244"/>
      <c r="D4" s="157"/>
      <c r="E4" s="157"/>
    </row>
    <row r="5" spans="1:5" ht="18" customHeight="1">
      <c r="A5" s="217" t="s">
        <v>38</v>
      </c>
      <c r="B5" s="245"/>
      <c r="C5" s="246"/>
      <c r="D5" s="157"/>
      <c r="E5" s="157"/>
    </row>
    <row r="6" spans="1:5" ht="56.25" customHeight="1">
      <c r="A6" s="217" t="s">
        <v>215</v>
      </c>
      <c r="B6" s="243"/>
      <c r="C6" s="244"/>
      <c r="D6" s="157"/>
      <c r="E6" s="157"/>
    </row>
    <row r="7" spans="1:5" ht="18" customHeight="1">
      <c r="A7" s="218" t="s">
        <v>49</v>
      </c>
      <c r="B7" s="241"/>
      <c r="C7" s="242"/>
      <c r="D7" s="157"/>
      <c r="E7" s="157"/>
    </row>
    <row r="8" spans="1:5" ht="34.5" customHeight="1">
      <c r="A8" s="219" t="s">
        <v>216</v>
      </c>
      <c r="B8" s="239"/>
      <c r="C8" s="239"/>
      <c r="D8" s="239"/>
      <c r="E8" s="239"/>
    </row>
    <row r="9" spans="1:5" ht="29.25" customHeight="1">
      <c r="A9" s="182" t="s">
        <v>178</v>
      </c>
      <c r="B9" s="183"/>
      <c r="C9" s="184"/>
    </row>
    <row r="10" spans="1:5" ht="18" customHeight="1">
      <c r="A10" s="185">
        <v>1</v>
      </c>
      <c r="B10" s="186" t="s">
        <v>106</v>
      </c>
      <c r="C10" s="187" t="s">
        <v>144</v>
      </c>
      <c r="D10" s="12"/>
    </row>
    <row r="11" spans="1:5" ht="45">
      <c r="A11" s="188">
        <v>2</v>
      </c>
      <c r="B11" s="189" t="s">
        <v>193</v>
      </c>
      <c r="C11" s="190" t="s">
        <v>144</v>
      </c>
    </row>
    <row r="12" spans="1:5" ht="60">
      <c r="A12" s="188">
        <v>3</v>
      </c>
      <c r="B12" s="189" t="s">
        <v>107</v>
      </c>
      <c r="C12" s="190" t="s">
        <v>144</v>
      </c>
    </row>
    <row r="13" spans="1:5" ht="210">
      <c r="A13" s="191">
        <v>4</v>
      </c>
      <c r="B13" s="192" t="s">
        <v>223</v>
      </c>
      <c r="C13" s="190" t="s">
        <v>144</v>
      </c>
      <c r="D13" s="12"/>
    </row>
    <row r="14" spans="1:5" ht="16.5">
      <c r="A14" s="193" t="s">
        <v>141</v>
      </c>
      <c r="B14" s="238" t="str">
        <f>IF(D14=0,"Remplir les cases C13, C14, C15 et C16 afin de connaître la situation de l'agent",IF(D14=4,"Vous pouvez compléter l'un des onglets suivants en vous referant bien à la notice explicative","Les conditions ne sont pas remplies, votre agent n'est éligible à aucun dispositif"))</f>
        <v>Remplir les cases C13, C14, C15 et C16 afin de connaître la situation de l'agent</v>
      </c>
      <c r="C14" s="238"/>
      <c r="D14" s="13">
        <f>COUNTIF(C10:C13,"oui")</f>
        <v>0</v>
      </c>
      <c r="E14" s="10" t="str">
        <f>IF(D14=4,"VRAI",IF(D14=0,"","FAUX"))</f>
        <v/>
      </c>
    </row>
    <row r="15" spans="1:5" ht="22.5" customHeight="1">
      <c r="A15" s="52"/>
      <c r="C15" s="53"/>
    </row>
    <row r="45" ht="28.5" customHeight="1"/>
    <row r="46" ht="27" customHeight="1"/>
    <row r="53" ht="26.25" customHeight="1"/>
  </sheetData>
  <sheetProtection algorithmName="SHA-512" hashValue="UDuG73E2iWQSIexwYiZVCudZo2D9OX2ZQet8sSnO6Z5ikDtq5ija9FljBn6Q/KcgROmxWrkWb7Y8m8tbQu1V+w==" saltValue="KWqaF7Eee1NIbQgrNC2Iog==" spinCount="100000" sheet="1" objects="1" scenarios="1" formatCells="0" formatColumns="0" formatRows="0" selectLockedCells="1"/>
  <mergeCells count="8">
    <mergeCell ref="B14:C14"/>
    <mergeCell ref="B8:E8"/>
    <mergeCell ref="B2:C2"/>
    <mergeCell ref="B7:C7"/>
    <mergeCell ref="B6:C6"/>
    <mergeCell ref="B5:C5"/>
    <mergeCell ref="B4:C4"/>
    <mergeCell ref="B3:C3"/>
  </mergeCells>
  <phoneticPr fontId="0" type="noConversion"/>
  <conditionalFormatting sqref="B14">
    <cfRule type="expression" dxfId="17" priority="5" stopIfTrue="1">
      <formula>$E$14="VRAI"</formula>
    </cfRule>
    <cfRule type="expression" dxfId="16" priority="6" stopIfTrue="1">
      <formula>$E$14="FAUX"</formula>
    </cfRule>
  </conditionalFormatting>
  <conditionalFormatting sqref="C10:C12">
    <cfRule type="cellIs" dxfId="15" priority="3" stopIfTrue="1" operator="equal">
      <formula>"Non"</formula>
    </cfRule>
    <cfRule type="cellIs" dxfId="14" priority="4" stopIfTrue="1" operator="equal">
      <formula>"Oui"</formula>
    </cfRule>
  </conditionalFormatting>
  <conditionalFormatting sqref="C13">
    <cfRule type="cellIs" dxfId="13" priority="1" stopIfTrue="1" operator="equal">
      <formula>"Non"</formula>
    </cfRule>
    <cfRule type="cellIs" dxfId="12" priority="2" stopIfTrue="1" operator="equal">
      <formula>"Oui"</formula>
    </cfRule>
  </conditionalFormatting>
  <dataValidations count="1">
    <dataValidation type="list" allowBlank="1" showInputMessage="1" showErrorMessage="1" sqref="C10:C13">
      <formula1>OuiNon</formula1>
    </dataValidation>
  </dataValidations>
  <pageMargins left="0.78740157499999996" right="0.78740157499999996" top="0.48" bottom="0.49" header="0.4921259845" footer="0.4921259845"/>
  <pageSetup paperSize="9" scale="81"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dimension ref="A1:AA54"/>
  <sheetViews>
    <sheetView view="pageBreakPreview" zoomScaleNormal="100" zoomScaleSheetLayoutView="100" workbookViewId="0">
      <selection activeCell="B16" sqref="B16"/>
    </sheetView>
  </sheetViews>
  <sheetFormatPr baseColWidth="10" defaultRowHeight="15"/>
  <cols>
    <col min="1" max="1" width="20.140625" style="94" customWidth="1"/>
    <col min="2" max="2" width="38.42578125" style="60" customWidth="1"/>
    <col min="3" max="4" width="11.42578125" style="60"/>
    <col min="5" max="5" width="9.85546875" style="60" customWidth="1"/>
    <col min="6" max="6" width="10.28515625" style="60" hidden="1" customWidth="1"/>
    <col min="7" max="7" width="10.28515625" style="60" customWidth="1"/>
    <col min="8" max="8" width="10.140625" style="60" hidden="1" customWidth="1"/>
    <col min="9" max="9" width="10.5703125" style="60" customWidth="1"/>
    <col min="10" max="10" width="13.42578125" style="60" customWidth="1"/>
    <col min="11" max="11" width="6.5703125" style="60" hidden="1" customWidth="1"/>
    <col min="12" max="12" width="11.5703125" style="60" customWidth="1"/>
    <col min="13" max="13" width="7.85546875" style="60" hidden="1" customWidth="1"/>
    <col min="14" max="14" width="8.28515625" style="60" customWidth="1"/>
    <col min="15" max="15" width="8.85546875" style="60" customWidth="1"/>
    <col min="16" max="16" width="22.5703125" style="93" hidden="1" customWidth="1"/>
    <col min="17" max="17" width="16.28515625" style="93" hidden="1" customWidth="1"/>
    <col min="18" max="18" width="12.85546875" style="81" customWidth="1"/>
    <col min="19" max="19" width="6.28515625" style="60" hidden="1" customWidth="1"/>
    <col min="20" max="20" width="6.5703125" style="60" hidden="1" customWidth="1"/>
    <col min="21" max="27" width="11.42578125" style="60" hidden="1" customWidth="1"/>
    <col min="28" max="16384" width="11.42578125" style="60"/>
  </cols>
  <sheetData>
    <row r="1" spans="1:26" ht="4.5" customHeight="1">
      <c r="A1" s="58"/>
      <c r="B1" s="59"/>
      <c r="C1" s="59"/>
      <c r="D1" s="59"/>
      <c r="E1" s="59"/>
      <c r="F1" s="59"/>
      <c r="G1" s="59"/>
      <c r="H1" s="59"/>
      <c r="I1" s="59"/>
      <c r="J1" s="59"/>
      <c r="K1" s="59"/>
      <c r="L1" s="59"/>
      <c r="M1" s="59"/>
      <c r="N1" s="59"/>
      <c r="O1" s="59"/>
      <c r="P1" s="59"/>
      <c r="Q1" s="59"/>
      <c r="R1" s="59"/>
      <c r="S1" s="64"/>
      <c r="T1" s="64"/>
    </row>
    <row r="2" spans="1:26" ht="28.5" customHeight="1">
      <c r="A2" s="249" t="s">
        <v>224</v>
      </c>
      <c r="B2" s="249"/>
      <c r="C2" s="249"/>
      <c r="D2" s="249"/>
      <c r="E2" s="249"/>
      <c r="F2" s="249"/>
      <c r="G2" s="249"/>
      <c r="H2" s="249"/>
      <c r="I2" s="249"/>
      <c r="J2" s="249"/>
      <c r="K2" s="249"/>
      <c r="L2" s="249"/>
      <c r="M2" s="249"/>
      <c r="N2" s="249"/>
      <c r="O2" s="249"/>
      <c r="P2" s="249"/>
      <c r="Q2" s="249"/>
      <c r="R2" s="249"/>
    </row>
    <row r="3" spans="1:26" ht="4.5" customHeight="1">
      <c r="A3" s="58"/>
      <c r="B3" s="59"/>
      <c r="C3" s="59"/>
      <c r="D3" s="59"/>
      <c r="E3" s="59"/>
      <c r="F3" s="59"/>
      <c r="G3" s="59"/>
      <c r="H3" s="59"/>
      <c r="I3" s="59"/>
      <c r="J3" s="59"/>
      <c r="K3" s="59"/>
      <c r="L3" s="59"/>
      <c r="M3" s="59"/>
      <c r="N3" s="59"/>
      <c r="O3" s="59"/>
      <c r="P3" s="59"/>
      <c r="Q3" s="59"/>
      <c r="R3" s="59"/>
      <c r="S3" s="64"/>
      <c r="T3" s="64"/>
    </row>
    <row r="4" spans="1:26" ht="7.5" customHeight="1">
      <c r="A4" s="61"/>
      <c r="B4" s="62"/>
      <c r="C4" s="62"/>
      <c r="D4" s="62"/>
      <c r="E4" s="62"/>
      <c r="F4" s="62"/>
      <c r="G4" s="62"/>
      <c r="H4" s="62"/>
      <c r="I4" s="62"/>
      <c r="J4" s="62"/>
      <c r="K4" s="62" t="e">
        <f>IF(((YEAR(H13)-YEAR(F13))*12+MONTH(H13)-MONTH(F13))+(((DAY(H13)-DAY(F13))+1)/30)&lt;0,0,((YEAR(H13)-YEAR(F13))*12+MONTH(H13)-MONTH(F13))+(((DAY(H13)-DAY(F13))+1)/30))</f>
        <v>#VALUE!</v>
      </c>
      <c r="L4" s="62"/>
      <c r="M4" s="62"/>
      <c r="N4" s="62"/>
      <c r="O4" s="62"/>
      <c r="P4" s="63"/>
      <c r="Q4" s="63"/>
      <c r="R4" s="65"/>
    </row>
    <row r="5" spans="1:26" ht="16.5">
      <c r="A5" s="226" t="s">
        <v>36</v>
      </c>
      <c r="B5" s="256" t="str">
        <f>IF('Conditions de date et d''emploi'!$E$14="VRAI",'Conditions de date et d''emploi'!B3:C3,"L'agent ne remplit pas les conditions")</f>
        <v>L'agent ne remplit pas les conditions</v>
      </c>
      <c r="C5" s="257"/>
      <c r="D5" s="124"/>
      <c r="E5" s="260" t="s">
        <v>158</v>
      </c>
      <c r="F5" s="261"/>
      <c r="G5" s="261"/>
      <c r="H5" s="261"/>
      <c r="I5" s="261"/>
      <c r="J5" s="261"/>
      <c r="K5" s="261"/>
      <c r="L5" s="261"/>
      <c r="M5" s="261"/>
      <c r="N5" s="261"/>
      <c r="O5" s="261"/>
      <c r="P5" s="261"/>
      <c r="Q5" s="261"/>
      <c r="R5" s="261"/>
    </row>
    <row r="6" spans="1:26" ht="16.5">
      <c r="A6" s="226" t="s">
        <v>37</v>
      </c>
      <c r="B6" s="256" t="str">
        <f>IF('Conditions de date et d''emploi'!$E$14="VRAI",'Conditions de date et d''emploi'!B4:C4,"L'agent ne remplit pas les conditions")</f>
        <v>L'agent ne remplit pas les conditions</v>
      </c>
      <c r="C6" s="257"/>
      <c r="D6" s="124"/>
      <c r="E6" s="261"/>
      <c r="F6" s="261"/>
      <c r="G6" s="261"/>
      <c r="H6" s="261"/>
      <c r="I6" s="261"/>
      <c r="J6" s="261"/>
      <c r="K6" s="261"/>
      <c r="L6" s="261"/>
      <c r="M6" s="261"/>
      <c r="N6" s="261"/>
      <c r="O6" s="261"/>
      <c r="P6" s="261"/>
      <c r="Q6" s="261"/>
      <c r="R6" s="261"/>
    </row>
    <row r="7" spans="1:26" ht="16.5" customHeight="1">
      <c r="A7" s="220" t="s">
        <v>38</v>
      </c>
      <c r="B7" s="258" t="str">
        <f>IF('Conditions de date et d''emploi'!$E$14="VRAI",'Conditions de date et d''emploi'!B5:C5,"L'agent ne remplit pas les conditions")</f>
        <v>L'agent ne remplit pas les conditions</v>
      </c>
      <c r="C7" s="259"/>
      <c r="D7" s="125"/>
      <c r="E7" s="261"/>
      <c r="F7" s="261"/>
      <c r="G7" s="261"/>
      <c r="H7" s="261"/>
      <c r="I7" s="261"/>
      <c r="J7" s="261"/>
      <c r="K7" s="261"/>
      <c r="L7" s="261"/>
      <c r="M7" s="261"/>
      <c r="N7" s="261"/>
      <c r="O7" s="261"/>
      <c r="P7" s="261"/>
      <c r="Q7" s="261"/>
      <c r="R7" s="261"/>
    </row>
    <row r="8" spans="1:26" ht="68.25" customHeight="1">
      <c r="A8" s="220" t="s">
        <v>218</v>
      </c>
      <c r="B8" s="256" t="str">
        <f>IF('Conditions de date et d''emploi'!$E$14="VRAI",'Conditions de date et d''emploi'!B6:C6,"L'agent ne remplit pas les conditions")</f>
        <v>L'agent ne remplit pas les conditions</v>
      </c>
      <c r="C8" s="257"/>
      <c r="D8" s="124"/>
      <c r="E8" s="261"/>
      <c r="F8" s="261"/>
      <c r="G8" s="261"/>
      <c r="H8" s="261"/>
      <c r="I8" s="261"/>
      <c r="J8" s="261"/>
      <c r="K8" s="261"/>
      <c r="L8" s="261"/>
      <c r="M8" s="261"/>
      <c r="N8" s="261"/>
      <c r="O8" s="261"/>
      <c r="P8" s="261"/>
      <c r="Q8" s="261"/>
      <c r="R8" s="261"/>
    </row>
    <row r="9" spans="1:26" ht="24.75" customHeight="1">
      <c r="A9" s="220" t="s">
        <v>49</v>
      </c>
      <c r="B9" s="256" t="str">
        <f>IF('Conditions de date et d''emploi'!$E$14="VRAI",'Conditions de date et d''emploi'!B7:C7,"L'agent ne remplit pas les conditions")</f>
        <v>L'agent ne remplit pas les conditions</v>
      </c>
      <c r="C9" s="257"/>
      <c r="D9" s="124"/>
      <c r="E9" s="62"/>
      <c r="F9" s="62"/>
      <c r="G9" s="62"/>
      <c r="H9" s="62"/>
      <c r="I9" s="62"/>
      <c r="J9" s="62"/>
      <c r="K9" s="62"/>
      <c r="L9" s="62"/>
      <c r="M9" s="62"/>
      <c r="N9" s="62"/>
      <c r="O9" s="62"/>
      <c r="P9" s="63"/>
      <c r="Q9" s="63"/>
      <c r="R9" s="65"/>
      <c r="U9" s="119"/>
    </row>
    <row r="10" spans="1:26" ht="16.5" customHeight="1">
      <c r="A10" s="225" t="s">
        <v>148</v>
      </c>
      <c r="B10" s="256" t="str">
        <f>IF('Conditions de date et d''emploi'!$E$14="VRAI",'Conditions de date et d''emploi'!B8:C8,"L'agent ne remplit pas les conditions")</f>
        <v>L'agent ne remplit pas les conditions</v>
      </c>
      <c r="C10" s="257"/>
      <c r="D10" s="124"/>
      <c r="E10" s="62"/>
      <c r="F10" s="62"/>
      <c r="G10" s="62"/>
      <c r="H10" s="62"/>
      <c r="I10" s="62"/>
      <c r="J10" s="62"/>
      <c r="K10" s="62"/>
      <c r="L10" s="62"/>
      <c r="M10" s="62"/>
      <c r="N10" s="62"/>
      <c r="O10" s="62"/>
      <c r="P10" s="63"/>
      <c r="Q10" s="63"/>
      <c r="R10" s="65"/>
      <c r="U10" s="119"/>
    </row>
    <row r="11" spans="1:26" ht="18" customHeight="1">
      <c r="A11" s="66" t="s">
        <v>142</v>
      </c>
      <c r="B11" s="67"/>
      <c r="C11" s="62"/>
      <c r="D11" s="62"/>
      <c r="E11" s="62"/>
      <c r="F11" s="62"/>
      <c r="G11" s="62"/>
      <c r="H11" s="62"/>
      <c r="I11" s="62"/>
      <c r="J11" s="62"/>
      <c r="K11" s="62"/>
      <c r="L11" s="62"/>
      <c r="M11" s="62"/>
      <c r="N11" s="62"/>
      <c r="O11" s="62"/>
      <c r="P11" s="63"/>
      <c r="Q11" s="63"/>
      <c r="R11" s="65"/>
      <c r="U11" s="280" t="s">
        <v>203</v>
      </c>
      <c r="V11" s="280"/>
      <c r="W11" s="280"/>
      <c r="X11" s="280" t="s">
        <v>182</v>
      </c>
      <c r="Y11" s="280"/>
      <c r="Z11" s="280"/>
    </row>
    <row r="12" spans="1:26" s="68" customFormat="1" ht="61.5" customHeight="1">
      <c r="A12" s="197" t="s">
        <v>108</v>
      </c>
      <c r="B12" s="198" t="s">
        <v>109</v>
      </c>
      <c r="C12" s="199" t="s">
        <v>213</v>
      </c>
      <c r="D12" s="199" t="s">
        <v>150</v>
      </c>
      <c r="E12" s="198" t="s">
        <v>156</v>
      </c>
      <c r="F12" s="221" t="s">
        <v>10</v>
      </c>
      <c r="G12" s="198" t="s">
        <v>157</v>
      </c>
      <c r="H12" s="221" t="s">
        <v>11</v>
      </c>
      <c r="I12" s="198" t="s">
        <v>136</v>
      </c>
      <c r="J12" s="200" t="s">
        <v>149</v>
      </c>
      <c r="K12" s="222" t="s">
        <v>0</v>
      </c>
      <c r="L12" s="200" t="s">
        <v>137</v>
      </c>
      <c r="M12" s="224" t="s">
        <v>1</v>
      </c>
      <c r="N12" s="201" t="s">
        <v>138</v>
      </c>
      <c r="O12" s="198" t="s">
        <v>139</v>
      </c>
      <c r="P12" s="223" t="s">
        <v>12</v>
      </c>
      <c r="Q12" s="223" t="s">
        <v>16</v>
      </c>
      <c r="R12" s="202" t="s">
        <v>179</v>
      </c>
      <c r="S12" s="250" t="s">
        <v>15</v>
      </c>
      <c r="T12" s="251"/>
      <c r="U12" s="118" t="s">
        <v>146</v>
      </c>
      <c r="V12" s="54" t="s">
        <v>147</v>
      </c>
      <c r="W12" s="54" t="s">
        <v>135</v>
      </c>
      <c r="X12" s="118" t="s">
        <v>146</v>
      </c>
      <c r="Y12" s="54" t="s">
        <v>147</v>
      </c>
      <c r="Z12" s="54" t="s">
        <v>135</v>
      </c>
    </row>
    <row r="13" spans="1:26">
      <c r="A13" s="145" t="str">
        <f>IF(B13="","",1)</f>
        <v/>
      </c>
      <c r="B13" s="107"/>
      <c r="C13" s="108"/>
      <c r="D13" s="108"/>
      <c r="E13" s="109"/>
      <c r="F13" s="110" t="str">
        <f>IF(E13="","",IF(E13&lt;Binf,Binf,E13))</f>
        <v/>
      </c>
      <c r="G13" s="109"/>
      <c r="H13" s="111" t="str">
        <f t="shared" ref="H13:H30" si="0">IF(G13="","",IF(G13&gt;Bsupp,Bsupp,G13))</f>
        <v/>
      </c>
      <c r="I13" s="146" t="str">
        <f>IF(H13="","",IF(((YEAR(H13)-YEAR(F13))*12+MONTH(H13)-MONTH(F13))+(((DAY(H13)-DAY(F13))+1)/30)&lt;0,0,((YEAR(H13)-YEAR(F13))*12+MONTH(H13)-MONTH(F13))+(((DAY(H13)-DAY(F13))+1)/30)))</f>
        <v/>
      </c>
      <c r="J13" s="112"/>
      <c r="K13" s="113" t="str">
        <f t="shared" ref="K13:K30" si="1">IF(J13="","",VLOOKUP(J13,tpstravail,2,FALSE))</f>
        <v/>
      </c>
      <c r="L13" s="115"/>
      <c r="M13" s="114" t="str">
        <f t="shared" ref="M13:M30" si="2">IF(ISERR(L13/K13*100),"",L13/K13*100)</f>
        <v/>
      </c>
      <c r="N13" s="145" t="str">
        <f>IF(L13="","",IF($B$10="Oui",1,IF(M13&gt;=50,1,0.75)))</f>
        <v/>
      </c>
      <c r="O13" s="148" t="str">
        <f>IF(I13="","",IF(S13="",0,N13*I13))</f>
        <v/>
      </c>
      <c r="P13" s="149" t="str">
        <f>IF(E13="","",IF(E13&lt;b_2009,b_2009,E13))</f>
        <v/>
      </c>
      <c r="Q13" s="149">
        <f>IF(H13&gt;Bsupp,Bsupp,H13)</f>
        <v>41363</v>
      </c>
      <c r="R13" s="148" t="str">
        <f>IF(O13="","",IF(P13="",0,IF(H13&lt;P13,0,(((YEAR(Q13)-YEAR(P13))*12+MONTH(Q13)-MONTH(P13))+(((DAY(Q13)-DAY(P13))+1)/30))*N13)))</f>
        <v/>
      </c>
      <c r="S13" s="69" t="str">
        <f>IF(H13="","",((YEAR(H13)-YEAR(F13))*12+MONTH(H13)-MONTH(F13)*N13))</f>
        <v/>
      </c>
      <c r="T13" s="70" t="str">
        <f>IF(H13="","",((DAY(H13)-DAY(F13)+1)*N13))</f>
        <v/>
      </c>
      <c r="U13" s="120">
        <f>IF(L13&gt;=35,O13-R13,0)</f>
        <v>0</v>
      </c>
      <c r="V13" s="120">
        <f>IF(AND(L13&gt;=17.5,L13&lt;35),O13-R13,0)</f>
        <v>0</v>
      </c>
      <c r="W13" s="120">
        <f>IF(L13="",0,IF(L13&lt;17.5,O13-R13,0))</f>
        <v>0</v>
      </c>
      <c r="X13" s="120">
        <f>IF(L13&gt;=35,R13,0)</f>
        <v>0</v>
      </c>
      <c r="Y13" s="120">
        <f>IF(AND(L13&gt;=17.5,L13&lt;35),R13,0)</f>
        <v>0</v>
      </c>
      <c r="Z13" s="120">
        <f>IF(L13="",0,IF(L13&lt;17.5,R13,0))</f>
        <v>0</v>
      </c>
    </row>
    <row r="14" spans="1:26">
      <c r="A14" s="145" t="str">
        <f t="shared" ref="A14:A30" si="3">IF(B14="","",A13+1)</f>
        <v/>
      </c>
      <c r="B14" s="107"/>
      <c r="C14" s="108"/>
      <c r="D14" s="108"/>
      <c r="E14" s="109"/>
      <c r="F14" s="110" t="str">
        <f t="shared" ref="F14:F30" si="4">IF(E14="","",IF(E14&lt;Binf,Binf,E14))</f>
        <v/>
      </c>
      <c r="G14" s="109"/>
      <c r="H14" s="111" t="str">
        <f t="shared" si="0"/>
        <v/>
      </c>
      <c r="I14" s="146" t="str">
        <f t="shared" ref="I14:I30" si="5">IF(H14="","",IF(((YEAR(H14)-YEAR(F14))*12+MONTH(H14)-MONTH(F14))+(((DAY(H14)-DAY(F14))+1)/30)&lt;0,0,((YEAR(H14)-YEAR(F14))*12+MONTH(H14)-MONTH(F14))+(((DAY(H14)-DAY(F14))+1)/30)))</f>
        <v/>
      </c>
      <c r="J14" s="112"/>
      <c r="K14" s="113" t="str">
        <f t="shared" si="1"/>
        <v/>
      </c>
      <c r="L14" s="116"/>
      <c r="M14" s="114" t="str">
        <f t="shared" si="2"/>
        <v/>
      </c>
      <c r="N14" s="145" t="str">
        <f t="shared" ref="N14:N30" si="6">IF(L14="","",IF($B$10="Oui",1,IF(M14&gt;=50,1,0.75)))</f>
        <v/>
      </c>
      <c r="O14" s="148" t="str">
        <f>IF(I14="","",IF(S14="",0,N14*I14))</f>
        <v/>
      </c>
      <c r="P14" s="149" t="str">
        <f t="shared" ref="P14:P30" si="7">IF(E14="","",IF(E14&lt;b_2009,b_2009,E14))</f>
        <v/>
      </c>
      <c r="Q14" s="149">
        <f t="shared" ref="Q14:Q30" si="8">IF(H14&gt;Bsupp,Bsupp,H14)</f>
        <v>41363</v>
      </c>
      <c r="R14" s="148" t="str">
        <f t="shared" ref="R14:R30" si="9">IF(O14="","",IF(P14="",0,IF(H14&lt;P14,0,(((YEAR(Q14)-YEAR(P14))*12+MONTH(Q14)-MONTH(P14))+(((DAY(Q14)-DAY(P14))+1)/30))*N14)))</f>
        <v/>
      </c>
      <c r="S14" s="69" t="str">
        <f t="shared" ref="S14:S30" si="10">IF(H14="","",((YEAR(H14)-YEAR(F14))*12+MONTH(H14)-MONTH(F14)*N14))</f>
        <v/>
      </c>
      <c r="T14" s="70" t="str">
        <f t="shared" ref="T14:T30" si="11">IF(H14="","",((DAY(H14)-DAY(F14)+1)*N14))</f>
        <v/>
      </c>
      <c r="U14" s="120">
        <f t="shared" ref="U14:U30" si="12">IF(L14&gt;=35,O14-R14,0)</f>
        <v>0</v>
      </c>
      <c r="V14" s="120">
        <f t="shared" ref="V14:V30" si="13">IF(AND(L14&gt;=17.5,L14&lt;35),O14-R14,0)</f>
        <v>0</v>
      </c>
      <c r="W14" s="120">
        <f t="shared" ref="W14:W30" si="14">IF(L14="",0,IF(L14&lt;17.5,O14-R14,0))</f>
        <v>0</v>
      </c>
      <c r="X14" s="120">
        <f t="shared" ref="X14:X30" si="15">IF(L14&gt;=35,R14,0)</f>
        <v>0</v>
      </c>
      <c r="Y14" s="120">
        <f t="shared" ref="Y14:Y30" si="16">IF(AND(L14&gt;=17.5,L14&lt;35),R14,0)</f>
        <v>0</v>
      </c>
      <c r="Z14" s="120">
        <f t="shared" ref="Z14:Z30" si="17">IF(L14="",0,IF(L14&lt;17.5,R14,0))</f>
        <v>0</v>
      </c>
    </row>
    <row r="15" spans="1:26">
      <c r="A15" s="145" t="str">
        <f t="shared" si="3"/>
        <v/>
      </c>
      <c r="B15" s="107"/>
      <c r="C15" s="108"/>
      <c r="D15" s="108"/>
      <c r="E15" s="109"/>
      <c r="F15" s="110" t="str">
        <f t="shared" si="4"/>
        <v/>
      </c>
      <c r="G15" s="109"/>
      <c r="H15" s="111" t="str">
        <f>IF(G15="","",IF(G15&gt;Bsupp,Bsupp,G15))</f>
        <v/>
      </c>
      <c r="I15" s="146" t="str">
        <f t="shared" si="5"/>
        <v/>
      </c>
      <c r="J15" s="112"/>
      <c r="K15" s="113" t="str">
        <f t="shared" si="1"/>
        <v/>
      </c>
      <c r="L15" s="116"/>
      <c r="M15" s="114" t="str">
        <f t="shared" si="2"/>
        <v/>
      </c>
      <c r="N15" s="145" t="str">
        <f t="shared" si="6"/>
        <v/>
      </c>
      <c r="O15" s="148" t="str">
        <f>IF(I15="","",IF(S15="",0,N15*I15))</f>
        <v/>
      </c>
      <c r="P15" s="149" t="str">
        <f t="shared" si="7"/>
        <v/>
      </c>
      <c r="Q15" s="149">
        <f t="shared" si="8"/>
        <v>41363</v>
      </c>
      <c r="R15" s="148" t="str">
        <f t="shared" si="9"/>
        <v/>
      </c>
      <c r="S15" s="69" t="str">
        <f t="shared" si="10"/>
        <v/>
      </c>
      <c r="T15" s="70" t="str">
        <f t="shared" si="11"/>
        <v/>
      </c>
      <c r="U15" s="120">
        <f t="shared" si="12"/>
        <v>0</v>
      </c>
      <c r="V15" s="120">
        <f t="shared" si="13"/>
        <v>0</v>
      </c>
      <c r="W15" s="120">
        <f t="shared" si="14"/>
        <v>0</v>
      </c>
      <c r="X15" s="120">
        <f t="shared" si="15"/>
        <v>0</v>
      </c>
      <c r="Y15" s="120">
        <f t="shared" si="16"/>
        <v>0</v>
      </c>
      <c r="Z15" s="120">
        <f t="shared" si="17"/>
        <v>0</v>
      </c>
    </row>
    <row r="16" spans="1:26">
      <c r="A16" s="145" t="str">
        <f t="shared" si="3"/>
        <v/>
      </c>
      <c r="B16" s="107"/>
      <c r="C16" s="108"/>
      <c r="D16" s="108"/>
      <c r="E16" s="109"/>
      <c r="F16" s="110" t="str">
        <f t="shared" si="4"/>
        <v/>
      </c>
      <c r="G16" s="109"/>
      <c r="H16" s="111" t="str">
        <f t="shared" si="0"/>
        <v/>
      </c>
      <c r="I16" s="147" t="str">
        <f t="shared" si="5"/>
        <v/>
      </c>
      <c r="J16" s="112"/>
      <c r="K16" s="113" t="str">
        <f t="shared" si="1"/>
        <v/>
      </c>
      <c r="L16" s="116"/>
      <c r="M16" s="114" t="str">
        <f t="shared" si="2"/>
        <v/>
      </c>
      <c r="N16" s="145" t="str">
        <f t="shared" si="6"/>
        <v/>
      </c>
      <c r="O16" s="148" t="str">
        <f>IF(I16="","",IF(S16="",0,N16*I16))</f>
        <v/>
      </c>
      <c r="P16" s="149" t="str">
        <f t="shared" si="7"/>
        <v/>
      </c>
      <c r="Q16" s="149">
        <f t="shared" si="8"/>
        <v>41363</v>
      </c>
      <c r="R16" s="148" t="str">
        <f t="shared" si="9"/>
        <v/>
      </c>
      <c r="S16" s="69" t="str">
        <f t="shared" si="10"/>
        <v/>
      </c>
      <c r="T16" s="70" t="str">
        <f t="shared" si="11"/>
        <v/>
      </c>
      <c r="U16" s="120">
        <f t="shared" si="12"/>
        <v>0</v>
      </c>
      <c r="V16" s="120">
        <f>IF(AND(L16&gt;=17.5,L16&lt;35),O16-R16,0)</f>
        <v>0</v>
      </c>
      <c r="W16" s="120">
        <f t="shared" si="14"/>
        <v>0</v>
      </c>
      <c r="X16" s="120">
        <f t="shared" si="15"/>
        <v>0</v>
      </c>
      <c r="Y16" s="120">
        <f t="shared" si="16"/>
        <v>0</v>
      </c>
      <c r="Z16" s="120">
        <f t="shared" si="17"/>
        <v>0</v>
      </c>
    </row>
    <row r="17" spans="1:26">
      <c r="A17" s="145" t="str">
        <f t="shared" si="3"/>
        <v/>
      </c>
      <c r="B17" s="107"/>
      <c r="C17" s="108"/>
      <c r="D17" s="108"/>
      <c r="E17" s="109"/>
      <c r="F17" s="110" t="str">
        <f t="shared" si="4"/>
        <v/>
      </c>
      <c r="G17" s="109"/>
      <c r="H17" s="111" t="str">
        <f t="shared" si="0"/>
        <v/>
      </c>
      <c r="I17" s="147" t="str">
        <f t="shared" si="5"/>
        <v/>
      </c>
      <c r="J17" s="112"/>
      <c r="K17" s="113" t="str">
        <f t="shared" si="1"/>
        <v/>
      </c>
      <c r="L17" s="116"/>
      <c r="M17" s="114" t="str">
        <f t="shared" si="2"/>
        <v/>
      </c>
      <c r="N17" s="145" t="str">
        <f t="shared" si="6"/>
        <v/>
      </c>
      <c r="O17" s="148" t="str">
        <f t="shared" ref="O17:O30" si="18">IF(I17="","",IF(S17="",0,N17*I17))</f>
        <v/>
      </c>
      <c r="P17" s="149" t="str">
        <f t="shared" si="7"/>
        <v/>
      </c>
      <c r="Q17" s="149">
        <f t="shared" si="8"/>
        <v>41363</v>
      </c>
      <c r="R17" s="148" t="str">
        <f t="shared" si="9"/>
        <v/>
      </c>
      <c r="S17" s="69" t="str">
        <f t="shared" si="10"/>
        <v/>
      </c>
      <c r="T17" s="70" t="str">
        <f t="shared" si="11"/>
        <v/>
      </c>
      <c r="U17" s="120">
        <f t="shared" si="12"/>
        <v>0</v>
      </c>
      <c r="V17" s="120">
        <f t="shared" si="13"/>
        <v>0</v>
      </c>
      <c r="W17" s="120">
        <f t="shared" si="14"/>
        <v>0</v>
      </c>
      <c r="X17" s="120">
        <f t="shared" si="15"/>
        <v>0</v>
      </c>
      <c r="Y17" s="120">
        <f t="shared" si="16"/>
        <v>0</v>
      </c>
      <c r="Z17" s="120">
        <f t="shared" si="17"/>
        <v>0</v>
      </c>
    </row>
    <row r="18" spans="1:26">
      <c r="A18" s="145" t="str">
        <f t="shared" si="3"/>
        <v/>
      </c>
      <c r="B18" s="107"/>
      <c r="C18" s="108"/>
      <c r="D18" s="108"/>
      <c r="E18" s="109"/>
      <c r="F18" s="110" t="str">
        <f t="shared" si="4"/>
        <v/>
      </c>
      <c r="G18" s="109"/>
      <c r="H18" s="111" t="str">
        <f t="shared" si="0"/>
        <v/>
      </c>
      <c r="I18" s="147" t="str">
        <f t="shared" si="5"/>
        <v/>
      </c>
      <c r="J18" s="112"/>
      <c r="K18" s="113" t="str">
        <f t="shared" si="1"/>
        <v/>
      </c>
      <c r="L18" s="116"/>
      <c r="M18" s="114" t="str">
        <f t="shared" si="2"/>
        <v/>
      </c>
      <c r="N18" s="145" t="str">
        <f t="shared" si="6"/>
        <v/>
      </c>
      <c r="O18" s="148" t="str">
        <f t="shared" si="18"/>
        <v/>
      </c>
      <c r="P18" s="149" t="str">
        <f t="shared" si="7"/>
        <v/>
      </c>
      <c r="Q18" s="149">
        <f t="shared" si="8"/>
        <v>41363</v>
      </c>
      <c r="R18" s="148" t="str">
        <f t="shared" si="9"/>
        <v/>
      </c>
      <c r="S18" s="69" t="str">
        <f t="shared" si="10"/>
        <v/>
      </c>
      <c r="T18" s="70" t="str">
        <f t="shared" si="11"/>
        <v/>
      </c>
      <c r="U18" s="120">
        <f t="shared" si="12"/>
        <v>0</v>
      </c>
      <c r="V18" s="120">
        <f t="shared" si="13"/>
        <v>0</v>
      </c>
      <c r="W18" s="120">
        <f t="shared" si="14"/>
        <v>0</v>
      </c>
      <c r="X18" s="120">
        <f t="shared" si="15"/>
        <v>0</v>
      </c>
      <c r="Y18" s="120">
        <f t="shared" si="16"/>
        <v>0</v>
      </c>
      <c r="Z18" s="120">
        <f t="shared" si="17"/>
        <v>0</v>
      </c>
    </row>
    <row r="19" spans="1:26">
      <c r="A19" s="145" t="str">
        <f t="shared" si="3"/>
        <v/>
      </c>
      <c r="B19" s="107"/>
      <c r="C19" s="108"/>
      <c r="D19" s="108"/>
      <c r="E19" s="109"/>
      <c r="F19" s="110" t="str">
        <f t="shared" si="4"/>
        <v/>
      </c>
      <c r="G19" s="109"/>
      <c r="H19" s="111" t="str">
        <f t="shared" si="0"/>
        <v/>
      </c>
      <c r="I19" s="147" t="str">
        <f t="shared" si="5"/>
        <v/>
      </c>
      <c r="J19" s="112"/>
      <c r="K19" s="113" t="str">
        <f t="shared" si="1"/>
        <v/>
      </c>
      <c r="L19" s="116"/>
      <c r="M19" s="114" t="str">
        <f t="shared" si="2"/>
        <v/>
      </c>
      <c r="N19" s="145" t="str">
        <f t="shared" si="6"/>
        <v/>
      </c>
      <c r="O19" s="148" t="str">
        <f t="shared" si="18"/>
        <v/>
      </c>
      <c r="P19" s="149" t="str">
        <f t="shared" si="7"/>
        <v/>
      </c>
      <c r="Q19" s="149">
        <f t="shared" si="8"/>
        <v>41363</v>
      </c>
      <c r="R19" s="148" t="str">
        <f t="shared" si="9"/>
        <v/>
      </c>
      <c r="S19" s="69" t="str">
        <f t="shared" si="10"/>
        <v/>
      </c>
      <c r="T19" s="70" t="str">
        <f t="shared" si="11"/>
        <v/>
      </c>
      <c r="U19" s="120">
        <f t="shared" si="12"/>
        <v>0</v>
      </c>
      <c r="V19" s="120">
        <f t="shared" si="13"/>
        <v>0</v>
      </c>
      <c r="W19" s="120">
        <f t="shared" si="14"/>
        <v>0</v>
      </c>
      <c r="X19" s="120">
        <f t="shared" si="15"/>
        <v>0</v>
      </c>
      <c r="Y19" s="120">
        <f t="shared" si="16"/>
        <v>0</v>
      </c>
      <c r="Z19" s="120">
        <f t="shared" si="17"/>
        <v>0</v>
      </c>
    </row>
    <row r="20" spans="1:26">
      <c r="A20" s="145" t="str">
        <f t="shared" si="3"/>
        <v/>
      </c>
      <c r="B20" s="107"/>
      <c r="C20" s="108"/>
      <c r="D20" s="108"/>
      <c r="E20" s="109"/>
      <c r="F20" s="110" t="str">
        <f t="shared" si="4"/>
        <v/>
      </c>
      <c r="G20" s="109"/>
      <c r="H20" s="111" t="str">
        <f t="shared" si="0"/>
        <v/>
      </c>
      <c r="I20" s="147" t="str">
        <f t="shared" si="5"/>
        <v/>
      </c>
      <c r="J20" s="112"/>
      <c r="K20" s="113" t="str">
        <f t="shared" si="1"/>
        <v/>
      </c>
      <c r="L20" s="116"/>
      <c r="M20" s="114" t="str">
        <f t="shared" si="2"/>
        <v/>
      </c>
      <c r="N20" s="145" t="str">
        <f t="shared" si="6"/>
        <v/>
      </c>
      <c r="O20" s="148" t="str">
        <f t="shared" si="18"/>
        <v/>
      </c>
      <c r="P20" s="149" t="str">
        <f t="shared" si="7"/>
        <v/>
      </c>
      <c r="Q20" s="149">
        <f t="shared" si="8"/>
        <v>41363</v>
      </c>
      <c r="R20" s="148" t="str">
        <f t="shared" si="9"/>
        <v/>
      </c>
      <c r="S20" s="69" t="str">
        <f t="shared" si="10"/>
        <v/>
      </c>
      <c r="T20" s="70" t="str">
        <f t="shared" si="11"/>
        <v/>
      </c>
      <c r="U20" s="120">
        <f t="shared" si="12"/>
        <v>0</v>
      </c>
      <c r="V20" s="120">
        <f t="shared" si="13"/>
        <v>0</v>
      </c>
      <c r="W20" s="120">
        <f t="shared" si="14"/>
        <v>0</v>
      </c>
      <c r="X20" s="120">
        <f t="shared" si="15"/>
        <v>0</v>
      </c>
      <c r="Y20" s="120">
        <f t="shared" si="16"/>
        <v>0</v>
      </c>
      <c r="Z20" s="120">
        <f t="shared" si="17"/>
        <v>0</v>
      </c>
    </row>
    <row r="21" spans="1:26">
      <c r="A21" s="145" t="str">
        <f t="shared" si="3"/>
        <v/>
      </c>
      <c r="B21" s="107"/>
      <c r="C21" s="108"/>
      <c r="D21" s="108"/>
      <c r="E21" s="109"/>
      <c r="F21" s="110" t="str">
        <f t="shared" si="4"/>
        <v/>
      </c>
      <c r="G21" s="109"/>
      <c r="H21" s="111" t="str">
        <f t="shared" si="0"/>
        <v/>
      </c>
      <c r="I21" s="147" t="str">
        <f t="shared" si="5"/>
        <v/>
      </c>
      <c r="J21" s="112"/>
      <c r="K21" s="113" t="str">
        <f t="shared" si="1"/>
        <v/>
      </c>
      <c r="L21" s="116"/>
      <c r="M21" s="114" t="str">
        <f t="shared" si="2"/>
        <v/>
      </c>
      <c r="N21" s="145" t="str">
        <f t="shared" si="6"/>
        <v/>
      </c>
      <c r="O21" s="148" t="str">
        <f t="shared" si="18"/>
        <v/>
      </c>
      <c r="P21" s="149" t="str">
        <f t="shared" si="7"/>
        <v/>
      </c>
      <c r="Q21" s="149">
        <f t="shared" si="8"/>
        <v>41363</v>
      </c>
      <c r="R21" s="148" t="str">
        <f t="shared" si="9"/>
        <v/>
      </c>
      <c r="S21" s="69" t="str">
        <f t="shared" si="10"/>
        <v/>
      </c>
      <c r="T21" s="70" t="str">
        <f t="shared" si="11"/>
        <v/>
      </c>
      <c r="U21" s="120">
        <f t="shared" si="12"/>
        <v>0</v>
      </c>
      <c r="V21" s="120">
        <f t="shared" si="13"/>
        <v>0</v>
      </c>
      <c r="W21" s="120">
        <f t="shared" si="14"/>
        <v>0</v>
      </c>
      <c r="X21" s="120">
        <f t="shared" si="15"/>
        <v>0</v>
      </c>
      <c r="Y21" s="120">
        <f t="shared" si="16"/>
        <v>0</v>
      </c>
      <c r="Z21" s="120">
        <f t="shared" si="17"/>
        <v>0</v>
      </c>
    </row>
    <row r="22" spans="1:26">
      <c r="A22" s="145" t="str">
        <f t="shared" si="3"/>
        <v/>
      </c>
      <c r="B22" s="107"/>
      <c r="C22" s="108"/>
      <c r="D22" s="108"/>
      <c r="E22" s="109"/>
      <c r="F22" s="110" t="str">
        <f t="shared" si="4"/>
        <v/>
      </c>
      <c r="G22" s="109"/>
      <c r="H22" s="111" t="str">
        <f t="shared" si="0"/>
        <v/>
      </c>
      <c r="I22" s="147" t="str">
        <f t="shared" si="5"/>
        <v/>
      </c>
      <c r="J22" s="112"/>
      <c r="K22" s="113" t="str">
        <f t="shared" si="1"/>
        <v/>
      </c>
      <c r="L22" s="116"/>
      <c r="M22" s="114" t="str">
        <f t="shared" si="2"/>
        <v/>
      </c>
      <c r="N22" s="145" t="str">
        <f t="shared" si="6"/>
        <v/>
      </c>
      <c r="O22" s="148" t="str">
        <f t="shared" si="18"/>
        <v/>
      </c>
      <c r="P22" s="149" t="str">
        <f t="shared" si="7"/>
        <v/>
      </c>
      <c r="Q22" s="149">
        <f t="shared" si="8"/>
        <v>41363</v>
      </c>
      <c r="R22" s="148" t="str">
        <f t="shared" si="9"/>
        <v/>
      </c>
      <c r="S22" s="69" t="str">
        <f t="shared" si="10"/>
        <v/>
      </c>
      <c r="T22" s="70" t="str">
        <f t="shared" si="11"/>
        <v/>
      </c>
      <c r="U22" s="120">
        <f t="shared" si="12"/>
        <v>0</v>
      </c>
      <c r="V22" s="120">
        <f t="shared" si="13"/>
        <v>0</v>
      </c>
      <c r="W22" s="120">
        <f t="shared" si="14"/>
        <v>0</v>
      </c>
      <c r="X22" s="120">
        <f t="shared" si="15"/>
        <v>0</v>
      </c>
      <c r="Y22" s="120">
        <f t="shared" si="16"/>
        <v>0</v>
      </c>
      <c r="Z22" s="120">
        <f t="shared" si="17"/>
        <v>0</v>
      </c>
    </row>
    <row r="23" spans="1:26">
      <c r="A23" s="145" t="str">
        <f t="shared" si="3"/>
        <v/>
      </c>
      <c r="B23" s="107"/>
      <c r="C23" s="108"/>
      <c r="D23" s="108"/>
      <c r="E23" s="109"/>
      <c r="F23" s="110" t="str">
        <f t="shared" si="4"/>
        <v/>
      </c>
      <c r="G23" s="109"/>
      <c r="H23" s="111" t="str">
        <f t="shared" si="0"/>
        <v/>
      </c>
      <c r="I23" s="147" t="str">
        <f t="shared" si="5"/>
        <v/>
      </c>
      <c r="J23" s="112"/>
      <c r="K23" s="113" t="str">
        <f t="shared" si="1"/>
        <v/>
      </c>
      <c r="L23" s="116"/>
      <c r="M23" s="114" t="str">
        <f t="shared" si="2"/>
        <v/>
      </c>
      <c r="N23" s="145" t="str">
        <f t="shared" si="6"/>
        <v/>
      </c>
      <c r="O23" s="148" t="str">
        <f t="shared" si="18"/>
        <v/>
      </c>
      <c r="P23" s="149" t="str">
        <f t="shared" si="7"/>
        <v/>
      </c>
      <c r="Q23" s="149">
        <f t="shared" si="8"/>
        <v>41363</v>
      </c>
      <c r="R23" s="148" t="str">
        <f t="shared" si="9"/>
        <v/>
      </c>
      <c r="S23" s="69" t="str">
        <f t="shared" si="10"/>
        <v/>
      </c>
      <c r="T23" s="70" t="str">
        <f t="shared" si="11"/>
        <v/>
      </c>
      <c r="U23" s="120">
        <f t="shared" si="12"/>
        <v>0</v>
      </c>
      <c r="V23" s="120">
        <f t="shared" si="13"/>
        <v>0</v>
      </c>
      <c r="W23" s="120">
        <f t="shared" si="14"/>
        <v>0</v>
      </c>
      <c r="X23" s="120">
        <f t="shared" si="15"/>
        <v>0</v>
      </c>
      <c r="Y23" s="120">
        <f t="shared" si="16"/>
        <v>0</v>
      </c>
      <c r="Z23" s="120">
        <f t="shared" si="17"/>
        <v>0</v>
      </c>
    </row>
    <row r="24" spans="1:26">
      <c r="A24" s="145" t="str">
        <f t="shared" si="3"/>
        <v/>
      </c>
      <c r="B24" s="107"/>
      <c r="C24" s="108"/>
      <c r="D24" s="108"/>
      <c r="E24" s="109"/>
      <c r="F24" s="110" t="str">
        <f t="shared" si="4"/>
        <v/>
      </c>
      <c r="G24" s="109"/>
      <c r="H24" s="111" t="str">
        <f t="shared" si="0"/>
        <v/>
      </c>
      <c r="I24" s="147" t="str">
        <f t="shared" si="5"/>
        <v/>
      </c>
      <c r="J24" s="112"/>
      <c r="K24" s="113" t="str">
        <f t="shared" si="1"/>
        <v/>
      </c>
      <c r="L24" s="116"/>
      <c r="M24" s="114" t="str">
        <f t="shared" si="2"/>
        <v/>
      </c>
      <c r="N24" s="145" t="str">
        <f t="shared" si="6"/>
        <v/>
      </c>
      <c r="O24" s="148" t="str">
        <f t="shared" si="18"/>
        <v/>
      </c>
      <c r="P24" s="149" t="str">
        <f t="shared" si="7"/>
        <v/>
      </c>
      <c r="Q24" s="149">
        <f t="shared" si="8"/>
        <v>41363</v>
      </c>
      <c r="R24" s="148" t="str">
        <f t="shared" si="9"/>
        <v/>
      </c>
      <c r="S24" s="69" t="str">
        <f t="shared" si="10"/>
        <v/>
      </c>
      <c r="T24" s="70" t="str">
        <f t="shared" si="11"/>
        <v/>
      </c>
      <c r="U24" s="120">
        <f t="shared" si="12"/>
        <v>0</v>
      </c>
      <c r="V24" s="120">
        <f t="shared" si="13"/>
        <v>0</v>
      </c>
      <c r="W24" s="120">
        <f t="shared" si="14"/>
        <v>0</v>
      </c>
      <c r="X24" s="120">
        <f t="shared" si="15"/>
        <v>0</v>
      </c>
      <c r="Y24" s="120">
        <f t="shared" si="16"/>
        <v>0</v>
      </c>
      <c r="Z24" s="120">
        <f t="shared" si="17"/>
        <v>0</v>
      </c>
    </row>
    <row r="25" spans="1:26">
      <c r="A25" s="145" t="str">
        <f t="shared" si="3"/>
        <v/>
      </c>
      <c r="B25" s="107"/>
      <c r="C25" s="108"/>
      <c r="D25" s="108"/>
      <c r="E25" s="109"/>
      <c r="F25" s="110" t="str">
        <f t="shared" si="4"/>
        <v/>
      </c>
      <c r="G25" s="109"/>
      <c r="H25" s="111" t="str">
        <f t="shared" si="0"/>
        <v/>
      </c>
      <c r="I25" s="147" t="str">
        <f t="shared" si="5"/>
        <v/>
      </c>
      <c r="J25" s="112"/>
      <c r="K25" s="113" t="str">
        <f t="shared" si="1"/>
        <v/>
      </c>
      <c r="L25" s="116"/>
      <c r="M25" s="114" t="str">
        <f t="shared" si="2"/>
        <v/>
      </c>
      <c r="N25" s="145" t="str">
        <f t="shared" si="6"/>
        <v/>
      </c>
      <c r="O25" s="148" t="str">
        <f t="shared" si="18"/>
        <v/>
      </c>
      <c r="P25" s="149" t="str">
        <f t="shared" si="7"/>
        <v/>
      </c>
      <c r="Q25" s="149">
        <f t="shared" si="8"/>
        <v>41363</v>
      </c>
      <c r="R25" s="148" t="str">
        <f t="shared" si="9"/>
        <v/>
      </c>
      <c r="S25" s="69" t="str">
        <f t="shared" si="10"/>
        <v/>
      </c>
      <c r="T25" s="70" t="str">
        <f t="shared" si="11"/>
        <v/>
      </c>
      <c r="U25" s="120">
        <f t="shared" si="12"/>
        <v>0</v>
      </c>
      <c r="V25" s="120">
        <f t="shared" si="13"/>
        <v>0</v>
      </c>
      <c r="W25" s="120">
        <f t="shared" si="14"/>
        <v>0</v>
      </c>
      <c r="X25" s="120">
        <f t="shared" si="15"/>
        <v>0</v>
      </c>
      <c r="Y25" s="120">
        <f t="shared" si="16"/>
        <v>0</v>
      </c>
      <c r="Z25" s="120">
        <f t="shared" si="17"/>
        <v>0</v>
      </c>
    </row>
    <row r="26" spans="1:26">
      <c r="A26" s="145" t="str">
        <f t="shared" si="3"/>
        <v/>
      </c>
      <c r="B26" s="107"/>
      <c r="C26" s="108"/>
      <c r="D26" s="108"/>
      <c r="E26" s="109"/>
      <c r="F26" s="110" t="str">
        <f t="shared" si="4"/>
        <v/>
      </c>
      <c r="G26" s="109"/>
      <c r="H26" s="111" t="str">
        <f t="shared" si="0"/>
        <v/>
      </c>
      <c r="I26" s="147" t="str">
        <f t="shared" si="5"/>
        <v/>
      </c>
      <c r="J26" s="112"/>
      <c r="K26" s="113" t="str">
        <f t="shared" si="1"/>
        <v/>
      </c>
      <c r="L26" s="116"/>
      <c r="M26" s="114" t="str">
        <f t="shared" si="2"/>
        <v/>
      </c>
      <c r="N26" s="145" t="str">
        <f t="shared" si="6"/>
        <v/>
      </c>
      <c r="O26" s="148" t="str">
        <f t="shared" si="18"/>
        <v/>
      </c>
      <c r="P26" s="149" t="str">
        <f t="shared" si="7"/>
        <v/>
      </c>
      <c r="Q26" s="149">
        <f t="shared" si="8"/>
        <v>41363</v>
      </c>
      <c r="R26" s="148" t="str">
        <f t="shared" si="9"/>
        <v/>
      </c>
      <c r="S26" s="69" t="str">
        <f t="shared" si="10"/>
        <v/>
      </c>
      <c r="T26" s="70" t="str">
        <f t="shared" si="11"/>
        <v/>
      </c>
      <c r="U26" s="120">
        <f t="shared" si="12"/>
        <v>0</v>
      </c>
      <c r="V26" s="120">
        <f t="shared" si="13"/>
        <v>0</v>
      </c>
      <c r="W26" s="120">
        <f t="shared" si="14"/>
        <v>0</v>
      </c>
      <c r="X26" s="120">
        <f t="shared" si="15"/>
        <v>0</v>
      </c>
      <c r="Y26" s="120">
        <f t="shared" si="16"/>
        <v>0</v>
      </c>
      <c r="Z26" s="120">
        <f t="shared" si="17"/>
        <v>0</v>
      </c>
    </row>
    <row r="27" spans="1:26">
      <c r="A27" s="145" t="str">
        <f t="shared" si="3"/>
        <v/>
      </c>
      <c r="B27" s="107"/>
      <c r="C27" s="108"/>
      <c r="D27" s="108"/>
      <c r="E27" s="109"/>
      <c r="F27" s="110" t="str">
        <f t="shared" si="4"/>
        <v/>
      </c>
      <c r="G27" s="109"/>
      <c r="H27" s="111" t="str">
        <f t="shared" si="0"/>
        <v/>
      </c>
      <c r="I27" s="147" t="str">
        <f t="shared" si="5"/>
        <v/>
      </c>
      <c r="J27" s="112"/>
      <c r="K27" s="113" t="str">
        <f t="shared" si="1"/>
        <v/>
      </c>
      <c r="L27" s="116"/>
      <c r="M27" s="114" t="str">
        <f t="shared" si="2"/>
        <v/>
      </c>
      <c r="N27" s="145" t="str">
        <f t="shared" si="6"/>
        <v/>
      </c>
      <c r="O27" s="148" t="str">
        <f t="shared" si="18"/>
        <v/>
      </c>
      <c r="P27" s="149" t="str">
        <f t="shared" si="7"/>
        <v/>
      </c>
      <c r="Q27" s="149">
        <f t="shared" si="8"/>
        <v>41363</v>
      </c>
      <c r="R27" s="148" t="str">
        <f t="shared" si="9"/>
        <v/>
      </c>
      <c r="S27" s="69" t="str">
        <f t="shared" si="10"/>
        <v/>
      </c>
      <c r="T27" s="70" t="str">
        <f t="shared" si="11"/>
        <v/>
      </c>
      <c r="U27" s="120">
        <f t="shared" si="12"/>
        <v>0</v>
      </c>
      <c r="V27" s="120">
        <f t="shared" si="13"/>
        <v>0</v>
      </c>
      <c r="W27" s="120">
        <f t="shared" si="14"/>
        <v>0</v>
      </c>
      <c r="X27" s="120">
        <f t="shared" si="15"/>
        <v>0</v>
      </c>
      <c r="Y27" s="120">
        <f t="shared" si="16"/>
        <v>0</v>
      </c>
      <c r="Z27" s="120">
        <f t="shared" si="17"/>
        <v>0</v>
      </c>
    </row>
    <row r="28" spans="1:26">
      <c r="A28" s="145" t="str">
        <f t="shared" si="3"/>
        <v/>
      </c>
      <c r="B28" s="107"/>
      <c r="C28" s="108"/>
      <c r="D28" s="108"/>
      <c r="E28" s="109"/>
      <c r="F28" s="110" t="str">
        <f t="shared" si="4"/>
        <v/>
      </c>
      <c r="G28" s="109"/>
      <c r="H28" s="111" t="str">
        <f t="shared" si="0"/>
        <v/>
      </c>
      <c r="I28" s="147" t="str">
        <f t="shared" si="5"/>
        <v/>
      </c>
      <c r="J28" s="112"/>
      <c r="K28" s="113" t="str">
        <f t="shared" si="1"/>
        <v/>
      </c>
      <c r="L28" s="116"/>
      <c r="M28" s="114" t="str">
        <f t="shared" si="2"/>
        <v/>
      </c>
      <c r="N28" s="145" t="str">
        <f t="shared" si="6"/>
        <v/>
      </c>
      <c r="O28" s="148" t="str">
        <f t="shared" si="18"/>
        <v/>
      </c>
      <c r="P28" s="149" t="str">
        <f t="shared" si="7"/>
        <v/>
      </c>
      <c r="Q28" s="149">
        <f t="shared" si="8"/>
        <v>41363</v>
      </c>
      <c r="R28" s="148" t="str">
        <f t="shared" si="9"/>
        <v/>
      </c>
      <c r="S28" s="69" t="str">
        <f t="shared" si="10"/>
        <v/>
      </c>
      <c r="T28" s="70" t="str">
        <f t="shared" si="11"/>
        <v/>
      </c>
      <c r="U28" s="120">
        <f t="shared" si="12"/>
        <v>0</v>
      </c>
      <c r="V28" s="120">
        <f t="shared" si="13"/>
        <v>0</v>
      </c>
      <c r="W28" s="120">
        <f t="shared" si="14"/>
        <v>0</v>
      </c>
      <c r="X28" s="120">
        <f t="shared" si="15"/>
        <v>0</v>
      </c>
      <c r="Y28" s="120">
        <f t="shared" si="16"/>
        <v>0</v>
      </c>
      <c r="Z28" s="120">
        <f t="shared" si="17"/>
        <v>0</v>
      </c>
    </row>
    <row r="29" spans="1:26">
      <c r="A29" s="145" t="str">
        <f t="shared" si="3"/>
        <v/>
      </c>
      <c r="B29" s="107"/>
      <c r="C29" s="108"/>
      <c r="D29" s="108"/>
      <c r="E29" s="109"/>
      <c r="F29" s="110" t="str">
        <f t="shared" si="4"/>
        <v/>
      </c>
      <c r="G29" s="109"/>
      <c r="H29" s="111" t="str">
        <f t="shared" si="0"/>
        <v/>
      </c>
      <c r="I29" s="147" t="str">
        <f t="shared" si="5"/>
        <v/>
      </c>
      <c r="J29" s="112"/>
      <c r="K29" s="113" t="str">
        <f t="shared" si="1"/>
        <v/>
      </c>
      <c r="L29" s="116"/>
      <c r="M29" s="114" t="str">
        <f t="shared" si="2"/>
        <v/>
      </c>
      <c r="N29" s="145" t="str">
        <f t="shared" si="6"/>
        <v/>
      </c>
      <c r="O29" s="148" t="str">
        <f t="shared" si="18"/>
        <v/>
      </c>
      <c r="P29" s="149" t="str">
        <f t="shared" si="7"/>
        <v/>
      </c>
      <c r="Q29" s="149">
        <f t="shared" si="8"/>
        <v>41363</v>
      </c>
      <c r="R29" s="148" t="str">
        <f t="shared" si="9"/>
        <v/>
      </c>
      <c r="S29" s="69" t="str">
        <f t="shared" si="10"/>
        <v/>
      </c>
      <c r="T29" s="70" t="str">
        <f t="shared" si="11"/>
        <v/>
      </c>
      <c r="U29" s="120">
        <f t="shared" si="12"/>
        <v>0</v>
      </c>
      <c r="V29" s="120">
        <f t="shared" si="13"/>
        <v>0</v>
      </c>
      <c r="W29" s="120">
        <f t="shared" si="14"/>
        <v>0</v>
      </c>
      <c r="X29" s="120">
        <f t="shared" si="15"/>
        <v>0</v>
      </c>
      <c r="Y29" s="120">
        <f t="shared" si="16"/>
        <v>0</v>
      </c>
      <c r="Z29" s="120">
        <f t="shared" si="17"/>
        <v>0</v>
      </c>
    </row>
    <row r="30" spans="1:26">
      <c r="A30" s="145" t="str">
        <f t="shared" si="3"/>
        <v/>
      </c>
      <c r="B30" s="107"/>
      <c r="C30" s="108"/>
      <c r="D30" s="108"/>
      <c r="E30" s="109"/>
      <c r="F30" s="110" t="str">
        <f t="shared" si="4"/>
        <v/>
      </c>
      <c r="G30" s="109"/>
      <c r="H30" s="111" t="str">
        <f t="shared" si="0"/>
        <v/>
      </c>
      <c r="I30" s="147" t="str">
        <f t="shared" si="5"/>
        <v/>
      </c>
      <c r="J30" s="112"/>
      <c r="K30" s="113" t="str">
        <f t="shared" si="1"/>
        <v/>
      </c>
      <c r="L30" s="116"/>
      <c r="M30" s="114" t="str">
        <f t="shared" si="2"/>
        <v/>
      </c>
      <c r="N30" s="145" t="str">
        <f t="shared" si="6"/>
        <v/>
      </c>
      <c r="O30" s="148" t="str">
        <f t="shared" si="18"/>
        <v/>
      </c>
      <c r="P30" s="149" t="str">
        <f t="shared" si="7"/>
        <v/>
      </c>
      <c r="Q30" s="149">
        <f t="shared" si="8"/>
        <v>41363</v>
      </c>
      <c r="R30" s="148" t="str">
        <f t="shared" si="9"/>
        <v/>
      </c>
      <c r="S30" s="69" t="str">
        <f t="shared" si="10"/>
        <v/>
      </c>
      <c r="T30" s="70" t="str">
        <f t="shared" si="11"/>
        <v/>
      </c>
      <c r="U30" s="120">
        <f t="shared" si="12"/>
        <v>0</v>
      </c>
      <c r="V30" s="120">
        <f t="shared" si="13"/>
        <v>0</v>
      </c>
      <c r="W30" s="120">
        <f t="shared" si="14"/>
        <v>0</v>
      </c>
      <c r="X30" s="120">
        <f t="shared" si="15"/>
        <v>0</v>
      </c>
      <c r="Y30" s="120">
        <f t="shared" si="16"/>
        <v>0</v>
      </c>
      <c r="Z30" s="120">
        <f t="shared" si="17"/>
        <v>0</v>
      </c>
    </row>
    <row r="31" spans="1:26" ht="7.5" customHeight="1">
      <c r="A31" s="61"/>
      <c r="B31" s="62"/>
      <c r="C31" s="62"/>
      <c r="D31" s="62"/>
      <c r="E31" s="62"/>
      <c r="F31" s="72"/>
      <c r="G31" s="72"/>
      <c r="H31" s="72"/>
      <c r="I31" s="62"/>
      <c r="J31" s="62"/>
      <c r="K31" s="62"/>
      <c r="L31" s="62"/>
      <c r="M31" s="62"/>
      <c r="N31" s="62"/>
      <c r="O31" s="62"/>
      <c r="P31" s="63"/>
      <c r="Q31" s="63"/>
      <c r="R31" s="65"/>
      <c r="S31" s="73" t="str">
        <f>IF(H31="","",((YEAR(H31)-YEAR(F31))*12+MONTH(H31)-MONTH(F31))+(((DAY(H31)-DAY(F31)))/30))</f>
        <v/>
      </c>
      <c r="T31" s="73"/>
      <c r="U31" s="54"/>
      <c r="V31" s="54"/>
      <c r="W31" s="54"/>
      <c r="X31" s="121"/>
      <c r="Y31" s="54"/>
      <c r="Z31" s="54"/>
    </row>
    <row r="32" spans="1:26" ht="15.75" hidden="1" thickBot="1">
      <c r="A32" s="71"/>
      <c r="B32" s="72"/>
      <c r="C32" s="72"/>
      <c r="D32" s="72"/>
      <c r="E32" s="72"/>
      <c r="F32" s="74"/>
      <c r="G32" s="74"/>
      <c r="H32" s="74"/>
      <c r="I32" s="98"/>
      <c r="J32" s="62"/>
      <c r="K32" s="62"/>
      <c r="L32" s="62"/>
      <c r="M32" s="62"/>
      <c r="N32" s="62"/>
      <c r="O32" s="62"/>
      <c r="P32" s="63"/>
      <c r="Q32" s="63"/>
      <c r="R32" s="65"/>
      <c r="S32" s="73"/>
      <c r="T32" s="73"/>
    </row>
    <row r="33" spans="1:20" ht="15.75" hidden="1" thickBot="1">
      <c r="A33" s="71"/>
      <c r="B33" s="72"/>
      <c r="C33" s="72"/>
      <c r="D33" s="72"/>
      <c r="E33" s="72"/>
      <c r="F33" s="72"/>
      <c r="G33" s="72"/>
      <c r="H33" s="72"/>
      <c r="I33" s="62"/>
      <c r="J33" s="62"/>
      <c r="K33" s="62"/>
      <c r="L33" s="253" t="s">
        <v>14</v>
      </c>
      <c r="M33" s="254"/>
      <c r="N33" s="255"/>
      <c r="O33" s="99">
        <f>SUM(O13:O30)</f>
        <v>0</v>
      </c>
      <c r="P33" s="100"/>
      <c r="Q33" s="100"/>
      <c r="R33" s="99">
        <f>SUM(R13:R30)</f>
        <v>0</v>
      </c>
      <c r="S33" s="76"/>
      <c r="T33" s="76"/>
    </row>
    <row r="34" spans="1:20" ht="20.25" hidden="1" customHeight="1" thickBot="1">
      <c r="A34" s="71"/>
      <c r="B34" s="77"/>
      <c r="C34" s="78" t="s">
        <v>29</v>
      </c>
      <c r="D34" s="78"/>
      <c r="E34" s="79" t="s">
        <v>30</v>
      </c>
      <c r="F34" s="80"/>
      <c r="G34" s="79" t="s">
        <v>28</v>
      </c>
      <c r="H34" s="80"/>
      <c r="I34" s="101" t="s">
        <v>31</v>
      </c>
      <c r="J34" s="62"/>
      <c r="K34" s="62"/>
      <c r="L34" s="62"/>
      <c r="M34" s="62"/>
      <c r="N34" s="62"/>
      <c r="O34" s="62"/>
      <c r="P34" s="63"/>
      <c r="Q34" s="63"/>
      <c r="R34" s="65"/>
      <c r="S34" s="81"/>
      <c r="T34" s="81"/>
    </row>
    <row r="35" spans="1:20" ht="15" hidden="1" customHeight="1" thickBot="1">
      <c r="A35" s="71"/>
      <c r="B35" s="82" t="s">
        <v>181</v>
      </c>
      <c r="C35" s="75">
        <f>C37-C36</f>
        <v>0</v>
      </c>
      <c r="D35" s="75"/>
      <c r="E35" s="83"/>
      <c r="F35" s="84"/>
      <c r="G35" s="85"/>
      <c r="H35" s="84"/>
      <c r="I35" s="102"/>
      <c r="J35" s="62"/>
      <c r="K35" s="62"/>
      <c r="L35" s="62"/>
      <c r="M35" s="62"/>
      <c r="N35" s="62"/>
      <c r="O35" s="62"/>
      <c r="P35" s="63"/>
      <c r="Q35" s="63"/>
      <c r="R35" s="65"/>
      <c r="S35" s="81"/>
      <c r="T35" s="81"/>
    </row>
    <row r="36" spans="1:20" ht="15" hidden="1" customHeight="1" thickBot="1">
      <c r="A36" s="71"/>
      <c r="B36" s="82" t="s">
        <v>183</v>
      </c>
      <c r="C36" s="75">
        <f>SUM(R13:R30)</f>
        <v>0</v>
      </c>
      <c r="D36" s="75"/>
      <c r="E36" s="86">
        <f>INT(C36/12)</f>
        <v>0</v>
      </c>
      <c r="F36" s="87"/>
      <c r="G36" s="88">
        <f>INT(MOD(C36,12))</f>
        <v>0</v>
      </c>
      <c r="H36" s="87"/>
      <c r="I36" s="103">
        <f>(C36*30)-((E36*360)+(G36*30))</f>
        <v>0</v>
      </c>
      <c r="J36" s="62"/>
      <c r="K36" s="62"/>
      <c r="L36" s="62"/>
      <c r="M36" s="252"/>
      <c r="N36" s="252"/>
      <c r="O36" s="252"/>
      <c r="P36" s="252"/>
      <c r="Q36" s="104"/>
      <c r="R36" s="65"/>
    </row>
    <row r="37" spans="1:20" ht="15" hidden="1" customHeight="1" thickBot="1">
      <c r="A37" s="71"/>
      <c r="B37" s="82" t="s">
        <v>32</v>
      </c>
      <c r="C37" s="75">
        <f>SUM(O13:O30)</f>
        <v>0</v>
      </c>
      <c r="D37" s="75"/>
      <c r="E37" s="86">
        <f>INT(C37/12)</f>
        <v>0</v>
      </c>
      <c r="F37" s="87"/>
      <c r="G37" s="88">
        <f>INT(MOD(C37,12))</f>
        <v>0</v>
      </c>
      <c r="H37" s="87"/>
      <c r="I37" s="103">
        <f>(C37*30)-((E37*360)+(G37*30))</f>
        <v>0</v>
      </c>
      <c r="J37" s="62"/>
      <c r="K37" s="62"/>
      <c r="L37" s="62"/>
      <c r="M37" s="62"/>
      <c r="N37" s="62"/>
      <c r="O37" s="62"/>
      <c r="P37" s="63"/>
      <c r="Q37" s="63"/>
      <c r="R37" s="65"/>
      <c r="S37" s="89"/>
      <c r="T37" s="89"/>
    </row>
    <row r="38" spans="1:20" hidden="1">
      <c r="A38" s="71"/>
      <c r="B38" s="90"/>
      <c r="C38" s="72"/>
      <c r="D38" s="72"/>
      <c r="E38" s="72"/>
      <c r="F38" s="72"/>
      <c r="G38" s="72"/>
      <c r="H38" s="72"/>
      <c r="I38" s="62"/>
      <c r="J38" s="62"/>
      <c r="K38" s="62"/>
      <c r="L38" s="62"/>
      <c r="M38" s="62"/>
      <c r="N38" s="62"/>
      <c r="O38" s="62"/>
      <c r="P38" s="63"/>
      <c r="Q38" s="63"/>
      <c r="R38" s="65"/>
      <c r="S38" s="89"/>
      <c r="T38" s="89"/>
    </row>
    <row r="39" spans="1:20" ht="18" hidden="1">
      <c r="A39" s="71"/>
      <c r="B39" s="91" t="str">
        <f>IF(O33&gt;=48,"Eligible",IF(R33&gt;24,"Titularisation ultérieure","Non éligible"))</f>
        <v>Non éligible</v>
      </c>
      <c r="C39" s="72"/>
      <c r="D39" s="72"/>
      <c r="E39" s="72"/>
      <c r="F39" s="72" t="s">
        <v>184</v>
      </c>
      <c r="G39" s="72"/>
      <c r="H39" s="72"/>
      <c r="I39" s="62"/>
      <c r="J39" s="62"/>
      <c r="K39" s="62"/>
      <c r="L39" s="62"/>
      <c r="M39" s="62"/>
      <c r="N39" s="62"/>
      <c r="O39" s="62"/>
      <c r="P39" s="63"/>
      <c r="Q39" s="63"/>
      <c r="R39" s="65"/>
      <c r="S39" s="89"/>
      <c r="T39" s="89"/>
    </row>
    <row r="40" spans="1:20" ht="13.5" customHeight="1">
      <c r="A40" s="264" t="s">
        <v>128</v>
      </c>
      <c r="B40" s="265"/>
      <c r="C40" s="266"/>
      <c r="D40" s="122"/>
      <c r="E40" s="55"/>
      <c r="F40" s="57"/>
      <c r="G40" s="55"/>
      <c r="H40" s="72"/>
      <c r="I40" s="62"/>
      <c r="J40" s="62"/>
      <c r="K40" s="62"/>
      <c r="L40" s="62"/>
      <c r="M40" s="62"/>
      <c r="N40" s="62"/>
      <c r="O40" s="62"/>
      <c r="P40" s="63"/>
      <c r="Q40" s="63"/>
      <c r="R40" s="65"/>
      <c r="S40" s="89"/>
      <c r="T40" s="89"/>
    </row>
    <row r="41" spans="1:20">
      <c r="A41" s="150" t="s">
        <v>145</v>
      </c>
      <c r="B41" s="105">
        <f>$E$37</f>
        <v>0</v>
      </c>
      <c r="C41" s="151" t="s">
        <v>129</v>
      </c>
      <c r="D41" s="96"/>
      <c r="E41" s="92"/>
      <c r="F41" s="62"/>
      <c r="G41" s="92"/>
      <c r="H41" s="72"/>
      <c r="I41" s="62"/>
      <c r="J41" s="62"/>
      <c r="K41" s="62"/>
      <c r="L41" s="62"/>
      <c r="M41" s="62"/>
      <c r="N41" s="62"/>
      <c r="O41" s="62"/>
      <c r="P41" s="63"/>
      <c r="Q41" s="63"/>
      <c r="R41" s="65"/>
      <c r="S41" s="89"/>
      <c r="T41" s="89"/>
    </row>
    <row r="42" spans="1:20">
      <c r="A42" s="152"/>
      <c r="B42" s="106">
        <f>$G$37</f>
        <v>0</v>
      </c>
      <c r="C42" s="151" t="s">
        <v>130</v>
      </c>
      <c r="D42" s="96"/>
      <c r="E42" s="282" t="s">
        <v>214</v>
      </c>
      <c r="F42" s="283"/>
      <c r="G42" s="283"/>
      <c r="H42" s="283"/>
      <c r="I42" s="283"/>
      <c r="J42" s="283"/>
      <c r="K42" s="283"/>
      <c r="L42" s="283"/>
      <c r="M42" s="283"/>
      <c r="N42" s="283"/>
      <c r="O42" s="283"/>
      <c r="P42" s="283"/>
      <c r="Q42" s="283"/>
      <c r="R42" s="284"/>
    </row>
    <row r="43" spans="1:20">
      <c r="A43" s="152"/>
      <c r="B43" s="97">
        <f>$I$37</f>
        <v>0</v>
      </c>
      <c r="C43" s="151" t="s">
        <v>131</v>
      </c>
      <c r="D43" s="96"/>
      <c r="E43" s="285"/>
      <c r="F43" s="286"/>
      <c r="G43" s="286"/>
      <c r="H43" s="286"/>
      <c r="I43" s="286"/>
      <c r="J43" s="286"/>
      <c r="K43" s="286"/>
      <c r="L43" s="286"/>
      <c r="M43" s="286"/>
      <c r="N43" s="286"/>
      <c r="O43" s="286"/>
      <c r="P43" s="286"/>
      <c r="Q43" s="286"/>
      <c r="R43" s="287"/>
    </row>
    <row r="44" spans="1:20" ht="29.25" customHeight="1">
      <c r="A44" s="262" t="s">
        <v>132</v>
      </c>
      <c r="B44" s="263"/>
      <c r="C44" s="143" t="str">
        <f>IF(C37=0,"?",C37/12)</f>
        <v>?</v>
      </c>
      <c r="D44" s="96"/>
      <c r="E44" s="278" t="s">
        <v>180</v>
      </c>
      <c r="F44" s="34"/>
      <c r="G44" s="274" t="s">
        <v>164</v>
      </c>
      <c r="H44" s="274"/>
      <c r="I44" s="274"/>
      <c r="J44" s="271">
        <f>SUM(U13:U30)</f>
        <v>0</v>
      </c>
      <c r="K44" s="123"/>
      <c r="L44" s="269" t="s">
        <v>185</v>
      </c>
      <c r="M44" s="281" t="s">
        <v>185</v>
      </c>
      <c r="N44" s="274" t="s">
        <v>164</v>
      </c>
      <c r="O44" s="274"/>
      <c r="P44" s="36">
        <f>IF(A38="",COUNTIF(G27:G35,151.67)+COUNTIF(I24:I35,151.67)+COUNTIF(O24:O26,151.67)+COUNTIF(M24:M35,151.67)+COUNTIF(K24:K35,151.67),"?")</f>
        <v>0</v>
      </c>
      <c r="Q44" s="95"/>
      <c r="R44" s="267">
        <f>SUM(X13:X30)</f>
        <v>0</v>
      </c>
    </row>
    <row r="45" spans="1:20" ht="7.5" customHeight="1">
      <c r="A45" s="126"/>
      <c r="B45" s="34"/>
      <c r="C45" s="133"/>
      <c r="D45" s="32"/>
      <c r="E45" s="278"/>
      <c r="F45" s="32"/>
      <c r="G45" s="274"/>
      <c r="H45" s="274"/>
      <c r="I45" s="274"/>
      <c r="J45" s="271"/>
      <c r="K45" s="123"/>
      <c r="L45" s="269"/>
      <c r="M45" s="281"/>
      <c r="N45" s="274"/>
      <c r="O45" s="274"/>
      <c r="P45" s="41"/>
      <c r="Q45" s="95"/>
      <c r="R45" s="267"/>
    </row>
    <row r="46" spans="1:20" ht="28.5" customHeight="1">
      <c r="A46" s="262" t="s">
        <v>134</v>
      </c>
      <c r="B46" s="263"/>
      <c r="C46" s="144" t="str">
        <f>IF(C37=0,"?",IF(C44&gt;=4,"OUI","NON"))</f>
        <v>?</v>
      </c>
      <c r="D46" s="42"/>
      <c r="E46" s="278"/>
      <c r="F46" s="44"/>
      <c r="G46" s="273" t="s">
        <v>165</v>
      </c>
      <c r="H46" s="273"/>
      <c r="I46" s="273"/>
      <c r="J46" s="271">
        <f>SUM(V13:V30)</f>
        <v>0</v>
      </c>
      <c r="K46" s="123"/>
      <c r="L46" s="269"/>
      <c r="M46" s="281"/>
      <c r="N46" s="273" t="s">
        <v>165</v>
      </c>
      <c r="O46" s="273"/>
      <c r="P46" s="36">
        <f>IF(A38="",COUNTIF(H27:H35,151.67)+COUNTIF(J24:J35,151.67)+COUNTIF(L24:L35,151.67)+COUNTIF(N24:N35,151.67)+COUNTIF(P24:P26,151.67)-P44,"?")</f>
        <v>0</v>
      </c>
      <c r="Q46" s="95"/>
      <c r="R46" s="267">
        <f>SUM(Y13:Y30)</f>
        <v>0</v>
      </c>
    </row>
    <row r="47" spans="1:20" ht="7.5" customHeight="1">
      <c r="A47" s="137"/>
      <c r="B47" s="44"/>
      <c r="C47" s="130"/>
      <c r="D47" s="44"/>
      <c r="E47" s="278"/>
      <c r="F47" s="44"/>
      <c r="G47" s="273"/>
      <c r="H47" s="273"/>
      <c r="I47" s="273"/>
      <c r="J47" s="271"/>
      <c r="K47" s="123"/>
      <c r="L47" s="269"/>
      <c r="M47" s="281"/>
      <c r="N47" s="273"/>
      <c r="O47" s="273"/>
      <c r="P47" s="46"/>
      <c r="Q47" s="95"/>
      <c r="R47" s="267"/>
    </row>
    <row r="48" spans="1:20" ht="29.25" customHeight="1">
      <c r="A48" s="276" t="str">
        <f>IF(C46="OUI","","L'agent remplit-il les conditions pour accéder aux dispositifs de titularisation ultérieure au 31/03/2013 (article 15)")</f>
        <v>L'agent remplit-il les conditions pour accéder aux dispositifs de titularisation ultérieure au 31/03/2013 (article 15)</v>
      </c>
      <c r="B48" s="277"/>
      <c r="C48" s="144" t="str">
        <f>IF(C37=0,"?",IF(C46="OUI","",IF(C36&gt;=24,"OUI","NON")))</f>
        <v>?</v>
      </c>
      <c r="D48" s="44"/>
      <c r="E48" s="278"/>
      <c r="F48" s="56"/>
      <c r="G48" s="274" t="s">
        <v>135</v>
      </c>
      <c r="H48" s="274"/>
      <c r="I48" s="274"/>
      <c r="J48" s="271">
        <f>IF(B10="oui",SUM(W13:W30),SUM(W13:W30)/0.75)</f>
        <v>0</v>
      </c>
      <c r="K48" s="123"/>
      <c r="L48" s="269"/>
      <c r="M48" s="281"/>
      <c r="N48" s="274" t="s">
        <v>135</v>
      </c>
      <c r="O48" s="274"/>
      <c r="P48" s="36">
        <f>IF(A38="",COUNTIF(H27:H35,113.7525)+COUNTIF(J24:J35,113.7525)+COUNTIF(N24:N35,113.7525)++COUNTIF(P24:P26,113.7525)++COUNTIF(L24:L35,113.7525),"?")</f>
        <v>0</v>
      </c>
      <c r="Q48" s="95"/>
      <c r="R48" s="267">
        <f>IF(B10="oui",SUM(Z13:Z30),SUM(Z13:Z30)/0.75)</f>
        <v>0</v>
      </c>
    </row>
    <row r="49" spans="1:18" ht="7.5" customHeight="1">
      <c r="A49" s="138"/>
      <c r="B49" s="139"/>
      <c r="C49" s="153"/>
      <c r="D49" s="158"/>
      <c r="E49" s="279"/>
      <c r="F49" s="139"/>
      <c r="G49" s="275"/>
      <c r="H49" s="275"/>
      <c r="I49" s="275"/>
      <c r="J49" s="272"/>
      <c r="K49" s="154"/>
      <c r="L49" s="270"/>
      <c r="M49" s="139"/>
      <c r="N49" s="275"/>
      <c r="O49" s="275"/>
      <c r="P49" s="155"/>
      <c r="Q49" s="156"/>
      <c r="R49" s="268"/>
    </row>
    <row r="50" spans="1:18">
      <c r="L50" s="117"/>
    </row>
    <row r="54" spans="1:18" ht="26.25" customHeight="1"/>
  </sheetData>
  <sheetProtection algorithmName="SHA-512" hashValue="GC/ezJW7Sc4g4FMDIEknS8FN9RRwTyJWo4gzajBqQZoK1+XYkG0noba1r6DFiwo+al7LIOWLGciIdKVXgMFUjw==" saltValue="qzsf0MaDBDV4P0bbuA+Yjw==" spinCount="100000" sheet="1" objects="1" scenarios="1" formatCells="0" formatColumns="0" formatRows="0" selectLockedCells="1" sort="0" autoFilter="0"/>
  <mergeCells count="33">
    <mergeCell ref="X11:Z11"/>
    <mergeCell ref="R46:R47"/>
    <mergeCell ref="R44:R45"/>
    <mergeCell ref="J46:J47"/>
    <mergeCell ref="J44:J45"/>
    <mergeCell ref="U11:W11"/>
    <mergeCell ref="N46:O47"/>
    <mergeCell ref="N44:O45"/>
    <mergeCell ref="M44:M48"/>
    <mergeCell ref="E42:R43"/>
    <mergeCell ref="A44:B44"/>
    <mergeCell ref="A40:C40"/>
    <mergeCell ref="R48:R49"/>
    <mergeCell ref="L44:L49"/>
    <mergeCell ref="J48:J49"/>
    <mergeCell ref="G46:I47"/>
    <mergeCell ref="N48:O49"/>
    <mergeCell ref="A48:B48"/>
    <mergeCell ref="A46:B46"/>
    <mergeCell ref="G48:I49"/>
    <mergeCell ref="G44:I45"/>
    <mergeCell ref="E44:E49"/>
    <mergeCell ref="A2:R2"/>
    <mergeCell ref="S12:T12"/>
    <mergeCell ref="M36:P36"/>
    <mergeCell ref="L33:N33"/>
    <mergeCell ref="B5:C5"/>
    <mergeCell ref="B6:C6"/>
    <mergeCell ref="B7:C7"/>
    <mergeCell ref="B8:C8"/>
    <mergeCell ref="E5:R8"/>
    <mergeCell ref="B9:C9"/>
    <mergeCell ref="B10:C10"/>
  </mergeCells>
  <phoneticPr fontId="0" type="noConversion"/>
  <conditionalFormatting sqref="M13 M15:M30">
    <cfRule type="cellIs" priority="6" stopIfTrue="1" operator="equal">
      <formula>#DIV/0!</formula>
    </cfRule>
  </conditionalFormatting>
  <conditionalFormatting sqref="L14:M14">
    <cfRule type="expression" dxfId="11" priority="7" stopIfTrue="1">
      <formula>M14="non"</formula>
    </cfRule>
  </conditionalFormatting>
  <conditionalFormatting sqref="J14 C14:D14">
    <cfRule type="expression" dxfId="10" priority="8" stopIfTrue="1">
      <formula>E14="non"</formula>
    </cfRule>
  </conditionalFormatting>
  <conditionalFormatting sqref="C46:D46 C48:D48">
    <cfRule type="cellIs" dxfId="9" priority="4" stopIfTrue="1" operator="equal">
      <formula>"NON"</formula>
    </cfRule>
    <cfRule type="cellIs" dxfId="8" priority="5" stopIfTrue="1" operator="equal">
      <formula>"OUI"</formula>
    </cfRule>
  </conditionalFormatting>
  <conditionalFormatting sqref="C44">
    <cfRule type="cellIs" dxfId="7" priority="3" stopIfTrue="1" operator="lessThan">
      <formula>4</formula>
    </cfRule>
  </conditionalFormatting>
  <conditionalFormatting sqref="A48 F48">
    <cfRule type="notContainsText" dxfId="6" priority="1" stopIfTrue="1" operator="notContains" text="agent">
      <formula>ISERROR(SEARCH("agent",A48))</formula>
    </cfRule>
    <cfRule type="containsText" dxfId="5" priority="2" stopIfTrue="1" operator="containsText" text="&quot;&quot;">
      <formula>NOT(ISERROR(SEARCH("""""",A48)))</formula>
    </cfRule>
  </conditionalFormatting>
  <dataValidations count="3">
    <dataValidation type="list" allowBlank="1" showInputMessage="1" showErrorMessage="1" sqref="B13:B30">
      <formula1>MotifRecrutement</formula1>
    </dataValidation>
    <dataValidation type="list" allowBlank="1" showInputMessage="1" showErrorMessage="1" sqref="J13:J30">
      <formula1>ChoixGrades</formula1>
    </dataValidation>
    <dataValidation type="list" allowBlank="1" showInputMessage="1" showErrorMessage="1" sqref="C13:C30">
      <formula1>Catégories</formula1>
    </dataValidation>
  </dataValidations>
  <printOptions horizontalCentered="1" verticalCentered="1"/>
  <pageMargins left="0" right="0" top="0" bottom="0" header="0" footer="0"/>
  <pageSetup paperSize="9" scale="8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dimension ref="A1:AB55"/>
  <sheetViews>
    <sheetView view="pageBreakPreview" zoomScaleNormal="100" zoomScaleSheetLayoutView="100" workbookViewId="0">
      <selection activeCell="D14" sqref="D14"/>
    </sheetView>
  </sheetViews>
  <sheetFormatPr baseColWidth="10" defaultRowHeight="13.5"/>
  <cols>
    <col min="1" max="1" width="26.28515625" style="17" customWidth="1"/>
    <col min="2" max="2" width="7.5703125" style="17" customWidth="1"/>
    <col min="3" max="3" width="8.85546875" style="17" customWidth="1"/>
    <col min="4" max="4" width="7.5703125" style="17" customWidth="1"/>
    <col min="5" max="5" width="8.85546875" style="17" customWidth="1"/>
    <col min="6" max="6" width="7.5703125" style="17" customWidth="1"/>
    <col min="7" max="7" width="8.85546875" style="17" customWidth="1"/>
    <col min="8" max="8" width="7.5703125" style="17" customWidth="1"/>
    <col min="9" max="9" width="8.85546875" style="17" customWidth="1"/>
    <col min="10" max="10" width="7.5703125" style="17" customWidth="1"/>
    <col min="11" max="11" width="8.85546875" style="17" customWidth="1"/>
    <col min="12" max="12" width="7.5703125" style="17" customWidth="1"/>
    <col min="13" max="13" width="8.85546875" style="17" customWidth="1"/>
    <col min="14" max="14" width="7.5703125" style="17" customWidth="1"/>
    <col min="15" max="15" width="8.85546875" style="17" customWidth="1"/>
    <col min="16" max="44" width="5.85546875" style="17" customWidth="1"/>
    <col min="45" max="45" width="7.42578125" style="17" bestFit="1" customWidth="1"/>
    <col min="46" max="46" width="11.42578125" style="17"/>
    <col min="47" max="47" width="5.7109375" style="17" bestFit="1" customWidth="1"/>
    <col min="48" max="48" width="4.140625" style="17" bestFit="1" customWidth="1"/>
    <col min="49" max="49" width="1.85546875" style="17" bestFit="1" customWidth="1"/>
    <col min="50" max="50" width="4.140625" style="17" bestFit="1" customWidth="1"/>
    <col min="51" max="51" width="2.7109375" style="17" bestFit="1" customWidth="1"/>
    <col min="52" max="52" width="4.42578125" style="17" bestFit="1" customWidth="1"/>
    <col min="53" max="16384" width="11.42578125" style="17"/>
  </cols>
  <sheetData>
    <row r="1" spans="1:28" s="60" customFormat="1" ht="4.5" customHeight="1">
      <c r="A1" s="58"/>
      <c r="B1" s="59"/>
      <c r="C1" s="59"/>
      <c r="D1" s="59"/>
      <c r="E1" s="59"/>
      <c r="F1" s="59"/>
      <c r="G1" s="59"/>
      <c r="H1" s="59"/>
      <c r="I1" s="59"/>
      <c r="J1" s="59"/>
      <c r="K1" s="59"/>
      <c r="L1" s="59"/>
      <c r="M1" s="59"/>
      <c r="N1" s="59"/>
      <c r="O1" s="59"/>
    </row>
    <row r="2" spans="1:28" s="60" customFormat="1" ht="30" customHeight="1">
      <c r="A2" s="203" t="s">
        <v>225</v>
      </c>
      <c r="B2" s="204"/>
      <c r="C2" s="205"/>
      <c r="D2" s="206"/>
      <c r="E2" s="206"/>
      <c r="F2" s="206"/>
      <c r="G2" s="206"/>
      <c r="H2" s="206"/>
      <c r="I2" s="206"/>
      <c r="J2" s="206"/>
      <c r="K2" s="206"/>
      <c r="L2" s="206"/>
      <c r="M2" s="206"/>
      <c r="N2" s="206"/>
      <c r="O2" s="206"/>
    </row>
    <row r="3" spans="1:28" s="60" customFormat="1" ht="4.5" customHeight="1">
      <c r="A3" s="58"/>
      <c r="B3" s="59"/>
      <c r="C3" s="59"/>
      <c r="D3" s="59"/>
      <c r="E3" s="59"/>
      <c r="F3" s="59"/>
      <c r="G3" s="59"/>
      <c r="H3" s="59"/>
      <c r="I3" s="59"/>
      <c r="J3" s="59"/>
      <c r="K3" s="59"/>
      <c r="L3" s="59"/>
      <c r="M3" s="59"/>
      <c r="N3" s="59"/>
      <c r="O3" s="59"/>
    </row>
    <row r="4" spans="1:28" s="60" customFormat="1" ht="7.5" customHeight="1">
      <c r="A4" s="61"/>
      <c r="B4" s="62"/>
      <c r="C4" s="62"/>
      <c r="D4" s="62"/>
      <c r="E4" s="62"/>
      <c r="F4" s="62"/>
      <c r="G4" s="62"/>
      <c r="H4" s="62"/>
      <c r="I4" s="62"/>
      <c r="J4" s="62"/>
      <c r="K4" s="62"/>
      <c r="L4" s="62"/>
      <c r="M4" s="62"/>
      <c r="N4" s="62"/>
      <c r="O4" s="63"/>
    </row>
    <row r="5" spans="1:28" s="60" customFormat="1" ht="17.25" customHeight="1">
      <c r="A5" s="194" t="s">
        <v>36</v>
      </c>
      <c r="B5" s="256" t="str">
        <f>IF('Conditions de date et d''emploi'!$E$14="VRAI",'Conditions de date et d''emploi'!B3:C3,"L'agent ne remplit pas les conditions")</f>
        <v>L'agent ne remplit pas les conditions</v>
      </c>
      <c r="C5" s="256"/>
      <c r="D5" s="256"/>
      <c r="E5" s="256"/>
      <c r="F5" s="256"/>
      <c r="G5" s="256"/>
      <c r="H5" s="256"/>
      <c r="I5" s="257"/>
      <c r="J5" s="62"/>
      <c r="K5" s="62"/>
      <c r="L5" s="62"/>
      <c r="M5" s="62"/>
      <c r="N5" s="62"/>
      <c r="O5" s="63"/>
    </row>
    <row r="6" spans="1:28" s="60" customFormat="1" ht="16.5">
      <c r="A6" s="194" t="s">
        <v>37</v>
      </c>
      <c r="B6" s="256" t="str">
        <f>IF('Conditions de date et d''emploi'!$E$14="VRAI",'Conditions de date et d''emploi'!B4:C4,"L'agent ne remplit pas les conditions")</f>
        <v>L'agent ne remplit pas les conditions</v>
      </c>
      <c r="C6" s="256"/>
      <c r="D6" s="256"/>
      <c r="E6" s="256"/>
      <c r="F6" s="256"/>
      <c r="G6" s="256"/>
      <c r="H6" s="256"/>
      <c r="I6" s="257"/>
      <c r="J6" s="62"/>
      <c r="K6" s="62"/>
      <c r="L6" s="62"/>
      <c r="M6" s="62"/>
      <c r="N6" s="62"/>
      <c r="O6" s="63"/>
    </row>
    <row r="7" spans="1:28" s="60" customFormat="1" ht="17.25" customHeight="1">
      <c r="A7" s="195" t="s">
        <v>38</v>
      </c>
      <c r="B7" s="258" t="str">
        <f>IF('Conditions de date et d''emploi'!$E$14="VRAI",'Conditions de date et d''emploi'!B5:C5,"L'agent ne remplit pas les conditions")</f>
        <v>L'agent ne remplit pas les conditions</v>
      </c>
      <c r="C7" s="258"/>
      <c r="D7" s="258"/>
      <c r="E7" s="258"/>
      <c r="F7" s="258"/>
      <c r="G7" s="258"/>
      <c r="H7" s="258"/>
      <c r="I7" s="259"/>
      <c r="J7" s="62"/>
      <c r="K7" s="62"/>
      <c r="L7" s="62"/>
      <c r="M7" s="62"/>
      <c r="N7" s="62"/>
      <c r="O7" s="63"/>
    </row>
    <row r="8" spans="1:28" s="60" customFormat="1" ht="52.5" customHeight="1">
      <c r="A8" s="220" t="s">
        <v>218</v>
      </c>
      <c r="B8" s="256" t="str">
        <f>IF('Conditions de date et d''emploi'!$E$14="VRAI",'Conditions de date et d''emploi'!B6:C6,"L'agent ne remplit pas les conditions")</f>
        <v>L'agent ne remplit pas les conditions</v>
      </c>
      <c r="C8" s="256"/>
      <c r="D8" s="256"/>
      <c r="E8" s="256"/>
      <c r="F8" s="256"/>
      <c r="G8" s="256"/>
      <c r="H8" s="256"/>
      <c r="I8" s="257"/>
      <c r="J8" s="62"/>
      <c r="K8" s="62"/>
      <c r="L8" s="62"/>
      <c r="M8" s="62"/>
      <c r="N8" s="62"/>
      <c r="O8" s="63"/>
    </row>
    <row r="9" spans="1:28" s="60" customFormat="1" ht="17.25" customHeight="1">
      <c r="A9" s="195" t="s">
        <v>49</v>
      </c>
      <c r="B9" s="256" t="str">
        <f>IF('Conditions de date et d''emploi'!$E$14="VRAI",'Conditions de date et d''emploi'!B7:C7,"L'agent ne remplit pas les conditions")</f>
        <v>L'agent ne remplit pas les conditions</v>
      </c>
      <c r="C9" s="256"/>
      <c r="D9" s="256"/>
      <c r="E9" s="256"/>
      <c r="F9" s="256"/>
      <c r="G9" s="256"/>
      <c r="H9" s="256"/>
      <c r="I9" s="257"/>
      <c r="J9" s="174"/>
      <c r="K9" s="174"/>
      <c r="L9" s="174"/>
      <c r="M9" s="174"/>
      <c r="N9" s="174"/>
      <c r="O9" s="175"/>
    </row>
    <row r="10" spans="1:28" ht="20.25" customHeight="1">
      <c r="A10" s="196" t="s">
        <v>148</v>
      </c>
      <c r="B10" s="256" t="str">
        <f>IF('Conditions de date et d''emploi'!$E$14="VRAI",'Conditions de date et d''emploi'!B8:C8,"L'agent ne remplit pas les conditions")</f>
        <v>L'agent ne remplit pas les conditions</v>
      </c>
      <c r="C10" s="256"/>
      <c r="D10" s="256"/>
      <c r="E10" s="256"/>
      <c r="F10" s="256"/>
      <c r="G10" s="256"/>
      <c r="H10" s="256"/>
      <c r="I10" s="257"/>
      <c r="J10" s="176"/>
      <c r="K10" s="177"/>
      <c r="L10" s="177"/>
      <c r="M10" s="177"/>
      <c r="N10" s="177"/>
      <c r="O10" s="177"/>
    </row>
    <row r="11" spans="1:28" ht="14.25" customHeight="1">
      <c r="A11" s="18"/>
      <c r="B11" s="18"/>
      <c r="C11" s="305"/>
      <c r="D11" s="305"/>
      <c r="E11" s="305"/>
      <c r="F11" s="18"/>
      <c r="G11" s="19"/>
      <c r="H11" s="19"/>
      <c r="I11" s="19"/>
      <c r="J11" s="178"/>
      <c r="K11" s="179"/>
      <c r="L11" s="179"/>
      <c r="M11" s="179"/>
      <c r="N11" s="179"/>
      <c r="O11" s="179"/>
    </row>
    <row r="12" spans="1:28" ht="15">
      <c r="A12" s="297"/>
      <c r="B12" s="301">
        <v>2007</v>
      </c>
      <c r="C12" s="302"/>
      <c r="D12" s="301">
        <v>2008</v>
      </c>
      <c r="E12" s="302"/>
      <c r="F12" s="301">
        <v>2009</v>
      </c>
      <c r="G12" s="302"/>
      <c r="H12" s="301">
        <v>2010</v>
      </c>
      <c r="I12" s="302"/>
      <c r="J12" s="301">
        <v>2011</v>
      </c>
      <c r="K12" s="302"/>
      <c r="L12" s="301">
        <v>2012</v>
      </c>
      <c r="M12" s="302"/>
      <c r="N12" s="301">
        <v>2013</v>
      </c>
      <c r="O12" s="302"/>
    </row>
    <row r="13" spans="1:28" ht="33">
      <c r="A13" s="298"/>
      <c r="B13" s="207" t="s">
        <v>112</v>
      </c>
      <c r="C13" s="207" t="s">
        <v>113</v>
      </c>
      <c r="D13" s="207" t="s">
        <v>112</v>
      </c>
      <c r="E13" s="207" t="s">
        <v>113</v>
      </c>
      <c r="F13" s="207" t="s">
        <v>112</v>
      </c>
      <c r="G13" s="207" t="s">
        <v>113</v>
      </c>
      <c r="H13" s="207" t="s">
        <v>112</v>
      </c>
      <c r="I13" s="207" t="s">
        <v>113</v>
      </c>
      <c r="J13" s="207" t="s">
        <v>112</v>
      </c>
      <c r="K13" s="207" t="s">
        <v>113</v>
      </c>
      <c r="L13" s="207" t="s">
        <v>112</v>
      </c>
      <c r="M13" s="207" t="s">
        <v>113</v>
      </c>
      <c r="N13" s="207" t="s">
        <v>112</v>
      </c>
      <c r="O13" s="207" t="s">
        <v>113</v>
      </c>
      <c r="T13" s="20"/>
      <c r="U13" s="20"/>
      <c r="V13" s="20"/>
      <c r="W13" s="20"/>
      <c r="X13" s="20"/>
      <c r="Y13" s="20"/>
    </row>
    <row r="14" spans="1:28">
      <c r="A14" s="208" t="s">
        <v>114</v>
      </c>
      <c r="B14" s="291"/>
      <c r="C14" s="292"/>
      <c r="D14" s="21"/>
      <c r="E14" s="141">
        <f>IF(D14=0,0,IF($B$10="oui",151.67,IF(D14&lt;75.835,113.7525,151.67)))</f>
        <v>0</v>
      </c>
      <c r="F14" s="21"/>
      <c r="G14" s="141">
        <f>IF(F14=0,0,IF($B$10="oui",151.67,IF(F14&lt;75.835,113.7525,151.67)))</f>
        <v>0</v>
      </c>
      <c r="H14" s="21"/>
      <c r="I14" s="141">
        <f>IF(H14=0,0,IF($B$10="oui",151.67,IF(H14&lt;75.835,113.7525,151.67)))</f>
        <v>0</v>
      </c>
      <c r="J14" s="21"/>
      <c r="K14" s="141">
        <f>IF(J14=0,0,IF($B$10="oui",151.67,IF(J14&lt;75.835,113.7525,151.67)))</f>
        <v>0</v>
      </c>
      <c r="L14" s="21"/>
      <c r="M14" s="141">
        <f>IF(L14=0,0,IF($B$10="oui",151.67,IF(L14&lt;75.835,113.7525,151.67)))</f>
        <v>0</v>
      </c>
      <c r="N14" s="21"/>
      <c r="O14" s="141">
        <f>IF(N14=0,0,IF($B$10="oui",151.67,IF(N14&lt;75.835,113.7525,151.67)))</f>
        <v>0</v>
      </c>
      <c r="AB14" s="22"/>
    </row>
    <row r="15" spans="1:28">
      <c r="A15" s="208" t="s">
        <v>115</v>
      </c>
      <c r="B15" s="293"/>
      <c r="C15" s="294"/>
      <c r="D15" s="21"/>
      <c r="E15" s="141">
        <f t="shared" ref="E15:E25" si="0">IF(D15=0,0,IF($B$10="oui",151.67,IF(D15&lt;75.835,113.7525,151.67)))</f>
        <v>0</v>
      </c>
      <c r="F15" s="21"/>
      <c r="G15" s="141">
        <f t="shared" ref="G15:G25" si="1">IF(F15=0,0,IF($B$10="oui",151.67,IF(F15&lt;75.835,113.7525,151.67)))</f>
        <v>0</v>
      </c>
      <c r="H15" s="21"/>
      <c r="I15" s="141">
        <f t="shared" ref="I15:I25" si="2">IF(H15=0,0,IF($B$10="oui",151.67,IF(H15&lt;75.835,113.7525,151.67)))</f>
        <v>0</v>
      </c>
      <c r="J15" s="21"/>
      <c r="K15" s="141">
        <f t="shared" ref="K15:K25" si="3">IF(J15=0,0,IF($B$10="oui",151.67,IF(J15&lt;75.835,113.7525,151.67)))</f>
        <v>0</v>
      </c>
      <c r="L15" s="21"/>
      <c r="M15" s="141">
        <f t="shared" ref="M15:M25" si="4">IF(L15=0,0,IF($B$10="oui",151.67,IF(L15&lt;75.835,113.7525,151.67)))</f>
        <v>0</v>
      </c>
      <c r="N15" s="21"/>
      <c r="O15" s="141">
        <f>IF(N15=0,0,IF($B$10="oui",151.67,IF(N15&lt;75.835,113.7525,151.67)))</f>
        <v>0</v>
      </c>
      <c r="AB15" s="23"/>
    </row>
    <row r="16" spans="1:28">
      <c r="A16" s="208" t="s">
        <v>116</v>
      </c>
      <c r="B16" s="295"/>
      <c r="C16" s="296"/>
      <c r="D16" s="21"/>
      <c r="E16" s="141">
        <f t="shared" si="0"/>
        <v>0</v>
      </c>
      <c r="F16" s="21"/>
      <c r="G16" s="141">
        <f t="shared" si="1"/>
        <v>0</v>
      </c>
      <c r="H16" s="21"/>
      <c r="I16" s="141">
        <f t="shared" si="2"/>
        <v>0</v>
      </c>
      <c r="J16" s="21"/>
      <c r="K16" s="141">
        <f t="shared" si="3"/>
        <v>0</v>
      </c>
      <c r="L16" s="21"/>
      <c r="M16" s="141">
        <f t="shared" si="4"/>
        <v>0</v>
      </c>
      <c r="N16" s="21"/>
      <c r="O16" s="141">
        <f>IF(N16=0,0,IF($B$10="oui",151.67,IF(N16&lt;75.835,113.7525,151.67)))</f>
        <v>0</v>
      </c>
      <c r="W16" s="24"/>
      <c r="X16" s="23"/>
      <c r="Y16" s="25"/>
      <c r="Z16" s="23"/>
      <c r="AA16" s="25"/>
      <c r="AB16" s="23"/>
    </row>
    <row r="17" spans="1:19">
      <c r="A17" s="208" t="s">
        <v>117</v>
      </c>
      <c r="B17" s="21"/>
      <c r="C17" s="141">
        <f>IF(B17=0,0,IF($B$10="oui",151.67,IF(B17&lt;75.835,113.7525,151.67)))</f>
        <v>0</v>
      </c>
      <c r="D17" s="21"/>
      <c r="E17" s="141">
        <f t="shared" si="0"/>
        <v>0</v>
      </c>
      <c r="F17" s="21"/>
      <c r="G17" s="141">
        <f t="shared" si="1"/>
        <v>0</v>
      </c>
      <c r="H17" s="21"/>
      <c r="I17" s="141">
        <f t="shared" si="2"/>
        <v>0</v>
      </c>
      <c r="J17" s="21"/>
      <c r="K17" s="141">
        <f t="shared" si="3"/>
        <v>0</v>
      </c>
      <c r="L17" s="21"/>
      <c r="M17" s="141">
        <f t="shared" si="4"/>
        <v>0</v>
      </c>
      <c r="N17" s="291"/>
      <c r="O17" s="292"/>
    </row>
    <row r="18" spans="1:19">
      <c r="A18" s="208" t="s">
        <v>118</v>
      </c>
      <c r="B18" s="21"/>
      <c r="C18" s="141">
        <f t="shared" ref="C18:C25" si="5">IF(B18=0,0,IF($B$10="oui",151.67,IF(B18&lt;75.835,113.7525,151.67)))</f>
        <v>0</v>
      </c>
      <c r="D18" s="21"/>
      <c r="E18" s="141">
        <f t="shared" si="0"/>
        <v>0</v>
      </c>
      <c r="F18" s="21"/>
      <c r="G18" s="141">
        <f t="shared" si="1"/>
        <v>0</v>
      </c>
      <c r="H18" s="21"/>
      <c r="I18" s="141">
        <f t="shared" si="2"/>
        <v>0</v>
      </c>
      <c r="J18" s="21"/>
      <c r="K18" s="141">
        <f t="shared" si="3"/>
        <v>0</v>
      </c>
      <c r="L18" s="21"/>
      <c r="M18" s="141">
        <f t="shared" si="4"/>
        <v>0</v>
      </c>
      <c r="N18" s="293"/>
      <c r="O18" s="294"/>
    </row>
    <row r="19" spans="1:19">
      <c r="A19" s="208" t="s">
        <v>119</v>
      </c>
      <c r="B19" s="21"/>
      <c r="C19" s="141">
        <f t="shared" si="5"/>
        <v>0</v>
      </c>
      <c r="D19" s="21"/>
      <c r="E19" s="141">
        <f t="shared" si="0"/>
        <v>0</v>
      </c>
      <c r="F19" s="21"/>
      <c r="G19" s="141">
        <f t="shared" si="1"/>
        <v>0</v>
      </c>
      <c r="H19" s="21"/>
      <c r="I19" s="141">
        <f t="shared" si="2"/>
        <v>0</v>
      </c>
      <c r="J19" s="21"/>
      <c r="K19" s="141">
        <f t="shared" si="3"/>
        <v>0</v>
      </c>
      <c r="L19" s="21"/>
      <c r="M19" s="141">
        <f t="shared" si="4"/>
        <v>0</v>
      </c>
      <c r="N19" s="293"/>
      <c r="O19" s="294"/>
    </row>
    <row r="20" spans="1:19">
      <c r="A20" s="208" t="s">
        <v>120</v>
      </c>
      <c r="B20" s="21"/>
      <c r="C20" s="141">
        <f t="shared" si="5"/>
        <v>0</v>
      </c>
      <c r="D20" s="21"/>
      <c r="E20" s="141">
        <f t="shared" si="0"/>
        <v>0</v>
      </c>
      <c r="F20" s="21"/>
      <c r="G20" s="141">
        <f t="shared" si="1"/>
        <v>0</v>
      </c>
      <c r="H20" s="21"/>
      <c r="I20" s="141">
        <f t="shared" si="2"/>
        <v>0</v>
      </c>
      <c r="J20" s="21"/>
      <c r="K20" s="141">
        <f t="shared" si="3"/>
        <v>0</v>
      </c>
      <c r="L20" s="21"/>
      <c r="M20" s="141">
        <f t="shared" si="4"/>
        <v>0</v>
      </c>
      <c r="N20" s="293"/>
      <c r="O20" s="294"/>
    </row>
    <row r="21" spans="1:19">
      <c r="A21" s="208" t="s">
        <v>121</v>
      </c>
      <c r="B21" s="21"/>
      <c r="C21" s="141">
        <f t="shared" si="5"/>
        <v>0</v>
      </c>
      <c r="D21" s="21"/>
      <c r="E21" s="141">
        <f t="shared" si="0"/>
        <v>0</v>
      </c>
      <c r="F21" s="21"/>
      <c r="G21" s="141">
        <f t="shared" si="1"/>
        <v>0</v>
      </c>
      <c r="H21" s="21"/>
      <c r="I21" s="141">
        <f t="shared" si="2"/>
        <v>0</v>
      </c>
      <c r="J21" s="21"/>
      <c r="K21" s="141">
        <f t="shared" si="3"/>
        <v>0</v>
      </c>
      <c r="L21" s="21"/>
      <c r="M21" s="141">
        <f t="shared" si="4"/>
        <v>0</v>
      </c>
      <c r="N21" s="293"/>
      <c r="O21" s="294"/>
    </row>
    <row r="22" spans="1:19">
      <c r="A22" s="208" t="s">
        <v>122</v>
      </c>
      <c r="B22" s="21"/>
      <c r="C22" s="141">
        <f t="shared" si="5"/>
        <v>0</v>
      </c>
      <c r="D22" s="21"/>
      <c r="E22" s="141">
        <f t="shared" si="0"/>
        <v>0</v>
      </c>
      <c r="F22" s="21"/>
      <c r="G22" s="141">
        <f t="shared" si="1"/>
        <v>0</v>
      </c>
      <c r="H22" s="21"/>
      <c r="I22" s="141">
        <f t="shared" si="2"/>
        <v>0</v>
      </c>
      <c r="J22" s="21"/>
      <c r="K22" s="141">
        <f t="shared" si="3"/>
        <v>0</v>
      </c>
      <c r="L22" s="21"/>
      <c r="M22" s="141">
        <f t="shared" si="4"/>
        <v>0</v>
      </c>
      <c r="N22" s="293"/>
      <c r="O22" s="294"/>
    </row>
    <row r="23" spans="1:19">
      <c r="A23" s="208" t="s">
        <v>123</v>
      </c>
      <c r="B23" s="21"/>
      <c r="C23" s="141">
        <f t="shared" si="5"/>
        <v>0</v>
      </c>
      <c r="D23" s="21"/>
      <c r="E23" s="141">
        <f t="shared" si="0"/>
        <v>0</v>
      </c>
      <c r="F23" s="21"/>
      <c r="G23" s="141">
        <f t="shared" si="1"/>
        <v>0</v>
      </c>
      <c r="H23" s="21"/>
      <c r="I23" s="141">
        <f t="shared" si="2"/>
        <v>0</v>
      </c>
      <c r="J23" s="21"/>
      <c r="K23" s="141">
        <f t="shared" si="3"/>
        <v>0</v>
      </c>
      <c r="L23" s="21"/>
      <c r="M23" s="141">
        <f t="shared" si="4"/>
        <v>0</v>
      </c>
      <c r="N23" s="293"/>
      <c r="O23" s="294"/>
    </row>
    <row r="24" spans="1:19">
      <c r="A24" s="208" t="s">
        <v>124</v>
      </c>
      <c r="B24" s="21"/>
      <c r="C24" s="141">
        <f t="shared" si="5"/>
        <v>0</v>
      </c>
      <c r="D24" s="21"/>
      <c r="E24" s="141">
        <f t="shared" si="0"/>
        <v>0</v>
      </c>
      <c r="F24" s="21"/>
      <c r="G24" s="141">
        <f t="shared" si="1"/>
        <v>0</v>
      </c>
      <c r="H24" s="21"/>
      <c r="I24" s="141">
        <f t="shared" si="2"/>
        <v>0</v>
      </c>
      <c r="J24" s="21"/>
      <c r="K24" s="141">
        <f t="shared" si="3"/>
        <v>0</v>
      </c>
      <c r="L24" s="21"/>
      <c r="M24" s="141">
        <f t="shared" si="4"/>
        <v>0</v>
      </c>
      <c r="N24" s="293"/>
      <c r="O24" s="294"/>
    </row>
    <row r="25" spans="1:19">
      <c r="A25" s="208" t="s">
        <v>125</v>
      </c>
      <c r="B25" s="21"/>
      <c r="C25" s="141">
        <f t="shared" si="5"/>
        <v>0</v>
      </c>
      <c r="D25" s="21"/>
      <c r="E25" s="141">
        <f t="shared" si="0"/>
        <v>0</v>
      </c>
      <c r="F25" s="21"/>
      <c r="G25" s="141">
        <f t="shared" si="1"/>
        <v>0</v>
      </c>
      <c r="H25" s="21"/>
      <c r="I25" s="141">
        <f t="shared" si="2"/>
        <v>0</v>
      </c>
      <c r="J25" s="21"/>
      <c r="K25" s="141">
        <f t="shared" si="3"/>
        <v>0</v>
      </c>
      <c r="L25" s="21"/>
      <c r="M25" s="141">
        <f t="shared" si="4"/>
        <v>0</v>
      </c>
      <c r="N25" s="295"/>
      <c r="O25" s="296"/>
    </row>
    <row r="26" spans="1:19">
      <c r="A26" s="209" t="s">
        <v>126</v>
      </c>
      <c r="B26" s="299">
        <f>SUM(C14:C25)</f>
        <v>0</v>
      </c>
      <c r="C26" s="300"/>
      <c r="D26" s="299">
        <f>SUM(E14:E25)</f>
        <v>0</v>
      </c>
      <c r="E26" s="300"/>
      <c r="F26" s="299">
        <f>SUM(G14:G25)</f>
        <v>0</v>
      </c>
      <c r="G26" s="300"/>
      <c r="H26" s="299">
        <f>SUM(I14:I25)</f>
        <v>0</v>
      </c>
      <c r="I26" s="300"/>
      <c r="J26" s="299">
        <f>SUM(K14:K25)</f>
        <v>0</v>
      </c>
      <c r="K26" s="300"/>
      <c r="L26" s="299">
        <f>SUM(M14:M25)</f>
        <v>0</v>
      </c>
      <c r="M26" s="300"/>
      <c r="N26" s="299">
        <f>SUM(O14:O25)</f>
        <v>0</v>
      </c>
      <c r="O26" s="300"/>
    </row>
    <row r="27" spans="1:19" hidden="1">
      <c r="A27" s="26" t="s">
        <v>127</v>
      </c>
      <c r="B27" s="303">
        <f>B26/151.67</f>
        <v>0</v>
      </c>
      <c r="C27" s="304"/>
      <c r="D27" s="303">
        <f>D26/151.67</f>
        <v>0</v>
      </c>
      <c r="E27" s="304"/>
      <c r="F27" s="303">
        <f>F26/151.67</f>
        <v>0</v>
      </c>
      <c r="G27" s="304"/>
      <c r="H27" s="303">
        <f>H26/151.67</f>
        <v>0</v>
      </c>
      <c r="I27" s="304"/>
      <c r="J27" s="303">
        <f>J26/151.67</f>
        <v>0</v>
      </c>
      <c r="K27" s="304"/>
      <c r="L27" s="303">
        <f>L26/151.67</f>
        <v>0</v>
      </c>
      <c r="M27" s="304"/>
      <c r="N27" s="303">
        <f>N26/151.67</f>
        <v>0</v>
      </c>
      <c r="O27" s="304"/>
    </row>
    <row r="28" spans="1:19" ht="15">
      <c r="A28" s="306" t="str">
        <f>IF(AND(N16&lt;&gt;"",F19&lt;&gt;""),"","!! Pour disposer de résultats exacts, remplir toutes les colonnes même si la valeur du temps travaillé est égal à zéro !!")</f>
        <v>!! Pour disposer de résultats exacts, remplir toutes les colonnes même si la valeur du temps travaillé est égal à zéro !!</v>
      </c>
      <c r="B28" s="306"/>
      <c r="C28" s="306"/>
      <c r="D28" s="306"/>
      <c r="E28" s="306"/>
      <c r="F28" s="306"/>
      <c r="G28" s="306"/>
      <c r="H28" s="306"/>
      <c r="I28" s="306"/>
      <c r="J28" s="306"/>
      <c r="K28" s="306"/>
      <c r="L28" s="306"/>
      <c r="M28" s="306"/>
      <c r="N28" s="306"/>
      <c r="O28" s="306"/>
    </row>
    <row r="29" spans="1:19" ht="6.75" customHeight="1">
      <c r="A29" s="27"/>
      <c r="B29" s="27"/>
      <c r="C29" s="27"/>
      <c r="D29" s="27"/>
      <c r="E29" s="27"/>
      <c r="F29" s="27"/>
      <c r="G29" s="27"/>
      <c r="H29" s="27"/>
      <c r="I29" s="27"/>
      <c r="J29" s="27"/>
      <c r="K29" s="27"/>
      <c r="L29" s="27"/>
      <c r="M29" s="27"/>
      <c r="N29" s="27"/>
      <c r="O29" s="27"/>
    </row>
    <row r="30" spans="1:19" ht="11.25" customHeight="1">
      <c r="A30" s="288" t="s">
        <v>128</v>
      </c>
      <c r="B30" s="289"/>
      <c r="C30" s="289"/>
      <c r="D30" s="289"/>
      <c r="E30" s="289"/>
      <c r="F30" s="290"/>
      <c r="G30" s="28"/>
      <c r="H30" s="282" t="s">
        <v>214</v>
      </c>
      <c r="I30" s="283"/>
      <c r="J30" s="283"/>
      <c r="K30" s="283"/>
      <c r="L30" s="283"/>
      <c r="M30" s="283"/>
      <c r="N30" s="283"/>
      <c r="O30" s="284"/>
      <c r="P30" s="11"/>
      <c r="Q30" s="11"/>
      <c r="R30" s="29"/>
      <c r="S30" s="11"/>
    </row>
    <row r="31" spans="1:19" ht="14.25" thickBot="1">
      <c r="A31" s="131" t="str">
        <f>IF(A28="",ROUNDDOWN(B34,0),"?")</f>
        <v>?</v>
      </c>
      <c r="B31" s="30" t="s">
        <v>129</v>
      </c>
      <c r="C31" s="30" t="str">
        <f>IF(A28="",ROUNDDOWN(C35,0),"?")</f>
        <v>?</v>
      </c>
      <c r="D31" s="30" t="s">
        <v>130</v>
      </c>
      <c r="E31" s="30" t="str">
        <f>IF(A28="",ROUNDUP(D35,0),"?")</f>
        <v>?</v>
      </c>
      <c r="F31" s="132" t="s">
        <v>131</v>
      </c>
      <c r="G31" s="31"/>
      <c r="H31" s="285"/>
      <c r="I31" s="286"/>
      <c r="J31" s="286"/>
      <c r="K31" s="286"/>
      <c r="L31" s="286"/>
      <c r="M31" s="286"/>
      <c r="N31" s="286"/>
      <c r="O31" s="287"/>
    </row>
    <row r="32" spans="1:19" ht="8.25" customHeight="1" thickTop="1">
      <c r="A32" s="126"/>
      <c r="B32" s="32"/>
      <c r="C32" s="32"/>
      <c r="D32" s="32"/>
      <c r="E32" s="32"/>
      <c r="F32" s="133"/>
      <c r="G32" s="33"/>
      <c r="H32" s="126"/>
      <c r="I32" s="34"/>
      <c r="J32" s="34"/>
      <c r="K32" s="34"/>
      <c r="L32" s="34"/>
      <c r="M32" s="34"/>
      <c r="N32" s="34"/>
      <c r="O32" s="127"/>
    </row>
    <row r="33" spans="1:19" ht="45" customHeight="1">
      <c r="A33" s="210" t="s">
        <v>132</v>
      </c>
      <c r="B33" s="211"/>
      <c r="C33" s="211"/>
      <c r="D33" s="211"/>
      <c r="E33" s="212"/>
      <c r="F33" s="214" t="str">
        <f>IF(A28="",SUM(B27:O27)/12,"?")</f>
        <v>?</v>
      </c>
      <c r="G33" s="35"/>
      <c r="H33" s="278" t="s">
        <v>180</v>
      </c>
      <c r="I33" s="277" t="s">
        <v>166</v>
      </c>
      <c r="J33" s="277"/>
      <c r="K33" s="36" t="str">
        <f>IF(A28="",COUNTIF(B17:B25,151.67)+COUNTIF(D14:D25,151.67)+COUNTIF(F14:F16,151.67),"?")</f>
        <v>?</v>
      </c>
      <c r="L33" s="269" t="s">
        <v>185</v>
      </c>
      <c r="M33" s="277" t="s">
        <v>166</v>
      </c>
      <c r="N33" s="277"/>
      <c r="O33" s="142" t="str">
        <f>IF(A28="",COUNTIF(F17:F25,151.67)+COUNTIF(H14:H25,151.67)+COUNTIF(N14:N16,151.67)+COUNTIF(L14:L25,151.67)+COUNTIF(J14:J25,151.67),"?")</f>
        <v>?</v>
      </c>
    </row>
    <row r="34" spans="1:19" ht="13.5" hidden="1" customHeight="1">
      <c r="A34" s="134"/>
      <c r="B34" s="37">
        <f>SUM(B27:O27)/12</f>
        <v>0</v>
      </c>
      <c r="C34" s="37" t="e">
        <f>B34-A31</f>
        <v>#VALUE!</v>
      </c>
      <c r="D34" s="37" t="e">
        <f>C35-C31</f>
        <v>#VALUE!</v>
      </c>
      <c r="E34" s="23" t="s">
        <v>133</v>
      </c>
      <c r="F34" s="135">
        <f>SUM(G17:G25,I14:I25,K14:K25,M14:M25,O14:O16)</f>
        <v>0</v>
      </c>
      <c r="G34" s="38"/>
      <c r="H34" s="278"/>
      <c r="I34" s="37"/>
      <c r="J34" s="23"/>
      <c r="K34" s="39"/>
      <c r="L34" s="269"/>
      <c r="M34" s="23"/>
      <c r="N34" s="23"/>
      <c r="O34" s="128"/>
    </row>
    <row r="35" spans="1:19" ht="12" hidden="1" customHeight="1">
      <c r="A35" s="134"/>
      <c r="B35" s="37"/>
      <c r="C35" s="37" t="e">
        <f>C34*12</f>
        <v>#VALUE!</v>
      </c>
      <c r="D35" s="37" t="e">
        <f>D34*(365/12)</f>
        <v>#VALUE!</v>
      </c>
      <c r="E35" s="37"/>
      <c r="F35" s="136"/>
      <c r="G35" s="38"/>
      <c r="H35" s="278"/>
      <c r="I35" s="37"/>
      <c r="J35" s="23"/>
      <c r="K35" s="39"/>
      <c r="L35" s="269"/>
      <c r="M35" s="23"/>
      <c r="N35" s="23"/>
      <c r="O35" s="128"/>
    </row>
    <row r="36" spans="1:19" ht="8.25" customHeight="1">
      <c r="A36" s="126"/>
      <c r="B36" s="34"/>
      <c r="C36" s="34"/>
      <c r="D36" s="34"/>
      <c r="E36" s="32"/>
      <c r="F36" s="133"/>
      <c r="G36" s="33"/>
      <c r="H36" s="278"/>
      <c r="I36" s="32"/>
      <c r="J36" s="32"/>
      <c r="K36" s="40"/>
      <c r="L36" s="269"/>
      <c r="M36" s="34"/>
      <c r="N36" s="34"/>
      <c r="O36" s="129"/>
    </row>
    <row r="37" spans="1:19" ht="45" customHeight="1">
      <c r="A37" s="210" t="s">
        <v>134</v>
      </c>
      <c r="B37" s="213"/>
      <c r="C37" s="213"/>
      <c r="D37" s="213"/>
      <c r="E37" s="213"/>
      <c r="F37" s="144" t="str">
        <f>IF(A28="",IF(F33&gt;=4,"OUI","NON"),"?")</f>
        <v>?</v>
      </c>
      <c r="G37" s="43"/>
      <c r="H37" s="278"/>
      <c r="I37" s="277" t="s">
        <v>165</v>
      </c>
      <c r="J37" s="277"/>
      <c r="K37" s="36" t="str">
        <f>IF(A28="",COUNTIF(C17:C25,151.67)+COUNTIF(E14:E25,151.67)+COUNTIF(G14:G16,151.67)-K33,"?")</f>
        <v>?</v>
      </c>
      <c r="L37" s="269"/>
      <c r="M37" s="277" t="s">
        <v>165</v>
      </c>
      <c r="N37" s="277"/>
      <c r="O37" s="142" t="str">
        <f>IF(A28="",COUNTIF(G17:G25,151.67)+COUNTIF(I14:I25,151.67)+COUNTIF(K14:K25,151.67)+COUNTIF(M14:M25,151.67)+COUNTIF(O14:O16,151.67)-O33,"?")</f>
        <v>?</v>
      </c>
      <c r="P37" s="11"/>
      <c r="Q37" s="11"/>
      <c r="R37" s="29"/>
      <c r="S37" s="11"/>
    </row>
    <row r="38" spans="1:19" ht="8.25" customHeight="1">
      <c r="A38" s="137"/>
      <c r="B38" s="44"/>
      <c r="C38" s="44"/>
      <c r="D38" s="44"/>
      <c r="E38" s="44"/>
      <c r="F38" s="130"/>
      <c r="G38" s="45"/>
      <c r="H38" s="278"/>
      <c r="I38" s="44"/>
      <c r="J38" s="44"/>
      <c r="K38" s="44"/>
      <c r="L38" s="269"/>
      <c r="M38" s="44"/>
      <c r="N38" s="44"/>
      <c r="O38" s="130"/>
      <c r="P38" s="11"/>
      <c r="Q38" s="11"/>
      <c r="R38" s="29"/>
      <c r="S38" s="11"/>
    </row>
    <row r="39" spans="1:19" ht="45" customHeight="1">
      <c r="A39" s="276" t="str">
        <f>IF(F37="OUI","","L'agent remplit-il les conditions pour accéder aux dispositifs de titularisation ultérieure au 31/03/2013 (article 15)")</f>
        <v>L'agent remplit-il les conditions pour accéder aux dispositifs de titularisation ultérieure au 31/03/2013 (article 15)</v>
      </c>
      <c r="B39" s="277"/>
      <c r="C39" s="277"/>
      <c r="D39" s="277"/>
      <c r="E39" s="277"/>
      <c r="F39" s="144" t="str">
        <f>IF(A28="",IF(F37="OUI","",IF(F34&gt;=3640.08,"OUI","NON")),"?")</f>
        <v>?</v>
      </c>
      <c r="G39" s="47"/>
      <c r="H39" s="278"/>
      <c r="I39" s="277" t="s">
        <v>135</v>
      </c>
      <c r="J39" s="277"/>
      <c r="K39" s="36" t="str">
        <f>IF(A28="",COUNTIF(C17:C25,113.7525)+COUNTIF(E14:E25,113.7525)+COUNTIF(G14:G16,113.7525),"?")</f>
        <v>?</v>
      </c>
      <c r="L39" s="269"/>
      <c r="M39" s="277" t="s">
        <v>135</v>
      </c>
      <c r="N39" s="277"/>
      <c r="O39" s="142" t="str">
        <f>IF(A28="",COUNTIF(G17:G25,113.7525)+COUNTIF(I14:I25,113.7525)+COUNTIF(M14:M25,113.7525)++COUNTIF(O14:O16,113.7525)++COUNTIF(K14:K25,113.7525),"?")</f>
        <v>?</v>
      </c>
      <c r="P39" s="11"/>
      <c r="Q39" s="11"/>
      <c r="R39" s="29"/>
      <c r="S39" s="11"/>
    </row>
    <row r="40" spans="1:19" ht="2.25" customHeight="1">
      <c r="A40" s="138"/>
      <c r="B40" s="139"/>
      <c r="C40" s="139"/>
      <c r="D40" s="139"/>
      <c r="E40" s="139"/>
      <c r="F40" s="140"/>
      <c r="G40" s="31"/>
      <c r="H40" s="48"/>
      <c r="I40" s="49"/>
      <c r="J40" s="49"/>
      <c r="K40" s="49"/>
      <c r="L40" s="49"/>
      <c r="M40" s="49"/>
      <c r="N40" s="49"/>
      <c r="O40" s="50"/>
    </row>
    <row r="41" spans="1:19" ht="12.75" customHeight="1">
      <c r="M41" s="51"/>
    </row>
    <row r="42" spans="1:19" ht="12.75" customHeight="1">
      <c r="M42" s="51"/>
    </row>
    <row r="47" spans="1:19" ht="28.5" customHeight="1"/>
    <row r="48" spans="1:19" ht="27" customHeight="1"/>
    <row r="55" ht="26.25" customHeight="1"/>
  </sheetData>
  <sheetProtection algorithmName="SHA-512" hashValue="iCOCJ3PYD512+5h8kYEBoy5sA2BJjp4VXBoWJwX0y4fN3b5UHsi+dVq0vlCE/gLKWqFcKdJSeg1FLstNWYpJ+A==" saltValue="e/afg+yp1RblaBWyHqOASw==" spinCount="100000" sheet="1" objects="1" scenarios="1" formatCells="0" formatColumns="0" formatRows="0" selectLockedCells="1" sort="0" autoFilter="0"/>
  <mergeCells count="43">
    <mergeCell ref="A39:E39"/>
    <mergeCell ref="N26:O26"/>
    <mergeCell ref="D27:E27"/>
    <mergeCell ref="F27:G27"/>
    <mergeCell ref="H27:I27"/>
    <mergeCell ref="J27:K27"/>
    <mergeCell ref="B26:C26"/>
    <mergeCell ref="A28:O28"/>
    <mergeCell ref="I39:J39"/>
    <mergeCell ref="M39:N39"/>
    <mergeCell ref="I37:J37"/>
    <mergeCell ref="M37:N37"/>
    <mergeCell ref="B27:C27"/>
    <mergeCell ref="H33:H39"/>
    <mergeCell ref="I33:J33"/>
    <mergeCell ref="L33:L39"/>
    <mergeCell ref="M33:N33"/>
    <mergeCell ref="B6:I6"/>
    <mergeCell ref="B5:I5"/>
    <mergeCell ref="L27:M27"/>
    <mergeCell ref="L12:M12"/>
    <mergeCell ref="D26:E26"/>
    <mergeCell ref="F26:G26"/>
    <mergeCell ref="H26:I26"/>
    <mergeCell ref="B14:C16"/>
    <mergeCell ref="C11:E11"/>
    <mergeCell ref="B8:I8"/>
    <mergeCell ref="B12:C12"/>
    <mergeCell ref="D12:E12"/>
    <mergeCell ref="F12:G12"/>
    <mergeCell ref="B7:I7"/>
    <mergeCell ref="H30:O31"/>
    <mergeCell ref="B9:I9"/>
    <mergeCell ref="A30:F30"/>
    <mergeCell ref="N17:O25"/>
    <mergeCell ref="A12:A13"/>
    <mergeCell ref="L26:M26"/>
    <mergeCell ref="J26:K26"/>
    <mergeCell ref="N12:O12"/>
    <mergeCell ref="N27:O27"/>
    <mergeCell ref="B10:I10"/>
    <mergeCell ref="H12:I12"/>
    <mergeCell ref="J12:K12"/>
  </mergeCells>
  <phoneticPr fontId="0" type="noConversion"/>
  <conditionalFormatting sqref="F37 F39">
    <cfRule type="cellIs" dxfId="4" priority="4" stopIfTrue="1" operator="equal">
      <formula>"NON"</formula>
    </cfRule>
    <cfRule type="cellIs" dxfId="3" priority="5" stopIfTrue="1" operator="equal">
      <formula>"OUI"</formula>
    </cfRule>
  </conditionalFormatting>
  <conditionalFormatting sqref="F33">
    <cfRule type="cellIs" dxfId="2" priority="3" stopIfTrue="1" operator="lessThan">
      <formula>4</formula>
    </cfRule>
  </conditionalFormatting>
  <conditionalFormatting sqref="A39:E39">
    <cfRule type="notContainsText" dxfId="1" priority="1" stopIfTrue="1" operator="notContains" text="agent">
      <formula>ISERROR(SEARCH("agent",A39))</formula>
    </cfRule>
    <cfRule type="containsText" dxfId="0" priority="2" stopIfTrue="1" operator="containsText" text="&quot;&quot;">
      <formula>NOT(ISERROR(SEARCH("""""",A39)))</formula>
    </cfRule>
  </conditionalFormatting>
  <dataValidations count="1">
    <dataValidation type="custom" allowBlank="1" showErrorMessage="1" errorTitle="Temps de travail insuffisant" error="Votre agent travaille sur un temps hebdomadaire insuffisant, il n'est pas éligible au dispositif de titularisation._x000a_Abandonner la procédure." sqref="K10">
      <formula1>I10="&lt;17h30"</formula1>
    </dataValidation>
  </dataValidations>
  <printOptions horizontalCentered="1" verticalCentered="1"/>
  <pageMargins left="0.15748031496062992" right="0.15748031496062992" top="0.15748031496062992" bottom="0.15748031496062992" header="0.15748031496062992" footer="0.15748031496062992"/>
  <pageSetup paperSize="9" scale="92" orientation="landscape" r:id="rId1"/>
</worksheet>
</file>

<file path=xl/worksheets/sheet5.xml><?xml version="1.0" encoding="utf-8"?>
<worksheet xmlns="http://schemas.openxmlformats.org/spreadsheetml/2006/main" xmlns:r="http://schemas.openxmlformats.org/officeDocument/2006/relationships">
  <dimension ref="A1:O56"/>
  <sheetViews>
    <sheetView topLeftCell="A7" workbookViewId="0">
      <selection activeCell="L24" sqref="L24"/>
    </sheetView>
  </sheetViews>
  <sheetFormatPr baseColWidth="10" defaultRowHeight="12.75"/>
  <cols>
    <col min="1" max="1" width="67.85546875" customWidth="1"/>
    <col min="3" max="11" width="5.85546875" customWidth="1"/>
    <col min="12" max="12" width="16.42578125" customWidth="1"/>
    <col min="14" max="14" width="43.7109375" customWidth="1"/>
  </cols>
  <sheetData>
    <row r="1" spans="1:15" ht="15">
      <c r="A1" s="6" t="s">
        <v>195</v>
      </c>
      <c r="O1" s="15" t="s">
        <v>105</v>
      </c>
    </row>
    <row r="2" spans="1:15" ht="15">
      <c r="A2" s="7" t="s">
        <v>196</v>
      </c>
      <c r="O2" s="16" t="s">
        <v>50</v>
      </c>
    </row>
    <row r="3" spans="1:15" ht="15">
      <c r="A3" s="7" t="s">
        <v>202</v>
      </c>
      <c r="O3" s="16" t="s">
        <v>51</v>
      </c>
    </row>
    <row r="4" spans="1:15" ht="15">
      <c r="A4" s="7" t="s">
        <v>197</v>
      </c>
      <c r="O4" s="16" t="s">
        <v>52</v>
      </c>
    </row>
    <row r="5" spans="1:15" ht="15">
      <c r="A5" s="7" t="s">
        <v>198</v>
      </c>
      <c r="O5" s="16" t="s">
        <v>53</v>
      </c>
    </row>
    <row r="6" spans="1:15" ht="15">
      <c r="A6" s="7" t="s">
        <v>199</v>
      </c>
      <c r="O6" s="16" t="s">
        <v>54</v>
      </c>
    </row>
    <row r="7" spans="1:15" ht="15">
      <c r="A7" s="7" t="s">
        <v>200</v>
      </c>
      <c r="O7" s="16" t="s">
        <v>55</v>
      </c>
    </row>
    <row r="8" spans="1:15" ht="15">
      <c r="A8" s="7" t="s">
        <v>201</v>
      </c>
      <c r="O8" s="16" t="s">
        <v>56</v>
      </c>
    </row>
    <row r="9" spans="1:15" ht="15.75" thickBot="1">
      <c r="A9" s="3" t="s">
        <v>34</v>
      </c>
      <c r="O9" s="16" t="s">
        <v>57</v>
      </c>
    </row>
    <row r="10" spans="1:15" ht="15">
      <c r="O10" s="16" t="s">
        <v>58</v>
      </c>
    </row>
    <row r="11" spans="1:15" ht="15">
      <c r="O11" s="16" t="s">
        <v>59</v>
      </c>
    </row>
    <row r="12" spans="1:15" ht="15">
      <c r="O12" s="16" t="s">
        <v>60</v>
      </c>
    </row>
    <row r="13" spans="1:15" ht="15.75" thickBot="1">
      <c r="O13" s="16" t="s">
        <v>61</v>
      </c>
    </row>
    <row r="14" spans="1:15" ht="15">
      <c r="A14" s="1" t="s">
        <v>2</v>
      </c>
      <c r="B14">
        <v>35</v>
      </c>
      <c r="L14" t="s">
        <v>8</v>
      </c>
      <c r="M14" s="4">
        <v>39172</v>
      </c>
      <c r="O14" s="16" t="s">
        <v>62</v>
      </c>
    </row>
    <row r="15" spans="1:15" ht="15">
      <c r="A15" s="2" t="s">
        <v>3</v>
      </c>
      <c r="B15">
        <v>16</v>
      </c>
      <c r="L15" t="s">
        <v>9</v>
      </c>
      <c r="M15" s="4">
        <v>41363</v>
      </c>
      <c r="O15" s="16" t="s">
        <v>63</v>
      </c>
    </row>
    <row r="16" spans="1:15" ht="15.75" thickBot="1">
      <c r="A16" s="3" t="s">
        <v>194</v>
      </c>
      <c r="B16">
        <v>20</v>
      </c>
      <c r="L16" t="s">
        <v>13</v>
      </c>
      <c r="M16" s="4">
        <v>39903</v>
      </c>
      <c r="O16" s="16" t="s">
        <v>64</v>
      </c>
    </row>
    <row r="17" spans="1:15" ht="15">
      <c r="O17" s="16" t="s">
        <v>65</v>
      </c>
    </row>
    <row r="18" spans="1:15" ht="15">
      <c r="O18" s="16" t="s">
        <v>66</v>
      </c>
    </row>
    <row r="19" spans="1:15" ht="15">
      <c r="O19" s="16" t="s">
        <v>67</v>
      </c>
    </row>
    <row r="20" spans="1:15" ht="15">
      <c r="O20" s="16" t="s">
        <v>68</v>
      </c>
    </row>
    <row r="21" spans="1:15" ht="15.75" thickBot="1">
      <c r="A21" t="s">
        <v>4</v>
      </c>
      <c r="O21" s="16" t="s">
        <v>69</v>
      </c>
    </row>
    <row r="22" spans="1:15" ht="15">
      <c r="A22" s="1" t="s">
        <v>5</v>
      </c>
      <c r="O22" s="16" t="s">
        <v>70</v>
      </c>
    </row>
    <row r="23" spans="1:15" ht="15">
      <c r="A23" s="2" t="s">
        <v>6</v>
      </c>
      <c r="O23" s="16" t="s">
        <v>71</v>
      </c>
    </row>
    <row r="24" spans="1:15" ht="15.75" thickBot="1">
      <c r="A24" s="3" t="s">
        <v>7</v>
      </c>
      <c r="O24" s="16" t="s">
        <v>72</v>
      </c>
    </row>
    <row r="25" spans="1:15" ht="15">
      <c r="D25" s="180"/>
      <c r="O25" s="16" t="s">
        <v>73</v>
      </c>
    </row>
    <row r="26" spans="1:15" ht="15.75" thickBot="1">
      <c r="D26" s="180"/>
      <c r="O26" s="16" t="s">
        <v>74</v>
      </c>
    </row>
    <row r="27" spans="1:15" ht="15">
      <c r="A27" s="1" t="s">
        <v>143</v>
      </c>
      <c r="D27" s="180"/>
      <c r="O27" s="16" t="s">
        <v>75</v>
      </c>
    </row>
    <row r="28" spans="1:15" ht="15">
      <c r="A28" s="2" t="s">
        <v>144</v>
      </c>
      <c r="D28" s="180"/>
      <c r="E28" s="180"/>
      <c r="O28" s="16" t="s">
        <v>76</v>
      </c>
    </row>
    <row r="29" spans="1:15" ht="15.75" thickBot="1">
      <c r="A29" s="3" t="s">
        <v>33</v>
      </c>
      <c r="D29" s="180"/>
      <c r="O29" s="16" t="s">
        <v>77</v>
      </c>
    </row>
    <row r="30" spans="1:15" ht="15">
      <c r="D30" s="180"/>
      <c r="O30" s="16" t="s">
        <v>78</v>
      </c>
    </row>
    <row r="31" spans="1:15" ht="15">
      <c r="D31" s="180"/>
      <c r="O31" s="16" t="s">
        <v>79</v>
      </c>
    </row>
    <row r="32" spans="1:15" ht="15">
      <c r="O32" s="16" t="s">
        <v>80</v>
      </c>
    </row>
    <row r="33" spans="15:15" ht="15">
      <c r="O33" s="16" t="s">
        <v>81</v>
      </c>
    </row>
    <row r="34" spans="15:15" ht="15">
      <c r="O34" s="16" t="s">
        <v>82</v>
      </c>
    </row>
    <row r="35" spans="15:15" ht="15">
      <c r="O35" s="16" t="s">
        <v>83</v>
      </c>
    </row>
    <row r="36" spans="15:15" ht="15">
      <c r="O36" s="16" t="s">
        <v>84</v>
      </c>
    </row>
    <row r="37" spans="15:15" ht="15">
      <c r="O37" s="16" t="s">
        <v>85</v>
      </c>
    </row>
    <row r="38" spans="15:15" ht="15">
      <c r="O38" s="16" t="s">
        <v>86</v>
      </c>
    </row>
    <row r="39" spans="15:15" ht="15">
      <c r="O39" s="16" t="s">
        <v>87</v>
      </c>
    </row>
    <row r="40" spans="15:15" ht="15">
      <c r="O40" s="16" t="s">
        <v>88</v>
      </c>
    </row>
    <row r="41" spans="15:15" ht="15">
      <c r="O41" s="16" t="s">
        <v>89</v>
      </c>
    </row>
    <row r="42" spans="15:15" ht="15">
      <c r="O42" s="16" t="s">
        <v>90</v>
      </c>
    </row>
    <row r="43" spans="15:15" ht="15">
      <c r="O43" s="16" t="s">
        <v>91</v>
      </c>
    </row>
    <row r="44" spans="15:15" ht="15">
      <c r="O44" s="16" t="s">
        <v>92</v>
      </c>
    </row>
    <row r="45" spans="15:15" ht="15">
      <c r="O45" s="16" t="s">
        <v>93</v>
      </c>
    </row>
    <row r="46" spans="15:15" ht="15">
      <c r="O46" s="16" t="s">
        <v>94</v>
      </c>
    </row>
    <row r="47" spans="15:15" ht="15">
      <c r="O47" s="16" t="s">
        <v>95</v>
      </c>
    </row>
    <row r="48" spans="15:15" ht="15">
      <c r="O48" s="16" t="s">
        <v>96</v>
      </c>
    </row>
    <row r="49" spans="15:15" ht="15">
      <c r="O49" s="16" t="s">
        <v>97</v>
      </c>
    </row>
    <row r="50" spans="15:15" ht="15">
      <c r="O50" s="16" t="s">
        <v>98</v>
      </c>
    </row>
    <row r="51" spans="15:15" ht="15">
      <c r="O51" s="16" t="s">
        <v>99</v>
      </c>
    </row>
    <row r="52" spans="15:15" ht="15">
      <c r="O52" s="16" t="s">
        <v>100</v>
      </c>
    </row>
    <row r="53" spans="15:15" ht="15">
      <c r="O53" s="16" t="s">
        <v>101</v>
      </c>
    </row>
    <row r="54" spans="15:15" ht="15">
      <c r="O54" s="16" t="s">
        <v>102</v>
      </c>
    </row>
    <row r="55" spans="15:15" ht="15">
      <c r="O55" s="16" t="s">
        <v>103</v>
      </c>
    </row>
    <row r="56" spans="15:15" ht="15">
      <c r="O56" s="16" t="s">
        <v>104</v>
      </c>
    </row>
  </sheetData>
  <phoneticPr fontId="0" type="noConversion"/>
  <dataValidations count="3">
    <dataValidation type="list" allowBlank="1" showInputMessage="1" showErrorMessage="1" sqref="I21 A14:A16">
      <formula1>ChoixGrades</formula1>
    </dataValidation>
    <dataValidation type="list" allowBlank="1" showInputMessage="1" showErrorMessage="1" sqref="A1:A9">
      <formula1>MotifRecrutement</formula1>
    </dataValidation>
    <dataValidation type="list" allowBlank="1" showInputMessage="1" showErrorMessage="1" sqref="A27:A29">
      <formula1>OuiNon</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B1:E11"/>
  <sheetViews>
    <sheetView showGridLines="0" workbookViewId="0">
      <selection activeCell="I29" sqref="I29"/>
    </sheetView>
  </sheetViews>
  <sheetFormatPr baseColWidth="10" defaultRowHeight="12.75"/>
  <cols>
    <col min="1" max="1" width="1.140625" customWidth="1"/>
    <col min="2" max="2" width="64.42578125" customWidth="1"/>
    <col min="3" max="3" width="1.5703125" customWidth="1"/>
    <col min="4" max="4" width="5.5703125" customWidth="1"/>
    <col min="5" max="5" width="16" customWidth="1"/>
  </cols>
  <sheetData>
    <row r="1" spans="2:5" ht="25.5">
      <c r="B1" s="159" t="s">
        <v>171</v>
      </c>
      <c r="C1" s="160"/>
      <c r="D1" s="167"/>
      <c r="E1" s="167"/>
    </row>
    <row r="2" spans="2:5">
      <c r="B2" s="159" t="s">
        <v>172</v>
      </c>
      <c r="C2" s="160"/>
      <c r="D2" s="167"/>
      <c r="E2" s="167"/>
    </row>
    <row r="3" spans="2:5">
      <c r="B3" s="161"/>
      <c r="C3" s="161"/>
      <c r="D3" s="168"/>
      <c r="E3" s="168"/>
    </row>
    <row r="4" spans="2:5" ht="51">
      <c r="B4" s="162" t="s">
        <v>173</v>
      </c>
      <c r="C4" s="161"/>
      <c r="D4" s="168"/>
      <c r="E4" s="168"/>
    </row>
    <row r="5" spans="2:5">
      <c r="B5" s="161"/>
      <c r="C5" s="161"/>
      <c r="D5" s="168"/>
      <c r="E5" s="168"/>
    </row>
    <row r="6" spans="2:5" ht="25.5">
      <c r="B6" s="159" t="s">
        <v>174</v>
      </c>
      <c r="C6" s="160"/>
      <c r="D6" s="167"/>
      <c r="E6" s="169" t="s">
        <v>175</v>
      </c>
    </row>
    <row r="7" spans="2:5" ht="13.5" thickBot="1">
      <c r="B7" s="161"/>
      <c r="C7" s="161"/>
      <c r="D7" s="168"/>
      <c r="E7" s="168"/>
    </row>
    <row r="8" spans="2:5" ht="63.75">
      <c r="B8" s="163" t="s">
        <v>176</v>
      </c>
      <c r="C8" s="164"/>
      <c r="D8" s="170"/>
      <c r="E8" s="171">
        <v>3</v>
      </c>
    </row>
    <row r="9" spans="2:5" ht="26.25" thickBot="1">
      <c r="B9" s="165"/>
      <c r="C9" s="166"/>
      <c r="D9" s="172"/>
      <c r="E9" s="173" t="s">
        <v>177</v>
      </c>
    </row>
    <row r="10" spans="2:5">
      <c r="B10" s="161"/>
      <c r="C10" s="161"/>
      <c r="D10" s="168"/>
      <c r="E10" s="168"/>
    </row>
    <row r="11" spans="2:5">
      <c r="B11" s="161"/>
      <c r="C11" s="161"/>
      <c r="D11" s="168"/>
      <c r="E11" s="168"/>
    </row>
  </sheetData>
  <sheetProtection algorithmName="SHA-512" hashValue="DyiorosQYHGqCsFr89/TlZBnT5t6iJitvB6nbp1Y37kMEuaf7JZvHqcOmkcT3mAMTIYADdL3SWfmvrJazO4LjQ==" saltValue="5zi+CQyaxVz6TQaIVc8tSw==" spinCount="100000" sheet="1" objects="1" scenarios="1"/>
  <hyperlinks>
    <hyperlink ref="E9" location="'Saisie en ETP'!K11" display="'Saisie en ETP'!K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11</vt:i4>
      </vt:variant>
    </vt:vector>
  </HeadingPairs>
  <TitlesOfParts>
    <vt:vector size="17" baseType="lpstr">
      <vt:lpstr>Notice</vt:lpstr>
      <vt:lpstr>Conditions de date et d'emploi</vt:lpstr>
      <vt:lpstr>Saisie contrat par contrat</vt:lpstr>
      <vt:lpstr>Saisie en ETP</vt:lpstr>
      <vt:lpstr>Parametres</vt:lpstr>
      <vt:lpstr>Rapport sur la compatibilité</vt:lpstr>
      <vt:lpstr>b_2009</vt:lpstr>
      <vt:lpstr>Binf</vt:lpstr>
      <vt:lpstr>Bsupp</vt:lpstr>
      <vt:lpstr>Catégories</vt:lpstr>
      <vt:lpstr>ChoixGrades</vt:lpstr>
      <vt:lpstr>MotifRecrutement</vt:lpstr>
      <vt:lpstr>OuiNon</vt:lpstr>
      <vt:lpstr>tpstravail</vt:lpstr>
      <vt:lpstr>'Conditions de date et d''emploi'!Zone_d_impression</vt:lpstr>
      <vt:lpstr>'Saisie contrat par contrat'!Zone_d_impression</vt:lpstr>
      <vt:lpstr>'Saisie en ETP'!Zone_d_impression</vt:lpstr>
    </vt:vector>
  </TitlesOfParts>
  <Company>CDG69</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Anne-Lise Bonhomme</dc:creator>
  <cp:lastModifiedBy>gaelleL</cp:lastModifiedBy>
  <cp:lastPrinted>2016-09-23T09:44:47Z</cp:lastPrinted>
  <dcterms:created xsi:type="dcterms:W3CDTF">2012-07-10T07:39:19Z</dcterms:created>
  <dcterms:modified xsi:type="dcterms:W3CDTF">2016-10-18T13:01:26Z</dcterms:modified>
</cp:coreProperties>
</file>